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ina/Documents/financial-modeling/To Be Modeled/"/>
    </mc:Choice>
  </mc:AlternateContent>
  <xr:revisionPtr revIDLastSave="0" documentId="13_ncr:1_{6226D147-705A-D743-97C9-FC024B3A3590}" xr6:coauthVersionLast="47" xr6:coauthVersionMax="47" xr10:uidLastSave="{00000000-0000-0000-0000-000000000000}"/>
  <bookViews>
    <workbookView xWindow="0" yWindow="500" windowWidth="28800" windowHeight="175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4" i="1" l="1"/>
  <c r="J116" i="1" a="1"/>
  <c r="J116" i="1" s="1"/>
  <c r="J106" i="1"/>
  <c r="K106" i="1" s="1"/>
  <c r="L106" i="1" s="1"/>
  <c r="M106" i="1" s="1"/>
  <c r="I106" i="1"/>
  <c r="P97" i="1"/>
  <c r="P101" i="1" a="1"/>
  <c r="P101" i="1" s="1"/>
  <c r="J111" i="1"/>
  <c r="I108" i="1"/>
  <c r="P90" i="1"/>
  <c r="P89" i="1"/>
  <c r="P91" i="1" s="1"/>
  <c r="P87" i="1"/>
  <c r="P86" i="1"/>
  <c r="P99" i="1" s="1"/>
  <c r="P85" i="1"/>
  <c r="N19" i="1"/>
  <c r="N16" i="1"/>
  <c r="Q13" i="1"/>
  <c r="P13" i="1"/>
  <c r="O13" i="1"/>
  <c r="N13" i="1"/>
  <c r="Q10" i="1"/>
  <c r="P10" i="1"/>
  <c r="O10" i="1"/>
  <c r="N10" i="1"/>
  <c r="Q7" i="1"/>
  <c r="P7" i="1"/>
  <c r="O7" i="1"/>
  <c r="N7" i="1"/>
  <c r="Q4" i="1"/>
  <c r="P4" i="1"/>
  <c r="O4" i="1"/>
  <c r="N4" i="1"/>
  <c r="M4" i="1"/>
  <c r="L4" i="1"/>
  <c r="K4" i="1"/>
  <c r="J4" i="1"/>
  <c r="I4" i="1"/>
  <c r="G35" i="1"/>
  <c r="H35" i="1"/>
  <c r="G29" i="1"/>
  <c r="H29" i="1"/>
  <c r="G20" i="1"/>
  <c r="H20" i="1"/>
  <c r="G13" i="1"/>
  <c r="H13" i="1"/>
  <c r="G9" i="1"/>
  <c r="H9" i="1"/>
  <c r="G80" i="1"/>
  <c r="H80" i="1"/>
  <c r="G89" i="1"/>
  <c r="H89" i="1"/>
  <c r="G105" i="1"/>
  <c r="H105" i="1"/>
  <c r="F105" i="1"/>
  <c r="E105" i="1"/>
  <c r="D105" i="1"/>
  <c r="C105" i="1"/>
  <c r="F89" i="1"/>
  <c r="E89" i="1"/>
  <c r="D89" i="1"/>
  <c r="C89" i="1"/>
  <c r="B89" i="1"/>
  <c r="F80" i="1"/>
  <c r="E80" i="1"/>
  <c r="D80" i="1"/>
  <c r="C80" i="1"/>
  <c r="B80" i="1"/>
  <c r="F35" i="1"/>
  <c r="E35" i="1"/>
  <c r="D35" i="1"/>
  <c r="C35" i="1"/>
  <c r="F29" i="1"/>
  <c r="E29" i="1"/>
  <c r="D29" i="1"/>
  <c r="C29" i="1"/>
  <c r="F20" i="1"/>
  <c r="E20" i="1"/>
  <c r="D20" i="1"/>
  <c r="C20" i="1"/>
  <c r="F13" i="1"/>
  <c r="E13" i="1"/>
  <c r="D13" i="1"/>
  <c r="C13" i="1"/>
  <c r="B13" i="1"/>
  <c r="F9" i="1"/>
  <c r="E9" i="1"/>
  <c r="D9" i="1"/>
  <c r="C9" i="1"/>
  <c r="B9" i="1"/>
  <c r="H4" i="1"/>
  <c r="G4" i="1"/>
  <c r="F4" i="1"/>
  <c r="E4" i="1"/>
  <c r="D4" i="1"/>
  <c r="C4" i="1"/>
  <c r="P88" i="1" l="1"/>
  <c r="P92" i="1" s="1"/>
  <c r="P106" i="1"/>
  <c r="Q16" i="1"/>
  <c r="O16" i="1"/>
  <c r="P16" i="1"/>
  <c r="P103" i="1"/>
  <c r="P102" i="1" s="1"/>
  <c r="J112" i="1"/>
  <c r="J108" i="1" l="1"/>
  <c r="P100" i="1"/>
  <c r="P105" i="1" s="1"/>
  <c r="P108" i="1" s="1"/>
  <c r="K108" i="1" l="1"/>
  <c r="M107" i="1" l="1"/>
  <c r="M108" i="1" s="1"/>
  <c r="L108" i="1"/>
  <c r="J110" i="1" s="1"/>
  <c r="J113" i="1" s="1"/>
  <c r="J115" i="1" s="1"/>
  <c r="J117" i="1" l="1"/>
  <c r="J118"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2"/>
        </ext>
      </extLst>
    </bk>
  </futureMetadata>
  <cellMetadata count="1">
    <bk>
      <rc t="1" v="0"/>
    </bk>
  </cellMetadata>
  <valueMetadata count="1">
    <bk>
      <rc t="2" v="0"/>
    </bk>
  </valueMetadata>
</metadata>
</file>

<file path=xl/sharedStrings.xml><?xml version="1.0" encoding="utf-8"?>
<sst xmlns="http://schemas.openxmlformats.org/spreadsheetml/2006/main" count="353" uniqueCount="160">
  <si>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</si>
  <si>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</si>
  <si>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</si>
  <si>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</si>
  <si>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</si>
  <si>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</si>
  <si>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</si>
  <si>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</si>
  <si>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</si>
  <si>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</si>
  <si>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</si>
  <si>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</si>
  <si>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</si>
  <si>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</si>
  <si>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</si>
  <si>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</si>
  <si>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</si>
  <si>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</si>
  <si>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</si>
  <si>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</si>
  <si>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</si>
  <si>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</si>
  <si>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</si>
  <si>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</si>
  <si>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</si>
  <si>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</si>
  <si>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</si>
  <si>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</si>
  <si>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</si>
  <si>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</si>
  <si>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</si>
  <si>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</si>
  <si>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</si>
  <si>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</si>
  <si>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</si>
  <si>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</si>
  <si>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</si>
  <si>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</si>
  <si>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</si>
  <si>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</si>
  <si>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</si>
  <si>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</si>
  <si>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</si>
  <si>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</si>
  <si>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</si>
  <si>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</si>
  <si>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</si>
  <si>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</si>
  <si>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</si>
  <si>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</si>
  <si>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</si>
  <si>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</si>
  <si>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</si>
  <si>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</si>
  <si>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</si>
  <si>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</si>
  <si>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</si>
  <si>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</si>
  <si>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</si>
  <si>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</si>
  <si>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</si>
  <si>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</si>
  <si>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</si>
  <si>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</si>
  <si>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</si>
  <si>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</si>
  <si>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</si>
  <si>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</si>
  <si>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</si>
  <si>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</si>
  <si>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</si>
  <si>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</si>
  <si>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</si>
  <si>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</si>
  <si>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</si>
  <si>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</si>
  <si>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</si>
  <si>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</si>
  <si>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</si>
  <si>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</si>
  <si>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</si>
  <si>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</si>
  <si>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</si>
  <si>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</si>
  <si>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</si>
  <si>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</si>
  <si>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</si>
  <si>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</si>
  <si>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</si>
  <si>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</si>
  <si>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Free Cash Flow</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</si>
  <si>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</si>
  <si>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</si>
  <si>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</si>
  <si>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</si>
  <si>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</si>
  <si>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</si>
  <si>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</si>
  <si>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</si>
  <si>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</si>
  <si>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</si>
  <si>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</si>
  <si>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</si>
  <si>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</si>
  <si>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</si>
  <si>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</si>
  <si>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</si>
  <si>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FCF Growth YoY</t>
  </si>
  <si>
    <t>WACC</t>
  </si>
  <si>
    <t>3yr Rev Growth</t>
  </si>
  <si>
    <t>3yr EBITDA Growth</t>
  </si>
  <si>
    <t>3yr Net Income Growth</t>
  </si>
  <si>
    <t>3yr FCF Growth</t>
  </si>
  <si>
    <t>Gross Profit Margin</t>
  </si>
  <si>
    <t>EBITDA Margin</t>
  </si>
  <si>
    <t>Net Income Margin</t>
  </si>
  <si>
    <t>FCF Margin</t>
  </si>
  <si>
    <t>ROE</t>
  </si>
  <si>
    <t>ROA</t>
  </si>
  <si>
    <t>ROIC</t>
  </si>
  <si>
    <t>Debt to Equity</t>
  </si>
  <si>
    <t>Share Dilution (5yr)</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</si>
  <si>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</si>
  <si>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</si>
  <si>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</si>
  <si>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</si>
  <si>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</si>
  <si>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</si>
  <si>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</si>
  <si>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</si>
  <si>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</si>
  <si>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</si>
  <si>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</si>
  <si>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</si>
  <si>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</si>
  <si>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</si>
  <si>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</si>
  <si>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</si>
  <si>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</si>
  <si>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</si>
  <si>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</si>
  <si>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</si>
  <si>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</si>
  <si>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</si>
  <si>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</si>
  <si>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</si>
  <si>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Proj. Free Cash Flow</t>
  </si>
  <si>
    <t>FCF Growth Rate</t>
  </si>
  <si>
    <t>Terminal Value</t>
  </si>
  <si>
    <t>Perpetual Growth Rate</t>
  </si>
  <si>
    <t>Discount Rate (WACC)</t>
  </si>
  <si>
    <t>Discounted Cash Flow Valuation</t>
  </si>
  <si>
    <t>Enterprise Value</t>
  </si>
  <si>
    <t>Cash + Securities</t>
  </si>
  <si>
    <t>Equity Value</t>
  </si>
  <si>
    <t>Shares (5% dilution)</t>
  </si>
  <si>
    <t>Intrinsic Value</t>
  </si>
  <si>
    <t>Current Price</t>
  </si>
  <si>
    <t>Upside/Downside</t>
  </si>
  <si>
    <t>Buy/Sell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</si>
</sst>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numFmt numFmtId="165" formatCode="#.00%;\ \-#.00%;\ \-\ \-"/>
    <numFmt numFmtId="166" formatCode="#,##0.00_);\(#,##0.00\);\-\ \-"/>
    <numFmt numFmtId="167" formatCode="&quot;$&quot;#,##0"/>
    <numFmt numFmtId="168" formatCode="&quot;$&quot;#,##0.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5">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9" fontId="8" fillId="0" borderId="0" applyFont="0" applyFill="0" applyBorder="0" applyAlignment="0" applyProtection="0"/>
  </cellStyleXfs>
  <cellXfs count="67">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2" fontId="11" fillId="0" borderId="11" xfId="0" applyNumberFormat="1" applyFont="1" applyBorder="1" applyAlignment="1">
      <alignment horizontal="center"/>
    </xf>
    <xf numFmtId="2" fontId="11" fillId="0" borderId="5" xfId="0" applyNumberFormat="1" applyFont="1" applyBorder="1" applyAlignment="1">
      <alignment horizontal="center"/>
    </xf>
    <xf numFmtId="164" fontId="1" fillId="0" borderId="6" xfId="0" applyNumberFormat="1" applyFont="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164" fontId="1" fillId="4" borderId="0" xfId="0" applyNumberFormat="1" applyFont="1" applyFill="1"/>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0" fontId="1" fillId="5" borderId="13" xfId="0" applyFont="1" applyFill="1" applyBorder="1" applyAlignment="1">
      <alignment horizontal="center"/>
    </xf>
    <xf numFmtId="0" fontId="1" fillId="5" borderId="14" xfId="0" applyFont="1" applyFill="1" applyBorder="1" applyAlignment="1">
      <alignment horizont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8"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xf numFmtId="39" fontId="11" fillId="7" borderId="10" xfId="0" applyNumberFormat="1" applyFont="1" applyFill="1" applyBorder="1"/>
    <xf numFmtId="0" fontId="11" fillId="7" borderId="9"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https://www.bing.com/financeapi/forcetrigger?t=bpoxyc&amp;q=XNAS%3aZM&amp;form=skydnc</v>
    <v>Learn more on Bing</v>
  </rv>
  <rv s="1">
    <v>0</v>
    <v>ZOOM VIDEO COMMUNICATIONS, INC. (XNAS:ZM)</v>
    <v>2</v>
    <v>3</v>
    <v>Finance</v>
    <v>4</v>
    <v>en-US</v>
    <v>bpoxyc</v>
    <v>268435456</v>
    <v>1</v>
    <v>Powered by Refinitiv</v>
    <v>124.05</v>
    <v>60.45</v>
    <v>-0.23069999999999999</v>
    <v>-3.02</v>
    <v>-4.6002000000000001E-2</v>
    <v>0.37</v>
    <v>5.9080000000000001E-3</v>
    <v>USD</v>
    <v>Zoom Video Communications, Inc. is a provider of video communication platforms. The Company provides a unified communications and collaboration platform that delivers fundamental changes how people interact, connecting them through frictionless and secure meetings, phone, chat, content sharing and more. The Company’s core products are grouped under various categories: Zoom One, including Zoom Meetings, Zoom Phone, Zoom Team Chat, Zoom Mail and Calendar and Zoom Whiteboard, and Zoom Spaces, including Zoom Rooms and Workspace Reservation. The Company’s core products categories also include Zoom Events, including Zoom Sessions and Zoom Webinars; Zoom Contact Center, including Zoom Virtual Agent; Zoom AI, including Zoom IQ for Sales, and Zoom Developers, including Zoom Developer Platform, Zoom App Marketplace and Zoom Apps. It serves various industries, including education, entertainment/media, enterprise infrastructure, finance, government, healthcare, manufacturing, and others.</v>
    <v>8484</v>
    <v>Nasdaq Stock Market</v>
    <v>XNAS</v>
    <v>XNAS</v>
    <v>55 Almaden Boulevard, 6Th Floor, SAN JOSE, CA, 95113 US</v>
    <v>66.45</v>
    <v>Software &amp; IT Services</v>
    <v>Stock</v>
    <v>45070.99978439766</v>
    <v>0</v>
    <v>62.35</v>
    <v>18626963664</v>
    <v>ZOOM VIDEO COMMUNICATIONS, INC.</v>
    <v>ZOOM VIDEO COMMUNICATIONS, INC.</v>
    <v>64.900000000000006</v>
    <v>65.650000000000006</v>
    <v>62.63</v>
    <v>63</v>
    <v>297412800</v>
    <v>ZM</v>
    <v>ZOOM VIDEO COMMUNICATIONS, INC. (XNAS:ZM)</v>
    <v>7582605</v>
    <v>4688212</v>
    <v>2011</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1</v>
      <v>3</v>
      <v>1</v>
      <v>1</v>
      <v>1</v>
      <v>4</v>
      <v>4</v>
      <v>5</v>
      <v>6</v>
      <v>1</v>
      <v>1</v>
      <v>1</v>
      <v>4</v>
      <v>7</v>
      <v>8</v>
      <v>9</v>
      <v>4</v>
      <v>1</v>
      <v>1</v>
      <v>5</v>
    </spb>
    <spb s="4">
      <v>at close</v>
      <v>from previous close</v>
      <v>from previous close</v>
      <v>Source: Nasdaq Last Sale</v>
      <v>GMT</v>
      <v>Real-Time Nasdaq Last Sale</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585521/000158552120000095/0001585521-20-000095-index.html" TargetMode="External"/><Relationship Id="rId13" Type="http://schemas.openxmlformats.org/officeDocument/2006/relationships/hyperlink" Target="https://www.sec.gov/Archives/edgar/data/1585521/000158552122000037/0001585521-22-000037-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hyperlink" Target="https://www.sec.gov/Archives/edgar/data/1585521/000158552122000037/0001585521-22-000037-index.htm" TargetMode="External"/><Relationship Id="rId2" Type="http://schemas.openxmlformats.org/officeDocument/2006/relationships/hyperlink" Target="https://sec.gov/" TargetMode="External"/><Relationship Id="rId16" Type="http://schemas.openxmlformats.org/officeDocument/2006/relationships/hyperlink" Target="https://finbox.com/NASDAQGS:ZM/explorer/revenue_proj" TargetMode="External"/><Relationship Id="rId1" Type="http://schemas.openxmlformats.org/officeDocument/2006/relationships/hyperlink" Target="https://roic.ai/company/ZM" TargetMode="External"/><Relationship Id="rId6" Type="http://schemas.openxmlformats.org/officeDocument/2006/relationships/hyperlink" Target="https://sec.gov/" TargetMode="External"/><Relationship Id="rId11" Type="http://schemas.openxmlformats.org/officeDocument/2006/relationships/hyperlink" Target="https://www.sec.gov/Archives/edgar/data/1585521/000158552121000048/0001585521-21-000048-index.htm" TargetMode="External"/><Relationship Id="rId5" Type="http://schemas.openxmlformats.org/officeDocument/2006/relationships/hyperlink" Target="https://sec.gov/" TargetMode="External"/><Relationship Id="rId15" Type="http://schemas.openxmlformats.org/officeDocument/2006/relationships/hyperlink" Target="https://www.sec.gov/Archives/edgar/data/1585521/000158552123000035/0001585521-23-000035-index.htm" TargetMode="External"/><Relationship Id="rId10" Type="http://schemas.openxmlformats.org/officeDocument/2006/relationships/hyperlink" Target="https://www.sec.gov/Archives/edgar/data/1585521/000158552121000048/0001585521-21-000048-index.htm" TargetMode="External"/><Relationship Id="rId4" Type="http://schemas.openxmlformats.org/officeDocument/2006/relationships/hyperlink" Target="https://sec.gov/" TargetMode="External"/><Relationship Id="rId9" Type="http://schemas.openxmlformats.org/officeDocument/2006/relationships/hyperlink" Target="https://www.sec.gov/Archives/edgar/data/1585521/000158552120000095/0001585521-20-000095-index.html" TargetMode="External"/><Relationship Id="rId14" Type="http://schemas.openxmlformats.org/officeDocument/2006/relationships/hyperlink" Target="https://www.sec.gov/Archives/edgar/data/1585521/000158552123000035/0001585521-23-000035-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F91" activePane="bottomRight" state="frozen"/>
      <selection pane="topRight"/>
      <selection pane="bottomLeft"/>
      <selection pane="bottomRight" activeCell="K115" sqref="K115"/>
    </sheetView>
  </sheetViews>
  <sheetFormatPr baseColWidth="10" defaultRowHeight="16" x14ac:dyDescent="0.2"/>
  <cols>
    <col min="1" max="1" width="50" customWidth="1"/>
    <col min="2" max="8" width="15" customWidth="1"/>
    <col min="9" max="17" width="21" customWidth="1"/>
  </cols>
  <sheetData>
    <row r="1" spans="1:38" ht="22" thickBot="1" x14ac:dyDescent="0.3">
      <c r="A1" s="3" t="e" vm="1">
        <v>#VALUE!</v>
      </c>
      <c r="B1" s="8">
        <v>2017</v>
      </c>
      <c r="C1" s="8">
        <v>2018</v>
      </c>
      <c r="D1" s="8">
        <v>2019</v>
      </c>
      <c r="E1" s="8">
        <v>2020</v>
      </c>
      <c r="F1" s="8">
        <v>2021</v>
      </c>
      <c r="G1" s="8">
        <v>2022</v>
      </c>
      <c r="H1" s="8">
        <v>2023</v>
      </c>
      <c r="I1" s="28">
        <v>2024</v>
      </c>
      <c r="J1" s="28">
        <v>2025</v>
      </c>
      <c r="K1" s="28">
        <v>2026</v>
      </c>
      <c r="L1" s="28">
        <v>2027</v>
      </c>
      <c r="M1" s="28">
        <v>2028</v>
      </c>
    </row>
    <row r="2" spans="1:38" ht="21" x14ac:dyDescent="0.25">
      <c r="A2" s="4" t="s">
        <v>0</v>
      </c>
      <c r="B2" s="9" t="s">
        <v>91</v>
      </c>
      <c r="C2" s="9" t="s">
        <v>91</v>
      </c>
      <c r="D2" s="9" t="s">
        <v>91</v>
      </c>
      <c r="E2" s="9" t="s">
        <v>91</v>
      </c>
      <c r="F2" s="9" t="s">
        <v>91</v>
      </c>
      <c r="G2" s="9" t="s">
        <v>91</v>
      </c>
      <c r="H2" s="9" t="s">
        <v>91</v>
      </c>
      <c r="I2" s="9" t="s">
        <v>91</v>
      </c>
      <c r="J2" s="9" t="s">
        <v>91</v>
      </c>
      <c r="K2" s="9" t="s">
        <v>91</v>
      </c>
      <c r="L2" s="9"/>
      <c r="M2" s="9"/>
      <c r="N2" s="9"/>
      <c r="O2" s="9"/>
      <c r="P2" s="9"/>
      <c r="Q2" s="9"/>
    </row>
    <row r="3" spans="1:38" ht="40" x14ac:dyDescent="0.25">
      <c r="A3" s="5" t="s">
        <v>1</v>
      </c>
      <c r="B3" s="1">
        <v>60817000</v>
      </c>
      <c r="C3" s="1">
        <v>151478000</v>
      </c>
      <c r="D3" s="1">
        <v>330517000</v>
      </c>
      <c r="E3" s="1">
        <v>622658000</v>
      </c>
      <c r="F3" s="1">
        <v>2651368000</v>
      </c>
      <c r="G3" s="1">
        <v>4099864000</v>
      </c>
      <c r="H3" s="1">
        <v>4392960000</v>
      </c>
      <c r="I3" s="29">
        <v>4476000000</v>
      </c>
      <c r="J3" s="29">
        <v>4682000000</v>
      </c>
      <c r="K3" s="29">
        <v>4904000000</v>
      </c>
      <c r="L3" s="29">
        <v>5519000000</v>
      </c>
      <c r="M3" s="29">
        <v>5976000000</v>
      </c>
      <c r="N3" s="19" t="s">
        <v>109</v>
      </c>
      <c r="O3" s="20" t="s">
        <v>110</v>
      </c>
      <c r="P3" s="20" t="s">
        <v>111</v>
      </c>
      <c r="Q3" s="20" t="s">
        <v>112</v>
      </c>
    </row>
    <row r="4" spans="1:38" ht="19" x14ac:dyDescent="0.25">
      <c r="A4" s="14" t="s">
        <v>94</v>
      </c>
      <c r="B4" s="1"/>
      <c r="C4" s="15">
        <f>(C3/B3)-1</f>
        <v>1.4907180558067648</v>
      </c>
      <c r="D4" s="15">
        <f>(D3/C3)-1</f>
        <v>1.1819472134567395</v>
      </c>
      <c r="E4" s="15">
        <f>(E3/D3)-1</f>
        <v>0.88389099501689783</v>
      </c>
      <c r="F4" s="15">
        <f t="shared" ref="F4:M4" si="0">(F3/E3)-1</f>
        <v>3.2581449206466475</v>
      </c>
      <c r="G4" s="15">
        <f t="shared" si="0"/>
        <v>0.54632023921236139</v>
      </c>
      <c r="H4" s="15">
        <f t="shared" si="0"/>
        <v>7.1489200617386395E-2</v>
      </c>
      <c r="I4" s="16">
        <f t="shared" si="0"/>
        <v>1.8902972027972087E-2</v>
      </c>
      <c r="J4" s="16">
        <f t="shared" si="0"/>
        <v>4.602323503127792E-2</v>
      </c>
      <c r="K4" s="16">
        <f t="shared" si="0"/>
        <v>4.7415634344297297E-2</v>
      </c>
      <c r="L4" s="16">
        <f t="shared" si="0"/>
        <v>0.12540783034257741</v>
      </c>
      <c r="M4" s="16">
        <f t="shared" si="0"/>
        <v>8.2804855952165246E-2</v>
      </c>
      <c r="N4" s="17">
        <f>(H4+G4+F4)/3</f>
        <v>1.2919847868254652</v>
      </c>
      <c r="O4" s="17">
        <f>(H20+G20+F20)/3</f>
        <v>5.1426405614578483</v>
      </c>
      <c r="P4" s="17">
        <f>(H29+G29+F29)/3</f>
        <v>8.5633366623136755</v>
      </c>
      <c r="Q4" s="17">
        <f>(H105+G105+F105)/3</f>
        <v>3.6847822811282627</v>
      </c>
      <c r="T4" s="16"/>
      <c r="U4" s="16"/>
      <c r="V4" s="16"/>
      <c r="W4" s="16"/>
      <c r="X4" s="16"/>
      <c r="Y4" s="16"/>
      <c r="Z4" s="16"/>
      <c r="AA4" s="16"/>
      <c r="AB4" s="16"/>
      <c r="AC4" s="16"/>
      <c r="AD4" s="16"/>
      <c r="AE4" s="16"/>
      <c r="AF4" s="16"/>
      <c r="AI4" s="18"/>
      <c r="AJ4" s="18"/>
      <c r="AK4" s="18"/>
      <c r="AL4" s="18"/>
    </row>
    <row r="5" spans="1:38" ht="19" x14ac:dyDescent="0.25">
      <c r="A5" s="5" t="s">
        <v>2</v>
      </c>
      <c r="B5" s="1">
        <v>12472000</v>
      </c>
      <c r="C5" s="1">
        <v>30780000</v>
      </c>
      <c r="D5" s="1">
        <v>61001000</v>
      </c>
      <c r="E5" s="1">
        <v>115396000</v>
      </c>
      <c r="F5" s="1">
        <v>821989000</v>
      </c>
      <c r="G5" s="1">
        <v>1054554000</v>
      </c>
      <c r="H5" s="1">
        <v>1100451000</v>
      </c>
    </row>
    <row r="6" spans="1:38" ht="20" x14ac:dyDescent="0.25">
      <c r="A6" s="6" t="s">
        <v>3</v>
      </c>
      <c r="B6" s="10">
        <v>48345000</v>
      </c>
      <c r="C6" s="10">
        <v>120698000</v>
      </c>
      <c r="D6" s="10">
        <v>269516000</v>
      </c>
      <c r="E6" s="10">
        <v>507262000</v>
      </c>
      <c r="F6" s="10">
        <v>1829379000</v>
      </c>
      <c r="G6" s="10">
        <v>3045310000</v>
      </c>
      <c r="H6" s="10">
        <v>3292509000</v>
      </c>
      <c r="N6" s="19" t="s">
        <v>113</v>
      </c>
      <c r="O6" s="20" t="s">
        <v>114</v>
      </c>
      <c r="P6" s="20" t="s">
        <v>115</v>
      </c>
      <c r="Q6" s="20" t="s">
        <v>116</v>
      </c>
    </row>
    <row r="7" spans="1:38" ht="19" x14ac:dyDescent="0.25">
      <c r="A7" s="5" t="s">
        <v>4</v>
      </c>
      <c r="B7" s="2">
        <v>0.79490000000000005</v>
      </c>
      <c r="C7" s="2">
        <v>0.79679999999999995</v>
      </c>
      <c r="D7" s="2">
        <v>0.81540000000000001</v>
      </c>
      <c r="E7" s="2">
        <v>0.81469999999999998</v>
      </c>
      <c r="F7" s="2">
        <v>0.69</v>
      </c>
      <c r="G7" s="2">
        <v>0.74280000000000002</v>
      </c>
      <c r="H7" s="2">
        <v>0.74950000000000006</v>
      </c>
      <c r="N7" s="17">
        <f>H7</f>
        <v>0.74950000000000006</v>
      </c>
      <c r="O7" s="21">
        <f>H21</f>
        <v>7.5800000000000006E-2</v>
      </c>
      <c r="P7" s="21">
        <f>H30</f>
        <v>2.3599999999999999E-2</v>
      </c>
      <c r="Q7" s="21">
        <f>H106/H3</f>
        <v>0.27007666812354314</v>
      </c>
    </row>
    <row r="8" spans="1:38" ht="19" x14ac:dyDescent="0.25">
      <c r="A8" s="5" t="s">
        <v>5</v>
      </c>
      <c r="B8" s="1">
        <v>9218000</v>
      </c>
      <c r="C8" s="1">
        <v>15733000</v>
      </c>
      <c r="D8" s="1">
        <v>33014000</v>
      </c>
      <c r="E8" s="1">
        <v>67079000</v>
      </c>
      <c r="F8" s="1">
        <v>164080000</v>
      </c>
      <c r="G8" s="1">
        <v>362990000</v>
      </c>
      <c r="H8" s="1">
        <v>774059000</v>
      </c>
    </row>
    <row r="9" spans="1:38" ht="19" customHeight="1" x14ac:dyDescent="0.25">
      <c r="A9" s="14" t="s">
        <v>95</v>
      </c>
      <c r="B9" s="15">
        <f>B8/B3</f>
        <v>0.15156946248581812</v>
      </c>
      <c r="C9" s="15">
        <f t="shared" ref="C9:H9" si="1">C8/C3</f>
        <v>0.10386326727313537</v>
      </c>
      <c r="D9" s="15">
        <f t="shared" si="1"/>
        <v>9.9885936275592474E-2</v>
      </c>
      <c r="E9" s="15">
        <f t="shared" si="1"/>
        <v>0.10773008617892968</v>
      </c>
      <c r="F9" s="15">
        <f t="shared" si="1"/>
        <v>6.188503444259718E-2</v>
      </c>
      <c r="G9" s="15">
        <f t="shared" si="1"/>
        <v>8.8537083181295773E-2</v>
      </c>
      <c r="H9" s="15">
        <f t="shared" si="1"/>
        <v>0.17620442708333334</v>
      </c>
      <c r="I9" s="15"/>
      <c r="J9" s="15"/>
      <c r="N9" s="19" t="s">
        <v>96</v>
      </c>
      <c r="O9" s="20" t="s">
        <v>97</v>
      </c>
      <c r="P9" s="20" t="s">
        <v>98</v>
      </c>
      <c r="Q9" s="20" t="s">
        <v>99</v>
      </c>
    </row>
    <row r="10" spans="1:38" ht="19" x14ac:dyDescent="0.25">
      <c r="A10" s="5" t="s">
        <v>6</v>
      </c>
      <c r="B10" s="1">
        <v>7547000</v>
      </c>
      <c r="C10" s="1">
        <v>27091000</v>
      </c>
      <c r="D10" s="1">
        <v>44514000</v>
      </c>
      <c r="E10" s="1">
        <v>86841000</v>
      </c>
      <c r="F10" s="1">
        <v>320547000</v>
      </c>
      <c r="G10" s="1">
        <v>482770000</v>
      </c>
      <c r="H10" s="1">
        <v>576431000</v>
      </c>
      <c r="N10" s="17">
        <f>H9</f>
        <v>0.17620442708333334</v>
      </c>
      <c r="O10" s="21">
        <f>H13</f>
        <v>0.51742355951340324</v>
      </c>
      <c r="P10" s="21">
        <f>H80</f>
        <v>0.29268465909090907</v>
      </c>
      <c r="Q10" s="21">
        <f>H89</f>
        <v>2.3634633595571095E-2</v>
      </c>
    </row>
    <row r="11" spans="1:38" ht="19" x14ac:dyDescent="0.25">
      <c r="A11" s="5" t="s">
        <v>7</v>
      </c>
      <c r="B11" s="1">
        <v>31580000</v>
      </c>
      <c r="C11" s="1">
        <v>82707000</v>
      </c>
      <c r="D11" s="1">
        <v>185821000</v>
      </c>
      <c r="E11" s="1">
        <v>340646000</v>
      </c>
      <c r="F11" s="1">
        <v>684904000</v>
      </c>
      <c r="G11" s="1">
        <v>1135959000</v>
      </c>
      <c r="H11" s="1">
        <v>1696590000</v>
      </c>
    </row>
    <row r="12" spans="1:38" ht="20" x14ac:dyDescent="0.25">
      <c r="A12" s="5" t="s">
        <v>8</v>
      </c>
      <c r="B12" s="1">
        <v>39127000</v>
      </c>
      <c r="C12" s="1">
        <v>109798000</v>
      </c>
      <c r="D12" s="1">
        <v>230335000</v>
      </c>
      <c r="E12" s="1">
        <v>427487000</v>
      </c>
      <c r="F12" s="1">
        <v>1005451000</v>
      </c>
      <c r="G12" s="1">
        <v>1618729000</v>
      </c>
      <c r="H12" s="1">
        <v>2273021000</v>
      </c>
      <c r="N12" s="19" t="s">
        <v>117</v>
      </c>
      <c r="O12" s="20" t="s">
        <v>118</v>
      </c>
      <c r="P12" s="20" t="s">
        <v>119</v>
      </c>
      <c r="Q12" s="20" t="s">
        <v>120</v>
      </c>
    </row>
    <row r="13" spans="1:38" ht="19" x14ac:dyDescent="0.25">
      <c r="A13" s="14" t="s">
        <v>100</v>
      </c>
      <c r="B13" s="15">
        <f>B12/B3</f>
        <v>0.64335629840340691</v>
      </c>
      <c r="C13" s="15">
        <f t="shared" ref="C13:H13" si="2">C12/C3</f>
        <v>0.72484453187921682</v>
      </c>
      <c r="D13" s="15">
        <f t="shared" si="2"/>
        <v>0.6968930493741623</v>
      </c>
      <c r="E13" s="15">
        <f t="shared" si="2"/>
        <v>0.68655184708138339</v>
      </c>
      <c r="F13" s="15">
        <f t="shared" si="2"/>
        <v>0.37921970846747793</v>
      </c>
      <c r="G13" s="15">
        <f t="shared" si="2"/>
        <v>0.39482504785524591</v>
      </c>
      <c r="H13" s="15">
        <f t="shared" si="2"/>
        <v>0.51742355951340324</v>
      </c>
      <c r="I13" s="15"/>
      <c r="J13" s="15"/>
      <c r="N13" s="17">
        <f>H28/H72</f>
        <v>1.6708646125008397E-2</v>
      </c>
      <c r="O13" s="21">
        <f>H28/H54</f>
        <v>1.2758756235340146E-2</v>
      </c>
      <c r="P13" s="21">
        <f>H22/(H72+H56+H61)</f>
        <v>3.9079221450460756E-2</v>
      </c>
      <c r="Q13" s="22">
        <f>H67/H72</f>
        <v>0.30958267536513911</v>
      </c>
    </row>
    <row r="14" spans="1:38" ht="19" x14ac:dyDescent="0.25">
      <c r="A14" s="5" t="s">
        <v>9</v>
      </c>
      <c r="B14" s="1" t="s">
        <v>92</v>
      </c>
      <c r="C14" s="1" t="s">
        <v>92</v>
      </c>
      <c r="D14" s="1" t="s">
        <v>92</v>
      </c>
      <c r="E14" s="1" t="s">
        <v>92</v>
      </c>
      <c r="F14" s="1" t="s">
        <v>92</v>
      </c>
      <c r="G14" s="1" t="s">
        <v>92</v>
      </c>
      <c r="H14" s="1" t="s">
        <v>92</v>
      </c>
    </row>
    <row r="15" spans="1:38" ht="20" x14ac:dyDescent="0.25">
      <c r="A15" s="5" t="s">
        <v>10</v>
      </c>
      <c r="B15" s="1">
        <v>48345000</v>
      </c>
      <c r="C15" s="1">
        <v>125531000</v>
      </c>
      <c r="D15" s="1">
        <v>263349000</v>
      </c>
      <c r="E15" s="1">
        <v>494566000</v>
      </c>
      <c r="F15" s="1">
        <v>1169531000</v>
      </c>
      <c r="G15" s="1">
        <v>1981719000</v>
      </c>
      <c r="H15" s="1">
        <v>3047080000</v>
      </c>
      <c r="N15" s="19" t="s">
        <v>121</v>
      </c>
      <c r="O15" s="20" t="s">
        <v>122</v>
      </c>
      <c r="P15" s="20" t="s">
        <v>123</v>
      </c>
      <c r="Q15" s="20" t="s">
        <v>124</v>
      </c>
    </row>
    <row r="16" spans="1:38" ht="19" x14ac:dyDescent="0.25">
      <c r="A16" s="5" t="s">
        <v>11</v>
      </c>
      <c r="B16" s="1">
        <v>60817000</v>
      </c>
      <c r="C16" s="1">
        <v>156311000</v>
      </c>
      <c r="D16" s="1">
        <v>324350000</v>
      </c>
      <c r="E16" s="1">
        <v>609962000</v>
      </c>
      <c r="F16" s="1">
        <v>1991520000</v>
      </c>
      <c r="G16" s="1">
        <v>3036273000</v>
      </c>
      <c r="H16" s="1">
        <v>4147531000</v>
      </c>
      <c r="N16" s="30">
        <f>(H35+G35+F35+E35+D35)/5</f>
        <v>2.3677633332456323E-2</v>
      </c>
      <c r="O16" s="31">
        <f>P101/H3</f>
        <v>4.2401851289335664</v>
      </c>
      <c r="P16" s="31">
        <f>P101/H28</f>
        <v>179.61663642675308</v>
      </c>
      <c r="Q16" s="32">
        <f>P101/H106</f>
        <v>15.699931276529034</v>
      </c>
    </row>
    <row r="17" spans="1:14" ht="19" x14ac:dyDescent="0.25">
      <c r="A17" s="5" t="s">
        <v>12</v>
      </c>
      <c r="B17" s="1" t="s">
        <v>92</v>
      </c>
      <c r="C17" s="1" t="s">
        <v>92</v>
      </c>
      <c r="D17" s="1" t="s">
        <v>92</v>
      </c>
      <c r="E17" s="1" t="s">
        <v>92</v>
      </c>
      <c r="F17" s="1" t="s">
        <v>92</v>
      </c>
      <c r="G17" s="1" t="s">
        <v>92</v>
      </c>
      <c r="H17" s="1">
        <v>0</v>
      </c>
    </row>
    <row r="18" spans="1:14" ht="20" x14ac:dyDescent="0.25">
      <c r="A18" s="5" t="s">
        <v>13</v>
      </c>
      <c r="B18" s="1">
        <v>1219000</v>
      </c>
      <c r="C18" s="1">
        <v>2786000</v>
      </c>
      <c r="D18" s="1">
        <v>7008000</v>
      </c>
      <c r="E18" s="1">
        <v>16449000</v>
      </c>
      <c r="F18" s="1">
        <v>28857000</v>
      </c>
      <c r="G18" s="1">
        <v>48188000</v>
      </c>
      <c r="H18" s="1">
        <v>83527000</v>
      </c>
      <c r="N18" s="19" t="s">
        <v>125</v>
      </c>
    </row>
    <row r="19" spans="1:14" ht="19" x14ac:dyDescent="0.25">
      <c r="A19" s="6" t="s">
        <v>14</v>
      </c>
      <c r="B19" s="10">
        <v>1377000</v>
      </c>
      <c r="C19" s="10">
        <v>-732000</v>
      </c>
      <c r="D19" s="10">
        <v>15357000</v>
      </c>
      <c r="E19" s="10">
        <v>42811000</v>
      </c>
      <c r="F19" s="10">
        <v>706891000</v>
      </c>
      <c r="G19" s="10">
        <v>1149820000</v>
      </c>
      <c r="H19" s="10">
        <v>332796000</v>
      </c>
      <c r="N19" s="33">
        <f>H40-H56-H61</f>
        <v>5338979000</v>
      </c>
    </row>
    <row r="20" spans="1:14" ht="19" customHeight="1" x14ac:dyDescent="0.25">
      <c r="A20" s="14" t="s">
        <v>101</v>
      </c>
      <c r="B20" s="1"/>
      <c r="C20" s="15">
        <f>(C19/B19)-1</f>
        <v>-1.5315904139433552</v>
      </c>
      <c r="D20" s="15">
        <f>(D19/C19)-1</f>
        <v>-21.979508196721312</v>
      </c>
      <c r="E20" s="15">
        <f>(E19/D19)-1</f>
        <v>1.7877189555251678</v>
      </c>
      <c r="F20" s="15">
        <f t="shared" ref="F20" si="3">(F19/E19)-1</f>
        <v>15.511901146901497</v>
      </c>
      <c r="G20" s="15">
        <f t="shared" ref="G20" si="4">(G19/F19)-1</f>
        <v>0.62658740880843022</v>
      </c>
      <c r="H20" s="15">
        <f t="shared" ref="H20" si="5">(H19/G19)-1</f>
        <v>-0.71056687133638308</v>
      </c>
    </row>
    <row r="21" spans="1:14" ht="19" x14ac:dyDescent="0.25">
      <c r="A21" s="5" t="s">
        <v>15</v>
      </c>
      <c r="B21" s="2">
        <v>2.2599999999999999E-2</v>
      </c>
      <c r="C21" s="2">
        <v>-4.7999999999999996E-3</v>
      </c>
      <c r="D21" s="2">
        <v>4.65E-2</v>
      </c>
      <c r="E21" s="2">
        <v>6.88E-2</v>
      </c>
      <c r="F21" s="2">
        <v>0.2666</v>
      </c>
      <c r="G21" s="2">
        <v>0.28050000000000003</v>
      </c>
      <c r="H21" s="2">
        <v>7.5800000000000006E-2</v>
      </c>
    </row>
    <row r="22" spans="1:14" ht="19" x14ac:dyDescent="0.25">
      <c r="A22" s="6" t="s">
        <v>16</v>
      </c>
      <c r="B22" s="10" t="s">
        <v>92</v>
      </c>
      <c r="C22" s="10">
        <v>-4833000</v>
      </c>
      <c r="D22" s="10">
        <v>6167000</v>
      </c>
      <c r="E22" s="10">
        <v>12696000</v>
      </c>
      <c r="F22" s="10">
        <v>659848000</v>
      </c>
      <c r="G22" s="10">
        <v>1063591000</v>
      </c>
      <c r="H22" s="10">
        <v>245429000</v>
      </c>
    </row>
    <row r="23" spans="1:14" ht="19" x14ac:dyDescent="0.25">
      <c r="A23" s="5" t="s">
        <v>17</v>
      </c>
      <c r="B23" s="2" t="s">
        <v>92</v>
      </c>
      <c r="C23" s="2">
        <v>-3.1899999999999998E-2</v>
      </c>
      <c r="D23" s="2">
        <v>1.8700000000000001E-2</v>
      </c>
      <c r="E23" s="2">
        <v>2.0400000000000001E-2</v>
      </c>
      <c r="F23" s="2">
        <v>0.24890000000000001</v>
      </c>
      <c r="G23" s="2">
        <v>0.25940000000000002</v>
      </c>
      <c r="H23" s="2">
        <v>5.5899999999999998E-2</v>
      </c>
    </row>
    <row r="24" spans="1:14" ht="19" x14ac:dyDescent="0.25">
      <c r="A24" s="5" t="s">
        <v>18</v>
      </c>
      <c r="B24" s="1">
        <v>60000</v>
      </c>
      <c r="C24" s="1">
        <v>1315000</v>
      </c>
      <c r="D24" s="1">
        <v>2182000</v>
      </c>
      <c r="E24" s="1">
        <v>13666000</v>
      </c>
      <c r="F24" s="1">
        <v>18186000</v>
      </c>
      <c r="G24" s="1">
        <v>38041000</v>
      </c>
      <c r="H24" s="1">
        <v>3847000</v>
      </c>
    </row>
    <row r="25" spans="1:14" ht="19" x14ac:dyDescent="0.25">
      <c r="A25" s="6" t="s">
        <v>19</v>
      </c>
      <c r="B25" s="10">
        <v>158000</v>
      </c>
      <c r="C25" s="10">
        <v>-3518000</v>
      </c>
      <c r="D25" s="10">
        <v>8349000</v>
      </c>
      <c r="E25" s="10">
        <v>26362000</v>
      </c>
      <c r="F25" s="10">
        <v>678034000</v>
      </c>
      <c r="G25" s="10">
        <v>1101632000</v>
      </c>
      <c r="H25" s="10">
        <v>249276000</v>
      </c>
    </row>
    <row r="26" spans="1:14" ht="19" x14ac:dyDescent="0.25">
      <c r="A26" s="5" t="s">
        <v>20</v>
      </c>
      <c r="B26" s="2">
        <v>2.5999999999999999E-3</v>
      </c>
      <c r="C26" s="2">
        <v>-2.3199999999999998E-2</v>
      </c>
      <c r="D26" s="2">
        <v>2.53E-2</v>
      </c>
      <c r="E26" s="2">
        <v>4.2299999999999997E-2</v>
      </c>
      <c r="F26" s="2">
        <v>0.25569999999999998</v>
      </c>
      <c r="G26" s="2">
        <v>0.26869999999999999</v>
      </c>
      <c r="H26" s="2">
        <v>5.67E-2</v>
      </c>
    </row>
    <row r="27" spans="1:14" ht="19" x14ac:dyDescent="0.25">
      <c r="A27" s="5" t="s">
        <v>21</v>
      </c>
      <c r="B27" s="1">
        <v>172000</v>
      </c>
      <c r="C27" s="1">
        <v>304000</v>
      </c>
      <c r="D27" s="1">
        <v>765000</v>
      </c>
      <c r="E27" s="1">
        <v>1057000</v>
      </c>
      <c r="F27" s="1">
        <v>5718000</v>
      </c>
      <c r="G27" s="1">
        <v>-274007000</v>
      </c>
      <c r="H27" s="1">
        <v>145565000</v>
      </c>
    </row>
    <row r="28" spans="1:14" ht="20" thickBot="1" x14ac:dyDescent="0.3">
      <c r="A28" s="7" t="s">
        <v>22</v>
      </c>
      <c r="B28" s="11">
        <v>-14000</v>
      </c>
      <c r="C28" s="11">
        <v>-3822000</v>
      </c>
      <c r="D28" s="11">
        <v>7584000</v>
      </c>
      <c r="E28" s="11">
        <v>25305000</v>
      </c>
      <c r="F28" s="11">
        <v>672316000</v>
      </c>
      <c r="G28" s="11">
        <v>1375639000</v>
      </c>
      <c r="H28" s="11">
        <v>103704000</v>
      </c>
    </row>
    <row r="29" spans="1:14" ht="20" customHeight="1" thickTop="1" x14ac:dyDescent="0.25">
      <c r="A29" s="14" t="s">
        <v>102</v>
      </c>
      <c r="B29" s="1"/>
      <c r="C29" s="15">
        <f>(C28/B28)-1</f>
        <v>272</v>
      </c>
      <c r="D29" s="15">
        <f>(D28/C28)-1</f>
        <v>-2.9843014128728411</v>
      </c>
      <c r="E29" s="15">
        <f>(E28/D28)-1</f>
        <v>2.3366297468354431</v>
      </c>
      <c r="F29" s="15">
        <f>(F28/E28)-1</f>
        <v>25.568504248172299</v>
      </c>
      <c r="G29" s="15">
        <f t="shared" ref="G29:H29" si="6">(G28/F28)-1</f>
        <v>1.0461196818162888</v>
      </c>
      <c r="H29" s="15">
        <f t="shared" si="6"/>
        <v>-0.92461394304755828</v>
      </c>
    </row>
    <row r="30" spans="1:14" ht="19" x14ac:dyDescent="0.25">
      <c r="A30" s="5" t="s">
        <v>23</v>
      </c>
      <c r="B30" s="2">
        <v>-2.0000000000000001E-4</v>
      </c>
      <c r="C30" s="2">
        <v>-2.52E-2</v>
      </c>
      <c r="D30" s="2">
        <v>2.29E-2</v>
      </c>
      <c r="E30" s="2">
        <v>4.0599999999999997E-2</v>
      </c>
      <c r="F30" s="2">
        <v>0.25359999999999999</v>
      </c>
      <c r="G30" s="2">
        <v>0.33550000000000002</v>
      </c>
      <c r="H30" s="2">
        <v>2.3599999999999999E-2</v>
      </c>
    </row>
    <row r="31" spans="1:14" ht="19" x14ac:dyDescent="0.25">
      <c r="A31" s="5" t="s">
        <v>24</v>
      </c>
      <c r="B31" s="12" t="s">
        <v>91</v>
      </c>
      <c r="C31" s="12">
        <v>-0.02</v>
      </c>
      <c r="D31" s="12">
        <v>0.03</v>
      </c>
      <c r="E31" s="12">
        <v>0.09</v>
      </c>
      <c r="F31" s="12">
        <v>2.37</v>
      </c>
      <c r="G31" s="12">
        <v>4.8499999999999996</v>
      </c>
      <c r="H31" s="12">
        <v>0.37</v>
      </c>
    </row>
    <row r="32" spans="1:14" ht="19" x14ac:dyDescent="0.25">
      <c r="A32" s="5" t="s">
        <v>25</v>
      </c>
      <c r="B32" s="12" t="s">
        <v>91</v>
      </c>
      <c r="C32" s="12">
        <v>-0.01</v>
      </c>
      <c r="D32" s="12">
        <v>0.03</v>
      </c>
      <c r="E32" s="12">
        <v>0.09</v>
      </c>
      <c r="F32" s="12">
        <v>2.25</v>
      </c>
      <c r="G32" s="12">
        <v>4.6100000000000003</v>
      </c>
      <c r="H32" s="12">
        <v>0.35</v>
      </c>
    </row>
    <row r="33" spans="1:8" ht="19" x14ac:dyDescent="0.25">
      <c r="A33" s="5" t="s">
        <v>26</v>
      </c>
      <c r="B33" s="1">
        <v>237282092</v>
      </c>
      <c r="C33" s="1">
        <v>237282092</v>
      </c>
      <c r="D33" s="1">
        <v>237282092</v>
      </c>
      <c r="E33" s="1">
        <v>233641336</v>
      </c>
      <c r="F33" s="1">
        <v>283853654</v>
      </c>
      <c r="G33" s="1">
        <v>283853654</v>
      </c>
      <c r="H33" s="1">
        <v>283853654</v>
      </c>
    </row>
    <row r="34" spans="1:8" ht="19" x14ac:dyDescent="0.25">
      <c r="A34" s="5" t="s">
        <v>27</v>
      </c>
      <c r="B34" s="1">
        <v>268804679</v>
      </c>
      <c r="C34" s="1">
        <v>268804679</v>
      </c>
      <c r="D34" s="1">
        <v>268804679</v>
      </c>
      <c r="E34" s="1">
        <v>254298014</v>
      </c>
      <c r="F34" s="1">
        <v>298127669</v>
      </c>
      <c r="G34" s="1">
        <v>298127669</v>
      </c>
      <c r="H34" s="1">
        <v>298127669</v>
      </c>
    </row>
    <row r="35" spans="1:8" ht="20" customHeight="1" x14ac:dyDescent="0.25">
      <c r="A35" s="14" t="s">
        <v>103</v>
      </c>
      <c r="B35" s="1"/>
      <c r="C35" s="23">
        <f>(C34-B34)/B34</f>
        <v>0</v>
      </c>
      <c r="D35" s="23">
        <f t="shared" ref="D35:F35" si="7">(D34-C34)/C34</f>
        <v>0</v>
      </c>
      <c r="E35" s="23">
        <f t="shared" si="7"/>
        <v>-5.3967308359241767E-2</v>
      </c>
      <c r="F35" s="23">
        <f t="shared" si="7"/>
        <v>0.17235547502152337</v>
      </c>
      <c r="G35" s="23">
        <f t="shared" ref="G35" si="8">(G34-F34)/F34</f>
        <v>0</v>
      </c>
      <c r="H35" s="23">
        <f t="shared" ref="H35" si="9">(H34-G34)/G34</f>
        <v>0</v>
      </c>
    </row>
    <row r="36" spans="1:8" ht="19" x14ac:dyDescent="0.25">
      <c r="A36" s="5" t="s">
        <v>28</v>
      </c>
      <c r="B36" s="13" t="s">
        <v>93</v>
      </c>
      <c r="C36" s="13" t="s">
        <v>93</v>
      </c>
      <c r="D36" s="13" t="s">
        <v>93</v>
      </c>
      <c r="E36" s="13" t="s">
        <v>93</v>
      </c>
      <c r="F36" s="13" t="s">
        <v>93</v>
      </c>
      <c r="G36" s="13" t="s">
        <v>93</v>
      </c>
      <c r="H36" s="13" t="s">
        <v>93</v>
      </c>
    </row>
    <row r="37" spans="1:8" ht="21" x14ac:dyDescent="0.25">
      <c r="A37" s="4" t="s">
        <v>29</v>
      </c>
      <c r="B37" s="9" t="s">
        <v>91</v>
      </c>
      <c r="C37" s="9" t="s">
        <v>91</v>
      </c>
      <c r="D37" s="9" t="s">
        <v>91</v>
      </c>
      <c r="E37" s="9" t="s">
        <v>91</v>
      </c>
      <c r="F37" s="9" t="s">
        <v>91</v>
      </c>
      <c r="G37" s="9" t="s">
        <v>91</v>
      </c>
      <c r="H37" s="9" t="s">
        <v>91</v>
      </c>
    </row>
    <row r="38" spans="1:8" ht="19" x14ac:dyDescent="0.25">
      <c r="A38" s="5" t="s">
        <v>30</v>
      </c>
      <c r="B38" s="1" t="s">
        <v>92</v>
      </c>
      <c r="C38" s="1">
        <v>36146000</v>
      </c>
      <c r="D38" s="1">
        <v>63624000</v>
      </c>
      <c r="E38" s="1">
        <v>283134000</v>
      </c>
      <c r="F38" s="1">
        <v>2240303000</v>
      </c>
      <c r="G38" s="1">
        <v>1062820000</v>
      </c>
      <c r="H38" s="1">
        <v>1086830000</v>
      </c>
    </row>
    <row r="39" spans="1:8" ht="19" x14ac:dyDescent="0.25">
      <c r="A39" s="5" t="s">
        <v>31</v>
      </c>
      <c r="B39" s="1" t="s">
        <v>92</v>
      </c>
      <c r="C39" s="1">
        <v>103056000</v>
      </c>
      <c r="D39" s="1">
        <v>112777000</v>
      </c>
      <c r="E39" s="1">
        <v>572060000</v>
      </c>
      <c r="F39" s="1">
        <v>2004410000</v>
      </c>
      <c r="G39" s="1">
        <v>4356446000</v>
      </c>
      <c r="H39" s="1">
        <v>4325836000</v>
      </c>
    </row>
    <row r="40" spans="1:8" ht="19" x14ac:dyDescent="0.25">
      <c r="A40" s="5" t="s">
        <v>32</v>
      </c>
      <c r="B40" s="1" t="s">
        <v>92</v>
      </c>
      <c r="C40" s="1">
        <v>139202000</v>
      </c>
      <c r="D40" s="1">
        <v>176401000</v>
      </c>
      <c r="E40" s="1">
        <v>855194000</v>
      </c>
      <c r="F40" s="1">
        <v>4244713000</v>
      </c>
      <c r="G40" s="1">
        <v>5419266000</v>
      </c>
      <c r="H40" s="1">
        <v>5412666000</v>
      </c>
    </row>
    <row r="41" spans="1:8" ht="19" x14ac:dyDescent="0.25">
      <c r="A41" s="5" t="s">
        <v>33</v>
      </c>
      <c r="B41" s="1" t="s">
        <v>92</v>
      </c>
      <c r="C41" s="1">
        <v>24526000</v>
      </c>
      <c r="D41" s="1">
        <v>63613000</v>
      </c>
      <c r="E41" s="1">
        <v>120435000</v>
      </c>
      <c r="F41" s="1">
        <v>294703000</v>
      </c>
      <c r="G41" s="1">
        <v>419673000</v>
      </c>
      <c r="H41" s="1">
        <v>557404000</v>
      </c>
    </row>
    <row r="42" spans="1:8" ht="19" x14ac:dyDescent="0.25">
      <c r="A42" s="5" t="s">
        <v>34</v>
      </c>
      <c r="B42" s="1" t="s">
        <v>92</v>
      </c>
      <c r="C42" s="1" t="s">
        <v>92</v>
      </c>
      <c r="D42" s="1" t="s">
        <v>92</v>
      </c>
      <c r="E42" s="1" t="s">
        <v>92</v>
      </c>
      <c r="F42" s="1" t="s">
        <v>92</v>
      </c>
      <c r="G42" s="1" t="s">
        <v>92</v>
      </c>
      <c r="H42" s="1" t="s">
        <v>92</v>
      </c>
    </row>
    <row r="43" spans="1:8" ht="19" x14ac:dyDescent="0.25">
      <c r="A43" s="5" t="s">
        <v>35</v>
      </c>
      <c r="B43" s="1" t="s">
        <v>92</v>
      </c>
      <c r="C43" s="1">
        <v>19434000</v>
      </c>
      <c r="D43" s="1">
        <v>36705000</v>
      </c>
      <c r="E43" s="1">
        <v>119893000</v>
      </c>
      <c r="F43" s="1">
        <v>253449000</v>
      </c>
      <c r="G43" s="1">
        <v>344868000</v>
      </c>
      <c r="H43" s="1">
        <v>386342000</v>
      </c>
    </row>
    <row r="44" spans="1:8" ht="19" x14ac:dyDescent="0.25">
      <c r="A44" s="6" t="s">
        <v>36</v>
      </c>
      <c r="B44" s="10" t="s">
        <v>92</v>
      </c>
      <c r="C44" s="10">
        <v>183162000</v>
      </c>
      <c r="D44" s="10">
        <v>276719000</v>
      </c>
      <c r="E44" s="10">
        <v>1095522000</v>
      </c>
      <c r="F44" s="10">
        <v>4792865000</v>
      </c>
      <c r="G44" s="10">
        <v>6183807000</v>
      </c>
      <c r="H44" s="10">
        <v>6356412000</v>
      </c>
    </row>
    <row r="45" spans="1:8" ht="19" x14ac:dyDescent="0.25">
      <c r="A45" s="5" t="s">
        <v>37</v>
      </c>
      <c r="B45" s="1" t="s">
        <v>92</v>
      </c>
      <c r="C45" s="1">
        <v>13032000</v>
      </c>
      <c r="D45" s="1">
        <v>37275000</v>
      </c>
      <c r="E45" s="1">
        <v>125746000</v>
      </c>
      <c r="F45" s="1">
        <v>247573000</v>
      </c>
      <c r="G45" s="1">
        <v>318319000</v>
      </c>
      <c r="H45" s="1">
        <v>333727000</v>
      </c>
    </row>
    <row r="46" spans="1:8" ht="19" x14ac:dyDescent="0.25">
      <c r="A46" s="5" t="s">
        <v>38</v>
      </c>
      <c r="B46" s="1" t="s">
        <v>92</v>
      </c>
      <c r="C46" s="1" t="s">
        <v>92</v>
      </c>
      <c r="D46" s="1" t="s">
        <v>92</v>
      </c>
      <c r="E46" s="1" t="s">
        <v>92</v>
      </c>
      <c r="F46" s="1">
        <v>24340000</v>
      </c>
      <c r="G46" s="1">
        <v>27607000</v>
      </c>
      <c r="H46" s="1">
        <v>122641000</v>
      </c>
    </row>
    <row r="47" spans="1:8" ht="19" x14ac:dyDescent="0.25">
      <c r="A47" s="5" t="s">
        <v>39</v>
      </c>
      <c r="B47" s="1" t="s">
        <v>92</v>
      </c>
      <c r="C47" s="1" t="s">
        <v>92</v>
      </c>
      <c r="D47" s="1" t="s">
        <v>92</v>
      </c>
      <c r="E47" s="1" t="s">
        <v>92</v>
      </c>
      <c r="F47" s="1">
        <v>10816000</v>
      </c>
      <c r="G47" s="1" t="s">
        <v>92</v>
      </c>
      <c r="H47" s="1" t="s">
        <v>92</v>
      </c>
    </row>
    <row r="48" spans="1:8" ht="19" x14ac:dyDescent="0.25">
      <c r="A48" s="5" t="s">
        <v>40</v>
      </c>
      <c r="B48" s="1" t="s">
        <v>92</v>
      </c>
      <c r="C48" s="1" t="s">
        <v>92</v>
      </c>
      <c r="D48" s="1" t="s">
        <v>92</v>
      </c>
      <c r="E48" s="1" t="s">
        <v>92</v>
      </c>
      <c r="F48" s="1">
        <v>35156000</v>
      </c>
      <c r="G48" s="1">
        <v>27607000</v>
      </c>
      <c r="H48" s="1">
        <v>122641000</v>
      </c>
    </row>
    <row r="49" spans="1:8" ht="19" x14ac:dyDescent="0.25">
      <c r="A49" s="5" t="s">
        <v>41</v>
      </c>
      <c r="B49" s="1" t="s">
        <v>92</v>
      </c>
      <c r="C49" s="1" t="s">
        <v>92</v>
      </c>
      <c r="D49" s="1" t="s">
        <v>92</v>
      </c>
      <c r="E49" s="1">
        <v>3000000</v>
      </c>
      <c r="F49" s="1">
        <v>18668000</v>
      </c>
      <c r="G49" s="1">
        <v>367814000</v>
      </c>
      <c r="H49" s="1">
        <v>398992000</v>
      </c>
    </row>
    <row r="50" spans="1:8" ht="19" x14ac:dyDescent="0.25">
      <c r="A50" s="5" t="s">
        <v>42</v>
      </c>
      <c r="B50" s="1" t="s">
        <v>92</v>
      </c>
      <c r="C50" s="1" t="s">
        <v>92</v>
      </c>
      <c r="D50" s="1" t="s">
        <v>92</v>
      </c>
      <c r="E50" s="1" t="s">
        <v>92</v>
      </c>
      <c r="F50" s="1" t="s">
        <v>92</v>
      </c>
      <c r="G50" s="1">
        <v>382296000</v>
      </c>
      <c r="H50" s="1">
        <v>558428000</v>
      </c>
    </row>
    <row r="51" spans="1:8" ht="19" x14ac:dyDescent="0.25">
      <c r="A51" s="5" t="s">
        <v>43</v>
      </c>
      <c r="B51" s="1" t="s">
        <v>92</v>
      </c>
      <c r="C51" s="1">
        <v>18825000</v>
      </c>
      <c r="D51" s="1">
        <v>40571000</v>
      </c>
      <c r="E51" s="1">
        <v>65577000</v>
      </c>
      <c r="F51" s="1">
        <v>203731000</v>
      </c>
      <c r="G51" s="1">
        <v>271475000</v>
      </c>
      <c r="H51" s="1">
        <v>357865000</v>
      </c>
    </row>
    <row r="52" spans="1:8" ht="19" x14ac:dyDescent="0.25">
      <c r="A52" s="5" t="s">
        <v>44</v>
      </c>
      <c r="B52" s="1" t="s">
        <v>92</v>
      </c>
      <c r="C52" s="1">
        <v>31857000</v>
      </c>
      <c r="D52" s="1">
        <v>77846000</v>
      </c>
      <c r="E52" s="1">
        <v>194323000</v>
      </c>
      <c r="F52" s="1">
        <v>505128000</v>
      </c>
      <c r="G52" s="1">
        <v>1367511000</v>
      </c>
      <c r="H52" s="1">
        <v>1771653000</v>
      </c>
    </row>
    <row r="53" spans="1:8" ht="19" x14ac:dyDescent="0.25">
      <c r="A53" s="5" t="s">
        <v>45</v>
      </c>
      <c r="B53" s="1" t="s">
        <v>92</v>
      </c>
      <c r="C53" s="1" t="s">
        <v>92</v>
      </c>
      <c r="D53" s="1" t="s">
        <v>92</v>
      </c>
      <c r="E53" s="1" t="s">
        <v>92</v>
      </c>
      <c r="F53" s="1" t="s">
        <v>92</v>
      </c>
      <c r="G53" s="1" t="s">
        <v>92</v>
      </c>
      <c r="H53" s="1" t="s">
        <v>92</v>
      </c>
    </row>
    <row r="54" spans="1:8" ht="20" thickBot="1" x14ac:dyDescent="0.3">
      <c r="A54" s="7" t="s">
        <v>46</v>
      </c>
      <c r="B54" s="11" t="s">
        <v>92</v>
      </c>
      <c r="C54" s="11">
        <v>215019000</v>
      </c>
      <c r="D54" s="11">
        <v>354565000</v>
      </c>
      <c r="E54" s="11">
        <v>1289845000</v>
      </c>
      <c r="F54" s="11">
        <v>5297993000</v>
      </c>
      <c r="G54" s="11">
        <v>7551318000</v>
      </c>
      <c r="H54" s="11">
        <v>8128065000</v>
      </c>
    </row>
    <row r="55" spans="1:8" ht="20" thickTop="1" x14ac:dyDescent="0.25">
      <c r="A55" s="5" t="s">
        <v>47</v>
      </c>
      <c r="B55" s="1" t="s">
        <v>92</v>
      </c>
      <c r="C55" s="1">
        <v>2723000</v>
      </c>
      <c r="D55" s="1">
        <v>4963000</v>
      </c>
      <c r="E55" s="1">
        <v>1596000</v>
      </c>
      <c r="F55" s="1">
        <v>8664000</v>
      </c>
      <c r="G55" s="1">
        <v>7841000</v>
      </c>
      <c r="H55" s="1">
        <v>14414000</v>
      </c>
    </row>
    <row r="56" spans="1:8" ht="19" x14ac:dyDescent="0.25">
      <c r="A56" s="5" t="s">
        <v>48</v>
      </c>
      <c r="B56" s="1" t="s">
        <v>92</v>
      </c>
      <c r="C56" s="1" t="s">
        <v>92</v>
      </c>
      <c r="D56" s="1" t="s">
        <v>92</v>
      </c>
      <c r="E56" s="1">
        <v>7675000</v>
      </c>
      <c r="F56" s="1">
        <v>15601000</v>
      </c>
      <c r="G56" s="1" t="s">
        <v>92</v>
      </c>
      <c r="H56" s="1">
        <v>0</v>
      </c>
    </row>
    <row r="57" spans="1:8" ht="19" x14ac:dyDescent="0.25">
      <c r="A57" s="5" t="s">
        <v>49</v>
      </c>
      <c r="B57" s="1" t="s">
        <v>92</v>
      </c>
      <c r="C57" s="1">
        <v>481000</v>
      </c>
      <c r="D57" s="1">
        <v>1183000</v>
      </c>
      <c r="E57" s="1" t="s">
        <v>92</v>
      </c>
      <c r="F57" s="1">
        <v>27453000</v>
      </c>
      <c r="G57" s="1" t="s">
        <v>92</v>
      </c>
      <c r="H57" s="1" t="s">
        <v>92</v>
      </c>
    </row>
    <row r="58" spans="1:8" ht="19" x14ac:dyDescent="0.25">
      <c r="A58" s="5" t="s">
        <v>50</v>
      </c>
      <c r="B58" s="1" t="s">
        <v>92</v>
      </c>
      <c r="C58" s="1">
        <v>50351000</v>
      </c>
      <c r="D58" s="1">
        <v>115122000</v>
      </c>
      <c r="E58" s="1">
        <v>209542000</v>
      </c>
      <c r="F58" s="1">
        <v>871334000</v>
      </c>
      <c r="G58" s="1">
        <v>1141435000</v>
      </c>
      <c r="H58" s="1">
        <v>1266514000</v>
      </c>
    </row>
    <row r="59" spans="1:8" ht="19" x14ac:dyDescent="0.25">
      <c r="A59" s="5" t="s">
        <v>51</v>
      </c>
      <c r="B59" s="1" t="s">
        <v>92</v>
      </c>
      <c r="C59" s="1">
        <v>14974000</v>
      </c>
      <c r="D59" s="1">
        <v>31073000</v>
      </c>
      <c r="E59" s="1">
        <v>115017000</v>
      </c>
      <c r="F59" s="1">
        <v>336914000</v>
      </c>
      <c r="G59" s="1">
        <v>430415000</v>
      </c>
      <c r="H59" s="1">
        <v>457716000</v>
      </c>
    </row>
    <row r="60" spans="1:8" ht="19" x14ac:dyDescent="0.25">
      <c r="A60" s="6" t="s">
        <v>52</v>
      </c>
      <c r="B60" s="10" t="s">
        <v>92</v>
      </c>
      <c r="C60" s="10">
        <v>68529000</v>
      </c>
      <c r="D60" s="10">
        <v>152341000</v>
      </c>
      <c r="E60" s="10">
        <v>333830000</v>
      </c>
      <c r="F60" s="10">
        <v>1259966000</v>
      </c>
      <c r="G60" s="10">
        <v>1579691000</v>
      </c>
      <c r="H60" s="10">
        <v>1738644000</v>
      </c>
    </row>
    <row r="61" spans="1:8" ht="19" x14ac:dyDescent="0.25">
      <c r="A61" s="5" t="s">
        <v>53</v>
      </c>
      <c r="B61" s="1" t="s">
        <v>92</v>
      </c>
      <c r="C61" s="1" t="s">
        <v>92</v>
      </c>
      <c r="D61" s="1" t="s">
        <v>92</v>
      </c>
      <c r="E61" s="1" t="s">
        <v>92</v>
      </c>
      <c r="F61" s="1">
        <v>90415000</v>
      </c>
      <c r="G61" s="1">
        <v>85018000</v>
      </c>
      <c r="H61" s="1">
        <v>73687000</v>
      </c>
    </row>
    <row r="62" spans="1:8" ht="19" x14ac:dyDescent="0.25">
      <c r="A62" s="5" t="s">
        <v>50</v>
      </c>
      <c r="B62" s="1" t="s">
        <v>92</v>
      </c>
      <c r="C62" s="1">
        <v>3911000</v>
      </c>
      <c r="D62" s="1">
        <v>10651000</v>
      </c>
      <c r="E62" s="1">
        <v>20994000</v>
      </c>
      <c r="F62" s="1">
        <v>25211000</v>
      </c>
      <c r="G62" s="1">
        <v>38481000</v>
      </c>
      <c r="H62" s="1">
        <v>41932000</v>
      </c>
    </row>
    <row r="63" spans="1:8" ht="19" x14ac:dyDescent="0.25">
      <c r="A63" s="5" t="s">
        <v>54</v>
      </c>
      <c r="B63" s="1" t="s">
        <v>92</v>
      </c>
      <c r="C63" s="1" t="s">
        <v>92</v>
      </c>
      <c r="D63" s="1" t="s">
        <v>92</v>
      </c>
      <c r="E63" s="1" t="s">
        <v>92</v>
      </c>
      <c r="F63" s="1" t="s">
        <v>92</v>
      </c>
      <c r="G63" s="1" t="s">
        <v>92</v>
      </c>
      <c r="H63" s="1" t="s">
        <v>92</v>
      </c>
    </row>
    <row r="64" spans="1:8" ht="19" x14ac:dyDescent="0.25">
      <c r="A64" s="5" t="s">
        <v>55</v>
      </c>
      <c r="B64" s="1" t="s">
        <v>92</v>
      </c>
      <c r="C64" s="1">
        <v>169250000</v>
      </c>
      <c r="D64" s="1">
        <v>24241000</v>
      </c>
      <c r="E64" s="1">
        <v>101078000</v>
      </c>
      <c r="F64" s="1">
        <v>61634000</v>
      </c>
      <c r="G64" s="1">
        <v>68110000</v>
      </c>
      <c r="H64" s="1">
        <v>67195000</v>
      </c>
    </row>
    <row r="65" spans="1:8" ht="19" x14ac:dyDescent="0.25">
      <c r="A65" s="5" t="s">
        <v>56</v>
      </c>
      <c r="B65" s="1" t="s">
        <v>92</v>
      </c>
      <c r="C65" s="1">
        <v>173161000</v>
      </c>
      <c r="D65" s="1">
        <v>34892000</v>
      </c>
      <c r="E65" s="1">
        <v>122072000</v>
      </c>
      <c r="F65" s="1">
        <v>177260000</v>
      </c>
      <c r="G65" s="1">
        <v>191609000</v>
      </c>
      <c r="H65" s="1">
        <v>182814000</v>
      </c>
    </row>
    <row r="66" spans="1:8" ht="19" x14ac:dyDescent="0.25">
      <c r="A66" s="5" t="s">
        <v>57</v>
      </c>
      <c r="B66" s="1" t="s">
        <v>92</v>
      </c>
      <c r="C66" s="1" t="s">
        <v>92</v>
      </c>
      <c r="D66" s="1" t="s">
        <v>92</v>
      </c>
      <c r="E66" s="1" t="s">
        <v>92</v>
      </c>
      <c r="F66" s="1" t="s">
        <v>92</v>
      </c>
      <c r="G66" s="1" t="s">
        <v>92</v>
      </c>
      <c r="H66" s="1" t="s">
        <v>92</v>
      </c>
    </row>
    <row r="67" spans="1:8" ht="19" x14ac:dyDescent="0.25">
      <c r="A67" s="6" t="s">
        <v>58</v>
      </c>
      <c r="B67" s="10" t="s">
        <v>92</v>
      </c>
      <c r="C67" s="10">
        <v>241690000</v>
      </c>
      <c r="D67" s="10">
        <v>187233000</v>
      </c>
      <c r="E67" s="10">
        <v>455902000</v>
      </c>
      <c r="F67" s="10">
        <v>1437226000</v>
      </c>
      <c r="G67" s="10">
        <v>1771300000</v>
      </c>
      <c r="H67" s="10">
        <v>1921458000</v>
      </c>
    </row>
    <row r="68" spans="1:8" ht="19" x14ac:dyDescent="0.25">
      <c r="A68" s="5" t="s">
        <v>59</v>
      </c>
      <c r="B68" s="1" t="s">
        <v>92</v>
      </c>
      <c r="C68" s="1">
        <v>80000</v>
      </c>
      <c r="D68" s="1">
        <v>242000</v>
      </c>
      <c r="E68" s="1">
        <v>277000</v>
      </c>
      <c r="F68" s="1">
        <v>292000</v>
      </c>
      <c r="G68" s="1">
        <v>299000</v>
      </c>
      <c r="H68" s="1">
        <v>294000</v>
      </c>
    </row>
    <row r="69" spans="1:8" ht="19" x14ac:dyDescent="0.25">
      <c r="A69" s="5" t="s">
        <v>60</v>
      </c>
      <c r="B69" s="1" t="s">
        <v>92</v>
      </c>
      <c r="C69" s="1">
        <v>-32737000</v>
      </c>
      <c r="D69" s="1">
        <v>-25153000</v>
      </c>
      <c r="E69" s="1">
        <v>152000</v>
      </c>
      <c r="F69" s="1">
        <v>672468000</v>
      </c>
      <c r="G69" s="1">
        <v>2048107000</v>
      </c>
      <c r="H69" s="1">
        <v>2151818000</v>
      </c>
    </row>
    <row r="70" spans="1:8" ht="19" x14ac:dyDescent="0.25">
      <c r="A70" s="5" t="s">
        <v>61</v>
      </c>
      <c r="B70" s="1" t="s">
        <v>92</v>
      </c>
      <c r="C70" s="1">
        <v>-531000</v>
      </c>
      <c r="D70" s="1">
        <v>-135000</v>
      </c>
      <c r="E70" s="1">
        <v>809000</v>
      </c>
      <c r="F70" s="1">
        <v>839000</v>
      </c>
      <c r="G70" s="1">
        <v>-17902000</v>
      </c>
      <c r="H70" s="1">
        <v>-50385000</v>
      </c>
    </row>
    <row r="71" spans="1:8" ht="19" x14ac:dyDescent="0.25">
      <c r="A71" s="5" t="s">
        <v>62</v>
      </c>
      <c r="B71" s="1" t="s">
        <v>92</v>
      </c>
      <c r="C71" s="1">
        <v>6517000</v>
      </c>
      <c r="D71" s="1">
        <v>192378000</v>
      </c>
      <c r="E71" s="1">
        <v>832705000</v>
      </c>
      <c r="F71" s="1">
        <v>3187168000</v>
      </c>
      <c r="G71" s="1">
        <v>3749514000</v>
      </c>
      <c r="H71" s="1">
        <v>4104880000</v>
      </c>
    </row>
    <row r="72" spans="1:8" ht="19" x14ac:dyDescent="0.25">
      <c r="A72" s="6" t="s">
        <v>63</v>
      </c>
      <c r="B72" s="10" t="s">
        <v>92</v>
      </c>
      <c r="C72" s="10">
        <v>-26671000</v>
      </c>
      <c r="D72" s="10">
        <v>167332000</v>
      </c>
      <c r="E72" s="10">
        <v>833943000</v>
      </c>
      <c r="F72" s="10">
        <v>3860767000</v>
      </c>
      <c r="G72" s="10">
        <v>5780018000</v>
      </c>
      <c r="H72" s="10">
        <v>6206607000</v>
      </c>
    </row>
    <row r="73" spans="1:8" ht="20" thickBot="1" x14ac:dyDescent="0.3">
      <c r="A73" s="7" t="s">
        <v>64</v>
      </c>
      <c r="B73" s="11" t="s">
        <v>92</v>
      </c>
      <c r="C73" s="11">
        <v>215019000</v>
      </c>
      <c r="D73" s="11">
        <v>354565000</v>
      </c>
      <c r="E73" s="11">
        <v>1289845000</v>
      </c>
      <c r="F73" s="11">
        <v>5297993000</v>
      </c>
      <c r="G73" s="11">
        <v>7551318000</v>
      </c>
      <c r="H73" s="11">
        <v>8128065000</v>
      </c>
    </row>
    <row r="74" spans="1:8" ht="20" thickTop="1" x14ac:dyDescent="0.25">
      <c r="A74" s="5" t="s">
        <v>28</v>
      </c>
      <c r="B74" s="13" t="s">
        <v>93</v>
      </c>
      <c r="C74" s="13" t="s">
        <v>93</v>
      </c>
      <c r="D74" s="13" t="s">
        <v>93</v>
      </c>
      <c r="E74" s="13" t="s">
        <v>93</v>
      </c>
      <c r="F74" s="13" t="s">
        <v>93</v>
      </c>
      <c r="G74" s="13" t="s">
        <v>93</v>
      </c>
      <c r="H74" s="13" t="s">
        <v>93</v>
      </c>
    </row>
    <row r="75" spans="1:8" ht="21" x14ac:dyDescent="0.25">
      <c r="A75" s="4" t="s">
        <v>65</v>
      </c>
      <c r="B75" s="9" t="s">
        <v>91</v>
      </c>
      <c r="C75" s="9" t="s">
        <v>91</v>
      </c>
      <c r="D75" s="9" t="s">
        <v>91</v>
      </c>
      <c r="E75" s="9" t="s">
        <v>91</v>
      </c>
      <c r="F75" s="9" t="s">
        <v>91</v>
      </c>
      <c r="G75" s="9" t="s">
        <v>91</v>
      </c>
      <c r="H75" s="9" t="s">
        <v>91</v>
      </c>
    </row>
    <row r="76" spans="1:8" ht="19" x14ac:dyDescent="0.25">
      <c r="A76" s="5" t="s">
        <v>66</v>
      </c>
      <c r="B76" s="1">
        <v>-14000</v>
      </c>
      <c r="C76" s="1">
        <v>-3822000</v>
      </c>
      <c r="D76" s="1">
        <v>7584000</v>
      </c>
      <c r="E76" s="1">
        <v>25305000</v>
      </c>
      <c r="F76" s="1">
        <v>672316000</v>
      </c>
      <c r="G76" s="1">
        <v>1375639000</v>
      </c>
      <c r="H76" s="1">
        <v>103711000</v>
      </c>
    </row>
    <row r="77" spans="1:8" ht="19" x14ac:dyDescent="0.25">
      <c r="A77" s="5" t="s">
        <v>13</v>
      </c>
      <c r="B77" s="1">
        <v>1219000</v>
      </c>
      <c r="C77" s="1">
        <v>2786000</v>
      </c>
      <c r="D77" s="1">
        <v>7008000</v>
      </c>
      <c r="E77" s="1">
        <v>16449000</v>
      </c>
      <c r="F77" s="1">
        <v>28857000</v>
      </c>
      <c r="G77" s="1">
        <v>48188000</v>
      </c>
      <c r="H77" s="1">
        <v>83527000</v>
      </c>
    </row>
    <row r="78" spans="1:8" ht="19" x14ac:dyDescent="0.25">
      <c r="A78" s="5" t="s">
        <v>67</v>
      </c>
      <c r="B78" s="1" t="s">
        <v>92</v>
      </c>
      <c r="C78" s="1" t="s">
        <v>92</v>
      </c>
      <c r="D78" s="1" t="s">
        <v>92</v>
      </c>
      <c r="E78" s="1" t="s">
        <v>92</v>
      </c>
      <c r="F78" s="1" t="s">
        <v>92</v>
      </c>
      <c r="G78" s="1">
        <v>-327957000</v>
      </c>
      <c r="H78" s="1">
        <v>-160961000</v>
      </c>
    </row>
    <row r="79" spans="1:8" ht="19" x14ac:dyDescent="0.25">
      <c r="A79" s="5" t="s">
        <v>68</v>
      </c>
      <c r="B79" s="1">
        <v>1039000</v>
      </c>
      <c r="C79" s="1">
        <v>10329000</v>
      </c>
      <c r="D79" s="1">
        <v>8941000</v>
      </c>
      <c r="E79" s="1">
        <v>73109000</v>
      </c>
      <c r="F79" s="1">
        <v>275818000</v>
      </c>
      <c r="G79" s="1">
        <v>477287000</v>
      </c>
      <c r="H79" s="1">
        <v>1285752000</v>
      </c>
    </row>
    <row r="80" spans="1:8" ht="19" x14ac:dyDescent="0.25">
      <c r="A80" s="14" t="s">
        <v>104</v>
      </c>
      <c r="B80" s="15">
        <f>B79/B3</f>
        <v>1.7084039002252659E-2</v>
      </c>
      <c r="C80" s="15">
        <f>C79/C3</f>
        <v>6.8188119726957055E-2</v>
      </c>
      <c r="D80" s="15">
        <f>D79/D3</f>
        <v>2.7051558618769986E-2</v>
      </c>
      <c r="E80" s="15">
        <f>E79/E3</f>
        <v>0.11741437514654915</v>
      </c>
      <c r="F80" s="15">
        <f>F79/F3</f>
        <v>0.1040285618593873</v>
      </c>
      <c r="G80" s="15">
        <f t="shared" ref="G80:H80" si="10">G79/G3</f>
        <v>0.11641532499614621</v>
      </c>
      <c r="H80" s="15">
        <f t="shared" si="10"/>
        <v>0.29268465909090907</v>
      </c>
    </row>
    <row r="81" spans="1:16" ht="19" x14ac:dyDescent="0.25">
      <c r="A81" s="5" t="s">
        <v>69</v>
      </c>
      <c r="B81" s="1">
        <v>3651000</v>
      </c>
      <c r="C81" s="1">
        <v>288000</v>
      </c>
      <c r="D81" s="1">
        <v>4970000</v>
      </c>
      <c r="E81" s="1">
        <v>-12259000</v>
      </c>
      <c r="F81" s="1">
        <v>319852000</v>
      </c>
      <c r="G81" s="1">
        <v>-186454000</v>
      </c>
      <c r="H81" s="1">
        <v>-21767000</v>
      </c>
    </row>
    <row r="82" spans="1:16" ht="19" x14ac:dyDescent="0.25">
      <c r="A82" s="5" t="s">
        <v>70</v>
      </c>
      <c r="B82" s="1">
        <v>-5882000</v>
      </c>
      <c r="C82" s="1">
        <v>-16560000</v>
      </c>
      <c r="D82" s="1">
        <v>-41040000</v>
      </c>
      <c r="E82" s="1">
        <v>-64715000</v>
      </c>
      <c r="F82" s="1">
        <v>-219039000</v>
      </c>
      <c r="G82" s="1">
        <v>-159183000</v>
      </c>
      <c r="H82" s="1">
        <v>-231845000</v>
      </c>
    </row>
    <row r="83" spans="1:16" ht="21" x14ac:dyDescent="0.25">
      <c r="A83" s="5" t="s">
        <v>34</v>
      </c>
      <c r="B83" s="1" t="s">
        <v>92</v>
      </c>
      <c r="C83" s="1" t="s">
        <v>92</v>
      </c>
      <c r="D83" s="1" t="s">
        <v>92</v>
      </c>
      <c r="E83" s="1" t="s">
        <v>92</v>
      </c>
      <c r="F83" s="1" t="s">
        <v>92</v>
      </c>
      <c r="G83" s="1" t="s">
        <v>92</v>
      </c>
      <c r="H83" s="1" t="s">
        <v>92</v>
      </c>
      <c r="O83" s="34" t="s">
        <v>126</v>
      </c>
      <c r="P83" s="35"/>
    </row>
    <row r="84" spans="1:16" ht="19" x14ac:dyDescent="0.25">
      <c r="A84" s="5" t="s">
        <v>47</v>
      </c>
      <c r="B84" s="1">
        <v>537000</v>
      </c>
      <c r="C84" s="1">
        <v>1254000</v>
      </c>
      <c r="D84" s="1">
        <v>832000</v>
      </c>
      <c r="E84" s="1">
        <v>-2030000</v>
      </c>
      <c r="F84" s="1">
        <v>3481000</v>
      </c>
      <c r="G84" s="1">
        <v>-2218000</v>
      </c>
      <c r="H84" s="1">
        <v>11611000</v>
      </c>
      <c r="O84" s="36" t="s">
        <v>127</v>
      </c>
      <c r="P84" s="37"/>
    </row>
    <row r="85" spans="1:16" ht="20" x14ac:dyDescent="0.25">
      <c r="A85" s="5" t="s">
        <v>71</v>
      </c>
      <c r="B85" s="1">
        <v>3815000</v>
      </c>
      <c r="C85" s="1">
        <v>4026000</v>
      </c>
      <c r="D85" s="1">
        <v>25742000</v>
      </c>
      <c r="E85" s="1">
        <v>33572000</v>
      </c>
      <c r="F85" s="1">
        <v>358656000</v>
      </c>
      <c r="G85" s="1">
        <v>46516000</v>
      </c>
      <c r="H85" s="1" t="s">
        <v>92</v>
      </c>
      <c r="O85" s="24" t="s">
        <v>128</v>
      </c>
      <c r="P85" s="25">
        <f>H17</f>
        <v>0</v>
      </c>
    </row>
    <row r="86" spans="1:16" ht="20" x14ac:dyDescent="0.25">
      <c r="A86" s="5" t="s">
        <v>72</v>
      </c>
      <c r="B86" s="1">
        <v>3466000</v>
      </c>
      <c r="C86" s="1">
        <v>9845000</v>
      </c>
      <c r="D86" s="1">
        <v>22829000</v>
      </c>
      <c r="E86" s="1">
        <v>49288000</v>
      </c>
      <c r="F86" s="1">
        <v>174334000</v>
      </c>
      <c r="G86" s="1">
        <v>218563000</v>
      </c>
      <c r="H86" s="1" t="s">
        <v>92</v>
      </c>
      <c r="O86" s="24" t="s">
        <v>129</v>
      </c>
      <c r="P86" s="25">
        <f>H56</f>
        <v>0</v>
      </c>
    </row>
    <row r="87" spans="1:16" ht="20" x14ac:dyDescent="0.25">
      <c r="A87" s="6" t="s">
        <v>73</v>
      </c>
      <c r="B87" s="10">
        <v>9361000</v>
      </c>
      <c r="C87" s="10">
        <v>19426000</v>
      </c>
      <c r="D87" s="10">
        <v>51332000</v>
      </c>
      <c r="E87" s="10">
        <v>151892000</v>
      </c>
      <c r="F87" s="10">
        <v>1471177000</v>
      </c>
      <c r="G87" s="10">
        <v>1605266000</v>
      </c>
      <c r="H87" s="10">
        <v>1290262000</v>
      </c>
      <c r="O87" s="24" t="s">
        <v>130</v>
      </c>
      <c r="P87" s="25">
        <f>H61</f>
        <v>73687000</v>
      </c>
    </row>
    <row r="88" spans="1:16" ht="20" x14ac:dyDescent="0.25">
      <c r="A88" s="5" t="s">
        <v>74</v>
      </c>
      <c r="B88" s="1">
        <v>-4824000</v>
      </c>
      <c r="C88" s="1">
        <v>-9738000</v>
      </c>
      <c r="D88" s="1">
        <v>-28432000</v>
      </c>
      <c r="E88" s="1">
        <v>-38084000</v>
      </c>
      <c r="F88" s="1">
        <v>-79972000</v>
      </c>
      <c r="G88" s="1">
        <v>-132590000</v>
      </c>
      <c r="H88" s="1">
        <v>-103826000</v>
      </c>
      <c r="O88" s="38" t="s">
        <v>131</v>
      </c>
      <c r="P88" s="39">
        <f>P85/(P86+P87)</f>
        <v>0</v>
      </c>
    </row>
    <row r="89" spans="1:16" ht="20" customHeight="1" x14ac:dyDescent="0.25">
      <c r="A89" s="14" t="s">
        <v>105</v>
      </c>
      <c r="B89" s="15">
        <f>(-1*B88)/B3</f>
        <v>7.931992699409704E-2</v>
      </c>
      <c r="C89" s="15">
        <f>(-1*C88)/C3</f>
        <v>6.4286563065263605E-2</v>
      </c>
      <c r="D89" s="15">
        <f>(-1*D88)/D3</f>
        <v>8.6022806693755546E-2</v>
      </c>
      <c r="E89" s="15">
        <f>(-1*E88)/E3</f>
        <v>6.1163592212739579E-2</v>
      </c>
      <c r="F89" s="15">
        <f>(-1*F88)/F3</f>
        <v>3.0162542506358983E-2</v>
      </c>
      <c r="G89" s="15">
        <f t="shared" ref="G89:H89" si="11">(-1*G88)/G3</f>
        <v>3.2340097134929351E-2</v>
      </c>
      <c r="H89" s="15">
        <f t="shared" si="11"/>
        <v>2.3634633595571095E-2</v>
      </c>
      <c r="O89" s="24" t="s">
        <v>106</v>
      </c>
      <c r="P89" s="25">
        <f>H27</f>
        <v>145565000</v>
      </c>
    </row>
    <row r="90" spans="1:16" ht="20" x14ac:dyDescent="0.25">
      <c r="A90" s="5" t="s">
        <v>75</v>
      </c>
      <c r="B90" s="1" t="s">
        <v>92</v>
      </c>
      <c r="C90" s="1" t="s">
        <v>92</v>
      </c>
      <c r="D90" s="1" t="s">
        <v>92</v>
      </c>
      <c r="E90" s="1">
        <v>-3000000</v>
      </c>
      <c r="F90" s="1">
        <v>-34486000</v>
      </c>
      <c r="G90" s="1">
        <v>-3501000</v>
      </c>
      <c r="H90" s="1">
        <v>-120553000</v>
      </c>
      <c r="O90" s="24" t="s">
        <v>19</v>
      </c>
      <c r="P90" s="25">
        <f>H25</f>
        <v>249276000</v>
      </c>
    </row>
    <row r="91" spans="1:16" ht="20" x14ac:dyDescent="0.25">
      <c r="A91" s="5" t="s">
        <v>76</v>
      </c>
      <c r="B91" s="1" t="s">
        <v>92</v>
      </c>
      <c r="C91" s="1">
        <v>-143329000</v>
      </c>
      <c r="D91" s="1">
        <v>-78016000</v>
      </c>
      <c r="E91" s="1">
        <v>-800228000</v>
      </c>
      <c r="F91" s="1">
        <v>-2056470000</v>
      </c>
      <c r="G91" s="1">
        <v>-4739898000</v>
      </c>
      <c r="H91" s="1">
        <v>-2918171000</v>
      </c>
      <c r="O91" s="38" t="s">
        <v>132</v>
      </c>
      <c r="P91" s="39">
        <f>P89/P90</f>
        <v>0.58395112245061698</v>
      </c>
    </row>
    <row r="92" spans="1:16" ht="20" x14ac:dyDescent="0.25">
      <c r="A92" s="5" t="s">
        <v>77</v>
      </c>
      <c r="B92" s="1" t="s">
        <v>92</v>
      </c>
      <c r="C92" s="1">
        <v>39710000</v>
      </c>
      <c r="D92" s="1">
        <v>68747000</v>
      </c>
      <c r="E92" s="1">
        <v>343554000</v>
      </c>
      <c r="F92" s="1">
        <v>617692000</v>
      </c>
      <c r="G92" s="1">
        <v>2029910000</v>
      </c>
      <c r="H92" s="1">
        <v>2835196000</v>
      </c>
      <c r="O92" s="40" t="s">
        <v>133</v>
      </c>
      <c r="P92" s="41">
        <f>P88*(1-P91)</f>
        <v>0</v>
      </c>
    </row>
    <row r="93" spans="1:16" ht="19" x14ac:dyDescent="0.25">
      <c r="A93" s="5" t="s">
        <v>78</v>
      </c>
      <c r="B93" s="1">
        <v>2000000</v>
      </c>
      <c r="C93" s="1" t="s">
        <v>92</v>
      </c>
      <c r="D93" s="1">
        <v>-2018000</v>
      </c>
      <c r="E93" s="1">
        <v>-1710000</v>
      </c>
      <c r="F93" s="1">
        <v>-9184000</v>
      </c>
      <c r="G93" s="1">
        <v>-13018000</v>
      </c>
      <c r="H93" s="1">
        <v>-10968000</v>
      </c>
      <c r="O93" s="36" t="s">
        <v>134</v>
      </c>
      <c r="P93" s="37"/>
    </row>
    <row r="94" spans="1:16" ht="20" x14ac:dyDescent="0.25">
      <c r="A94" s="6" t="s">
        <v>79</v>
      </c>
      <c r="B94" s="10">
        <v>-2824000</v>
      </c>
      <c r="C94" s="10">
        <v>-113357000</v>
      </c>
      <c r="D94" s="10">
        <v>-39719000</v>
      </c>
      <c r="E94" s="10">
        <v>-499468000</v>
      </c>
      <c r="F94" s="10">
        <v>-1562420000</v>
      </c>
      <c r="G94" s="10">
        <v>-2859097000</v>
      </c>
      <c r="H94" s="10">
        <v>-318322000</v>
      </c>
      <c r="O94" s="24" t="s">
        <v>135</v>
      </c>
      <c r="P94" s="42">
        <v>4.095E-2</v>
      </c>
    </row>
    <row r="95" spans="1:16" ht="20" x14ac:dyDescent="0.25">
      <c r="A95" s="5" t="s">
        <v>80</v>
      </c>
      <c r="B95" s="1" t="s">
        <v>92</v>
      </c>
      <c r="C95" s="1">
        <v>-120000</v>
      </c>
      <c r="D95" s="1">
        <v>-92000</v>
      </c>
      <c r="E95" s="1" t="s">
        <v>92</v>
      </c>
      <c r="F95" s="1" t="s">
        <v>92</v>
      </c>
      <c r="G95" s="1" t="s">
        <v>92</v>
      </c>
      <c r="H95" s="1" t="s">
        <v>92</v>
      </c>
      <c r="O95" s="66" t="s">
        <v>136</v>
      </c>
      <c r="P95" s="65">
        <v>0.61</v>
      </c>
    </row>
    <row r="96" spans="1:16" ht="20" x14ac:dyDescent="0.25">
      <c r="A96" s="5" t="s">
        <v>81</v>
      </c>
      <c r="B96" s="1" t="s">
        <v>92</v>
      </c>
      <c r="C96" s="1" t="s">
        <v>92</v>
      </c>
      <c r="D96" s="1" t="s">
        <v>92</v>
      </c>
      <c r="E96" s="1">
        <v>542492000</v>
      </c>
      <c r="F96" s="1">
        <v>1979206000</v>
      </c>
      <c r="G96" s="1" t="s">
        <v>92</v>
      </c>
      <c r="H96" s="1" t="s">
        <v>92</v>
      </c>
      <c r="O96" s="24" t="s">
        <v>137</v>
      </c>
      <c r="P96" s="42">
        <v>8.4000000000000005E-2</v>
      </c>
    </row>
    <row r="97" spans="1:16" ht="20" x14ac:dyDescent="0.25">
      <c r="A97" s="5" t="s">
        <v>82</v>
      </c>
      <c r="B97" s="1">
        <v>-14966000</v>
      </c>
      <c r="C97" s="1">
        <v>-4610000</v>
      </c>
      <c r="D97" s="1" t="s">
        <v>92</v>
      </c>
      <c r="E97" s="1" t="s">
        <v>92</v>
      </c>
      <c r="F97" s="1" t="s">
        <v>92</v>
      </c>
      <c r="G97" s="1" t="s">
        <v>92</v>
      </c>
      <c r="H97" s="1">
        <v>-1000003000</v>
      </c>
      <c r="O97" s="40" t="s">
        <v>138</v>
      </c>
      <c r="P97" s="41">
        <f>(P94)+((P95)*(P96-P94))</f>
        <v>6.7210500000000006E-2</v>
      </c>
    </row>
    <row r="98" spans="1:16" ht="19" x14ac:dyDescent="0.25">
      <c r="A98" s="5" t="s">
        <v>83</v>
      </c>
      <c r="B98" s="1" t="s">
        <v>92</v>
      </c>
      <c r="C98" s="1" t="s">
        <v>92</v>
      </c>
      <c r="D98" s="1" t="s">
        <v>92</v>
      </c>
      <c r="E98" s="1" t="s">
        <v>92</v>
      </c>
      <c r="F98" s="1" t="s">
        <v>92</v>
      </c>
      <c r="G98" s="1" t="s">
        <v>92</v>
      </c>
      <c r="H98" s="1" t="s">
        <v>92</v>
      </c>
      <c r="O98" s="36" t="s">
        <v>139</v>
      </c>
      <c r="P98" s="37"/>
    </row>
    <row r="99" spans="1:16" ht="20" x14ac:dyDescent="0.25">
      <c r="A99" s="5" t="s">
        <v>84</v>
      </c>
      <c r="B99" s="1">
        <v>115233000</v>
      </c>
      <c r="C99" s="1">
        <v>733000</v>
      </c>
      <c r="D99" s="1">
        <v>17626000</v>
      </c>
      <c r="E99" s="1">
        <v>73198000</v>
      </c>
      <c r="F99" s="1">
        <v>71071000</v>
      </c>
      <c r="G99" s="1">
        <v>34068000</v>
      </c>
      <c r="H99" s="1">
        <v>63061000</v>
      </c>
      <c r="O99" s="24" t="s">
        <v>140</v>
      </c>
      <c r="P99" s="25">
        <f>P86+P87</f>
        <v>73687000</v>
      </c>
    </row>
    <row r="100" spans="1:16" ht="20" x14ac:dyDescent="0.25">
      <c r="A100" s="6" t="s">
        <v>85</v>
      </c>
      <c r="B100" s="10">
        <v>100267000</v>
      </c>
      <c r="C100" s="10">
        <v>-3997000</v>
      </c>
      <c r="D100" s="10">
        <v>17534000</v>
      </c>
      <c r="E100" s="10">
        <v>615690000</v>
      </c>
      <c r="F100" s="10">
        <v>2050277000</v>
      </c>
      <c r="G100" s="10">
        <v>34068000</v>
      </c>
      <c r="H100" s="10">
        <v>-936942000</v>
      </c>
      <c r="O100" s="38" t="s">
        <v>141</v>
      </c>
      <c r="P100" s="39">
        <f>P99/P103</f>
        <v>3.9403441796735123E-3</v>
      </c>
    </row>
    <row r="101" spans="1:16" ht="20" x14ac:dyDescent="0.25">
      <c r="A101" s="5" t="s">
        <v>86</v>
      </c>
      <c r="B101" s="1" t="s">
        <v>92</v>
      </c>
      <c r="C101" s="1" t="s">
        <v>92</v>
      </c>
      <c r="D101" s="1" t="s">
        <v>92</v>
      </c>
      <c r="E101" s="1" t="s">
        <v>92</v>
      </c>
      <c r="F101" s="1" t="s">
        <v>92</v>
      </c>
      <c r="G101" s="1" t="s">
        <v>92</v>
      </c>
      <c r="H101" s="1">
        <v>-8108000</v>
      </c>
      <c r="O101" s="24" t="s">
        <v>142</v>
      </c>
      <c r="P101" s="43" cm="1">
        <f t="array" ref="P101">_FV(A1,"Market cap",TRUE)</f>
        <v>18626963664</v>
      </c>
    </row>
    <row r="102" spans="1:16" ht="20" x14ac:dyDescent="0.25">
      <c r="A102" s="6" t="s">
        <v>87</v>
      </c>
      <c r="B102" s="10">
        <v>106804000</v>
      </c>
      <c r="C102" s="10">
        <v>-97928000</v>
      </c>
      <c r="D102" s="10">
        <v>29147000</v>
      </c>
      <c r="E102" s="10">
        <v>268114000</v>
      </c>
      <c r="F102" s="10">
        <v>1959034000</v>
      </c>
      <c r="G102" s="10">
        <v>-1219763000</v>
      </c>
      <c r="H102" s="10">
        <v>26890000</v>
      </c>
      <c r="O102" s="38" t="s">
        <v>143</v>
      </c>
      <c r="P102" s="39">
        <f>P101/P103</f>
        <v>0.99605965582032652</v>
      </c>
    </row>
    <row r="103" spans="1:16" ht="20" x14ac:dyDescent="0.25">
      <c r="A103" s="5" t="s">
        <v>88</v>
      </c>
      <c r="B103" s="1">
        <v>27945000</v>
      </c>
      <c r="C103" s="1">
        <v>134749000</v>
      </c>
      <c r="D103" s="1">
        <v>36821000</v>
      </c>
      <c r="E103" s="1">
        <v>65968000</v>
      </c>
      <c r="F103" s="1">
        <v>334082000</v>
      </c>
      <c r="G103" s="1">
        <v>2293116000</v>
      </c>
      <c r="H103" s="1">
        <v>1073353000</v>
      </c>
      <c r="O103" s="40" t="s">
        <v>144</v>
      </c>
      <c r="P103" s="44">
        <f>P99+P101</f>
        <v>18700650664</v>
      </c>
    </row>
    <row r="104" spans="1:16" ht="20" thickBot="1" x14ac:dyDescent="0.3">
      <c r="A104" s="7" t="s">
        <v>89</v>
      </c>
      <c r="B104" s="11">
        <v>134749000</v>
      </c>
      <c r="C104" s="11">
        <v>36821000</v>
      </c>
      <c r="D104" s="11">
        <v>65968000</v>
      </c>
      <c r="E104" s="11">
        <v>334082000</v>
      </c>
      <c r="F104" s="11">
        <v>2293116000</v>
      </c>
      <c r="G104" s="11">
        <v>1073353000</v>
      </c>
      <c r="H104" s="11">
        <v>1100243000</v>
      </c>
      <c r="O104" s="36" t="s">
        <v>145</v>
      </c>
      <c r="P104" s="37"/>
    </row>
    <row r="105" spans="1:16" ht="21" thickTop="1" x14ac:dyDescent="0.25">
      <c r="A105" s="14" t="s">
        <v>107</v>
      </c>
      <c r="B105" s="1"/>
      <c r="C105" s="15">
        <f>(C106/B106)-1</f>
        <v>1.1353317169936079</v>
      </c>
      <c r="D105" s="15">
        <f>(D106/C106)-1</f>
        <v>1.1554500412881916</v>
      </c>
      <c r="E105" s="15">
        <f>(E106/D106)-1</f>
        <v>4.4433004501484534</v>
      </c>
      <c r="F105" s="15">
        <f>(F106/E106)-1</f>
        <v>11.187899742229495</v>
      </c>
      <c r="G105" s="15">
        <f t="shared" ref="G105:H105" si="12">(G106/F106)-1</f>
        <v>5.3629304109684028E-2</v>
      </c>
      <c r="H105" s="15">
        <f t="shared" si="12"/>
        <v>-0.1871822029543907</v>
      </c>
      <c r="I105" s="15"/>
      <c r="J105" s="15"/>
      <c r="K105" s="15"/>
      <c r="L105" s="15"/>
      <c r="M105" s="15"/>
      <c r="N105" s="15"/>
      <c r="O105" s="26" t="s">
        <v>108</v>
      </c>
      <c r="P105" s="27">
        <f>(P100*P92)+(P102*P97)</f>
        <v>6.694566749751206E-2</v>
      </c>
    </row>
    <row r="106" spans="1:16" ht="19" x14ac:dyDescent="0.25">
      <c r="A106" s="5" t="s">
        <v>90</v>
      </c>
      <c r="B106" s="1">
        <v>4537000</v>
      </c>
      <c r="C106" s="1">
        <v>9688000</v>
      </c>
      <c r="D106" s="1">
        <v>20882000</v>
      </c>
      <c r="E106" s="1">
        <v>113667000</v>
      </c>
      <c r="F106" s="1">
        <v>1385362000</v>
      </c>
      <c r="G106" s="1">
        <v>1459658000</v>
      </c>
      <c r="H106" s="1">
        <v>1186436000</v>
      </c>
      <c r="I106" s="45">
        <f>H106*(1+$P$106)</f>
        <v>1262499486.3248496</v>
      </c>
      <c r="J106" s="45">
        <f t="shared" ref="J106:M106" si="13">I106*(1+$P$106)</f>
        <v>1343439471.6364889</v>
      </c>
      <c r="K106" s="45">
        <f t="shared" si="13"/>
        <v>1429568592.700824</v>
      </c>
      <c r="L106" s="45">
        <f t="shared" si="13"/>
        <v>1521219529.7099285</v>
      </c>
      <c r="M106" s="45">
        <f t="shared" si="13"/>
        <v>1618746291.2842448</v>
      </c>
      <c r="N106" s="46" t="s">
        <v>146</v>
      </c>
      <c r="O106" s="47" t="s">
        <v>147</v>
      </c>
      <c r="P106" s="48">
        <f>(SUM(I4:M4)/5)</f>
        <v>6.4110905539657995E-2</v>
      </c>
    </row>
    <row r="107" spans="1:16" ht="19" x14ac:dyDescent="0.25">
      <c r="A107" s="5"/>
      <c r="B107" s="13"/>
      <c r="C107" s="13"/>
      <c r="D107" s="13"/>
      <c r="E107" s="13"/>
      <c r="F107" s="13"/>
      <c r="G107" s="13"/>
      <c r="H107" s="13"/>
      <c r="I107" s="46"/>
      <c r="J107" s="46"/>
      <c r="K107" s="46"/>
      <c r="L107" s="46"/>
      <c r="M107" s="49">
        <f>M106*(1+P107)/(P108-P107)</f>
        <v>39556289065.247665</v>
      </c>
      <c r="N107" s="50" t="s">
        <v>148</v>
      </c>
      <c r="O107" s="51" t="s">
        <v>149</v>
      </c>
      <c r="P107" s="52">
        <v>2.5000000000000001E-2</v>
      </c>
    </row>
    <row r="108" spans="1:16" ht="19" x14ac:dyDescent="0.25">
      <c r="I108" s="49">
        <f t="shared" ref="I108:K108" si="14">I107+I106</f>
        <v>1262499486.3248496</v>
      </c>
      <c r="J108" s="49">
        <f t="shared" si="14"/>
        <v>1343439471.6364889</v>
      </c>
      <c r="K108" s="49">
        <f t="shared" si="14"/>
        <v>1429568592.700824</v>
      </c>
      <c r="L108" s="49">
        <f>L107+L106</f>
        <v>1521219529.7099285</v>
      </c>
      <c r="M108" s="49">
        <f>M107+M106</f>
        <v>41175035356.531914</v>
      </c>
      <c r="N108" s="50" t="s">
        <v>144</v>
      </c>
      <c r="O108" s="53" t="s">
        <v>150</v>
      </c>
      <c r="P108" s="54">
        <f>P105</f>
        <v>6.694566749751206E-2</v>
      </c>
    </row>
    <row r="109" spans="1:16" ht="19" x14ac:dyDescent="0.25">
      <c r="I109" s="55" t="s">
        <v>151</v>
      </c>
      <c r="J109" s="56"/>
    </row>
    <row r="110" spans="1:16" ht="20" x14ac:dyDescent="0.25">
      <c r="I110" s="57" t="s">
        <v>152</v>
      </c>
      <c r="J110" s="43">
        <f>NPV(P108,I108,J108,K108,L108,M108)</f>
        <v>34494152113.50708</v>
      </c>
    </row>
    <row r="111" spans="1:16" ht="20" x14ac:dyDescent="0.25">
      <c r="I111" s="57" t="s">
        <v>153</v>
      </c>
      <c r="J111" s="43">
        <f>H40</f>
        <v>5412666000</v>
      </c>
    </row>
    <row r="112" spans="1:16" ht="20" x14ac:dyDescent="0.25">
      <c r="I112" s="57" t="s">
        <v>140</v>
      </c>
      <c r="J112" s="43">
        <f>P99</f>
        <v>73687000</v>
      </c>
    </row>
    <row r="113" spans="9:10" ht="20" x14ac:dyDescent="0.25">
      <c r="I113" s="57" t="s">
        <v>154</v>
      </c>
      <c r="J113" s="43">
        <f>J110+J111-J112</f>
        <v>39833131113.50708</v>
      </c>
    </row>
    <row r="114" spans="9:10" ht="20" x14ac:dyDescent="0.25">
      <c r="I114" s="57" t="s">
        <v>155</v>
      </c>
      <c r="J114" s="58">
        <f>H34*(1+(5*N16))</f>
        <v>333422457.16420954</v>
      </c>
    </row>
    <row r="115" spans="9:10" ht="20" x14ac:dyDescent="0.25">
      <c r="I115" s="59" t="s">
        <v>156</v>
      </c>
      <c r="J115" s="60">
        <f>J113/J114</f>
        <v>119.46745114978678</v>
      </c>
    </row>
    <row r="116" spans="9:10" ht="20" x14ac:dyDescent="0.25">
      <c r="I116" s="57" t="s">
        <v>157</v>
      </c>
      <c r="J116" s="61" cm="1">
        <f t="array" ref="J116">_FV(A1,"Price")</f>
        <v>62.63</v>
      </c>
    </row>
    <row r="117" spans="9:10" ht="20" x14ac:dyDescent="0.25">
      <c r="I117" s="62" t="s">
        <v>158</v>
      </c>
      <c r="J117" s="63">
        <f>J115/J116-1</f>
        <v>0.907511594280485</v>
      </c>
    </row>
    <row r="118" spans="9:10" ht="20" x14ac:dyDescent="0.25">
      <c r="I118" s="62" t="s">
        <v>159</v>
      </c>
      <c r="J118" s="64" t="str">
        <f>IF(J115&gt;J116,"BUY","SELL")</f>
        <v>BUY</v>
      </c>
    </row>
  </sheetData>
  <mergeCells count="6">
    <mergeCell ref="O83:P83"/>
    <mergeCell ref="O84:P84"/>
    <mergeCell ref="O93:P93"/>
    <mergeCell ref="O98:P98"/>
    <mergeCell ref="O104:P104"/>
    <mergeCell ref="I109:J109"/>
  </mergeCells>
  <hyperlinks>
    <hyperlink ref="A1" r:id="rId1" tooltip="https://roic.ai/company/ZM" display="ROIC.AI | ZM"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585521/000158552120000095/0001585521-20-000095-index.html" xr:uid="{00000000-0004-0000-0000-00000A000000}"/>
    <hyperlink ref="E74" r:id="rId9" tooltip="https://www.sec.gov/Archives/edgar/data/1585521/000158552120000095/0001585521-20-000095-index.html" xr:uid="{00000000-0004-0000-0000-00000B000000}"/>
    <hyperlink ref="F36" r:id="rId10" tooltip="https://www.sec.gov/Archives/edgar/data/1585521/000158552121000048/0001585521-21-000048-index.htm" xr:uid="{00000000-0004-0000-0000-00000D000000}"/>
    <hyperlink ref="F74" r:id="rId11" tooltip="https://www.sec.gov/Archives/edgar/data/1585521/000158552121000048/0001585521-21-000048-index.htm" xr:uid="{00000000-0004-0000-0000-00000E000000}"/>
    <hyperlink ref="G36" r:id="rId12" tooltip="https://www.sec.gov/Archives/edgar/data/1585521/000158552122000037/0001585521-22-000037-index.htm" xr:uid="{00000000-0004-0000-0000-000010000000}"/>
    <hyperlink ref="G74" r:id="rId13" tooltip="https://www.sec.gov/Archives/edgar/data/1585521/000158552122000037/0001585521-22-000037-index.htm" xr:uid="{00000000-0004-0000-0000-000011000000}"/>
    <hyperlink ref="H36" r:id="rId14" tooltip="https://www.sec.gov/Archives/edgar/data/1585521/000158552123000035/0001585521-23-000035-index.htm" xr:uid="{00000000-0004-0000-0000-000013000000}"/>
    <hyperlink ref="H74" r:id="rId15" tooltip="https://www.sec.gov/Archives/edgar/data/1585521/000158552123000035/0001585521-23-000035-index.htm" xr:uid="{00000000-0004-0000-0000-000014000000}"/>
    <hyperlink ref="I1" r:id="rId16" display="https://finbox.com/NASDAQGS:ZM/explorer/revenue_proj" xr:uid="{DD99FE55-BAA3-B24F-B487-2972E0A431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2023-03-12T18:02:35Z</dcterms:created>
  <dcterms:modified xsi:type="dcterms:W3CDTF">2023-05-25T06:03:27Z</dcterms:modified>
</cp:coreProperties>
</file>