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To Be Modeled/"/>
    </mc:Choice>
  </mc:AlternateContent>
  <xr:revisionPtr revIDLastSave="0" documentId="13_ncr:1_{4EA3AAFC-B9C2-C44C-90D8-BFF4BC78A824}" xr6:coauthVersionLast="47" xr6:coauthVersionMax="47" xr10:uidLastSave="{00000000-0000-0000-0000-000000000000}"/>
  <bookViews>
    <workbookView xWindow="0" yWindow="500" windowWidth="28340" windowHeight="28300" xr2:uid="{00000000-000D-0000-FFFF-FFFF00000000}"/>
  </bookViews>
  <sheets>
    <sheet name="Sheet 1" sheetId="1" r:id="rId1"/>
  </sheets>
  <definedNames>
    <definedName name="_xlchart.v1.0" hidden="1">'Sheet 1'!$A$106</definedName>
    <definedName name="_xlchart.v1.1" hidden="1">'Sheet 1'!$A$19</definedName>
    <definedName name="_xlchart.v1.2" hidden="1">'Sheet 1'!$A$3</definedName>
    <definedName name="_xlchart.v1.3" hidden="1">'Sheet 1'!$B$106:$M$106</definedName>
    <definedName name="_xlchart.v1.4" hidden="1">'Sheet 1'!$B$19:$M$19</definedName>
    <definedName name="_xlchart.v1.5" hidden="1">'Sheet 1'!$B$3:$M$3</definedName>
    <definedName name="_xlchart.v2.10" hidden="1">'Sheet 1'!$B$19:$M$19</definedName>
    <definedName name="_xlchart.v2.11" hidden="1">'Sheet 1'!$B$3:$M$3</definedName>
    <definedName name="_xlchart.v2.6" hidden="1">'Sheet 1'!$A$106</definedName>
    <definedName name="_xlchart.v2.7" hidden="1">'Sheet 1'!$A$19</definedName>
    <definedName name="_xlchart.v2.8" hidden="1">'Sheet 1'!$A$3</definedName>
    <definedName name="_xlchart.v2.9" hidden="1">'Sheet 1'!$B$106:$M$106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3" i="1" l="1"/>
  <c r="K35" i="1"/>
  <c r="L35" i="1"/>
  <c r="M35" i="1"/>
  <c r="O111" i="1"/>
  <c r="U97" i="1"/>
  <c r="U90" i="1"/>
  <c r="U89" i="1"/>
  <c r="U91" i="1" s="1"/>
  <c r="U87" i="1"/>
  <c r="U86" i="1"/>
  <c r="U99" i="1" s="1"/>
  <c r="U85" i="1"/>
  <c r="U88" i="1" s="1"/>
  <c r="S19" i="1"/>
  <c r="V16" i="1"/>
  <c r="U16" i="1"/>
  <c r="T16" i="1"/>
  <c r="U13" i="1"/>
  <c r="T13" i="1"/>
  <c r="S13" i="1"/>
  <c r="S10" i="1"/>
  <c r="V7" i="1"/>
  <c r="U7" i="1"/>
  <c r="T7" i="1"/>
  <c r="S7" i="1"/>
  <c r="R4" i="1"/>
  <c r="Q4" i="1"/>
  <c r="P4" i="1"/>
  <c r="O4" i="1"/>
  <c r="N4" i="1"/>
  <c r="K9" i="1"/>
  <c r="L9" i="1"/>
  <c r="M9" i="1"/>
  <c r="K13" i="1"/>
  <c r="L13" i="1"/>
  <c r="M13" i="1"/>
  <c r="T10" i="1" s="1"/>
  <c r="K20" i="1"/>
  <c r="L20" i="1"/>
  <c r="M20" i="1"/>
  <c r="T4" i="1" s="1"/>
  <c r="K29" i="1"/>
  <c r="L29" i="1"/>
  <c r="M29" i="1"/>
  <c r="U4" i="1" s="1"/>
  <c r="K80" i="1"/>
  <c r="L80" i="1"/>
  <c r="M80" i="1"/>
  <c r="U10" i="1" s="1"/>
  <c r="K89" i="1"/>
  <c r="L89" i="1"/>
  <c r="M89" i="1"/>
  <c r="V10" i="1" s="1"/>
  <c r="K105" i="1"/>
  <c r="L105" i="1"/>
  <c r="M105" i="1"/>
  <c r="V4" i="1" s="1"/>
  <c r="J105" i="1"/>
  <c r="I105" i="1"/>
  <c r="H105" i="1"/>
  <c r="G105" i="1"/>
  <c r="F105" i="1"/>
  <c r="E105" i="1"/>
  <c r="D105" i="1"/>
  <c r="C105" i="1"/>
  <c r="J89" i="1"/>
  <c r="I89" i="1"/>
  <c r="H89" i="1"/>
  <c r="G89" i="1"/>
  <c r="F89" i="1"/>
  <c r="E89" i="1"/>
  <c r="D89" i="1"/>
  <c r="C89" i="1"/>
  <c r="B89" i="1"/>
  <c r="J80" i="1"/>
  <c r="I80" i="1"/>
  <c r="H80" i="1"/>
  <c r="G80" i="1"/>
  <c r="F80" i="1"/>
  <c r="E80" i="1"/>
  <c r="D80" i="1"/>
  <c r="C80" i="1"/>
  <c r="B80" i="1"/>
  <c r="J35" i="1"/>
  <c r="S16" i="1" s="1"/>
  <c r="O114" i="1" s="1"/>
  <c r="I35" i="1"/>
  <c r="H35" i="1"/>
  <c r="G35" i="1"/>
  <c r="F35" i="1"/>
  <c r="E35" i="1"/>
  <c r="D35" i="1"/>
  <c r="C35" i="1"/>
  <c r="J29" i="1"/>
  <c r="I29" i="1"/>
  <c r="H29" i="1"/>
  <c r="G29" i="1"/>
  <c r="F29" i="1"/>
  <c r="E29" i="1"/>
  <c r="D29" i="1"/>
  <c r="C29" i="1"/>
  <c r="J20" i="1"/>
  <c r="I20" i="1"/>
  <c r="H20" i="1"/>
  <c r="G20" i="1"/>
  <c r="F20" i="1"/>
  <c r="E20" i="1"/>
  <c r="D20" i="1"/>
  <c r="C20" i="1"/>
  <c r="J13" i="1"/>
  <c r="I13" i="1"/>
  <c r="H13" i="1"/>
  <c r="G13" i="1"/>
  <c r="F13" i="1"/>
  <c r="E13" i="1"/>
  <c r="D13" i="1"/>
  <c r="C13" i="1"/>
  <c r="B13" i="1"/>
  <c r="J9" i="1"/>
  <c r="I9" i="1"/>
  <c r="H9" i="1"/>
  <c r="G9" i="1"/>
  <c r="F9" i="1"/>
  <c r="E9" i="1"/>
  <c r="D9" i="1"/>
  <c r="C9" i="1"/>
  <c r="B9" i="1"/>
  <c r="M4" i="1"/>
  <c r="L4" i="1"/>
  <c r="S4" i="1" s="1"/>
  <c r="K4" i="1"/>
  <c r="J4" i="1"/>
  <c r="I4" i="1"/>
  <c r="H4" i="1"/>
  <c r="G4" i="1"/>
  <c r="F4" i="1"/>
  <c r="E4" i="1"/>
  <c r="D4" i="1"/>
  <c r="C4" i="1"/>
  <c r="U106" i="1" l="1"/>
  <c r="N106" i="1" s="1"/>
  <c r="O106" i="1" s="1"/>
  <c r="P106" i="1" s="1"/>
  <c r="Q106" i="1" s="1"/>
  <c r="R106" i="1" s="1"/>
  <c r="U92" i="1"/>
  <c r="U103" i="1"/>
  <c r="U102" i="1" s="1"/>
  <c r="O112" i="1"/>
  <c r="U100" i="1" l="1"/>
  <c r="U105" i="1" s="1"/>
  <c r="U108" i="1" s="1"/>
  <c r="R107" i="1" s="1"/>
  <c r="R108" i="1" s="1"/>
  <c r="N108" i="1"/>
  <c r="P108" i="1"/>
  <c r="Q108" i="1"/>
  <c r="O108" i="1"/>
  <c r="O110" i="1" l="1"/>
  <c r="O113" i="1" s="1"/>
  <c r="O115" i="1" s="1"/>
  <c r="O118" i="1" s="1"/>
  <c r="O117" i="1" l="1"/>
</calcChain>
</file>

<file path=xl/sharedStrings.xml><?xml version="1.0" encoding="utf-8"?>
<sst xmlns="http://schemas.openxmlformats.org/spreadsheetml/2006/main" count="421" uniqueCount="161">
  <si>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</si>
  <si>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</si>
  <si>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</si>
  <si>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</si>
  <si>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</si>
  <si>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</si>
  <si>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</si>
  <si>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</si>
  <si>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</si>
  <si>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</si>
  <si>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</si>
  <si>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</si>
  <si>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</si>
  <si>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</si>
  <si>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</si>
  <si>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</si>
  <si>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</si>
  <si>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</si>
  <si>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</si>
  <si>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</si>
  <si>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</si>
  <si>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</si>
  <si>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</si>
  <si>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</si>
  <si>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</si>
  <si>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</si>
  <si>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</si>
  <si>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</si>
  <si>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</si>
  <si>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</si>
  <si>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</si>
  <si>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</si>
  <si>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</si>
  <si>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</si>
  <si>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</si>
  <si>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</si>
  <si>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</si>
  <si>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</si>
  <si>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</si>
  <si>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</si>
  <si>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</si>
  <si>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</si>
  <si>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</si>
  <si>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</si>
  <si>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</si>
  <si>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</si>
  <si>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</si>
  <si>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</si>
  <si>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</si>
  <si>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</si>
  <si>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</si>
  <si>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</si>
  <si>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</si>
  <si>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</si>
  <si>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</si>
  <si>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</si>
  <si>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</si>
  <si>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</si>
  <si>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</si>
  <si>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</si>
  <si>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</si>
  <si>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</si>
  <si>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</si>
  <si>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</si>
  <si>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</si>
  <si>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</si>
  <si>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</si>
  <si>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</si>
  <si>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</si>
  <si>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</si>
  <si>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</si>
  <si>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</si>
  <si>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</si>
  <si>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</si>
  <si>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</si>
  <si>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</si>
  <si>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</si>
  <si>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</si>
  <si>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</si>
  <si>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</si>
  <si>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</si>
  <si>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</si>
  <si>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</si>
  <si>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</si>
  <si>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</si>
  <si>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</si>
  <si>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</si>
  <si>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</si>
  <si>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</si>
  <si>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</si>
  <si>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</si>
  <si>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</si>
  <si>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</si>
  <si>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</si>
  <si>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Paycom Software</t>
  </si>
  <si>
    <t>Revenue Growth YoY</t>
  </si>
  <si>
    <t>R&amp;D as % of Revenue</t>
  </si>
  <si>
    <t>R&amp;D % of Rev</t>
  </si>
  <si>
    <t>SG&amp;A % of Rev</t>
  </si>
  <si>
    <t>SBC % of Revenue</t>
  </si>
  <si>
    <t>CAPEX % of Rev</t>
  </si>
  <si>
    <t>SG&amp;A as % of Revenue</t>
  </si>
  <si>
    <t>EBITDA Growth YoY</t>
  </si>
  <si>
    <t>Net Income Growth YoY</t>
  </si>
  <si>
    <t>Share Dilution YoY</t>
  </si>
  <si>
    <t>SBC as % of Revenue</t>
  </si>
  <si>
    <t>CAPEX as % of Revenue</t>
  </si>
  <si>
    <t>Income Tax Expense</t>
  </si>
  <si>
    <t>FCF Growth YoY</t>
  </si>
  <si>
    <t>WACC</t>
  </si>
  <si>
    <t>3yr Rev Growth</t>
  </si>
  <si>
    <t>3yr EBITDA Growth</t>
  </si>
  <si>
    <t>3yr Net Income Growth</t>
  </si>
  <si>
    <t>3yr FCF Growth</t>
  </si>
  <si>
    <t>Gross Profit Margin</t>
  </si>
  <si>
    <t>EBITDA Margin</t>
  </si>
  <si>
    <t>Net Income Margin</t>
  </si>
  <si>
    <t>FCF Margin</t>
  </si>
  <si>
    <t>ROE</t>
  </si>
  <si>
    <t>ROA</t>
  </si>
  <si>
    <t>ROIC</t>
  </si>
  <si>
    <t>Debt to Equity</t>
  </si>
  <si>
    <t>Share Dilution (5yr)</t>
  </si>
  <si>
    <t>P/S</t>
  </si>
  <si>
    <t>P/E</t>
  </si>
  <si>
    <t>P/FCF</t>
  </si>
  <si>
    <t>Net Cash</t>
  </si>
  <si>
    <t>Weighted Average Cost of Capital</t>
  </si>
  <si>
    <t>Cost of Debt Calculation</t>
  </si>
  <si>
    <t>Interest Expense</t>
  </si>
  <si>
    <t>Short Term Debt</t>
  </si>
  <si>
    <t>Long Term Debt</t>
  </si>
  <si>
    <t>Cost of Debt</t>
  </si>
  <si>
    <t>Effective Tax Rate</t>
  </si>
  <si>
    <t>Cost of Debt*(1-t)</t>
  </si>
  <si>
    <t>Cost of Equity Calculation</t>
  </si>
  <si>
    <t>Risk Free Rate</t>
  </si>
  <si>
    <t>Beta</t>
  </si>
  <si>
    <t>Market Return</t>
  </si>
  <si>
    <t>Cost of Equity</t>
  </si>
  <si>
    <t>Weight of Debt + Equity Calculation</t>
  </si>
  <si>
    <t>Total Debt</t>
  </si>
  <si>
    <t>Weight of Debt</t>
  </si>
  <si>
    <t>Market Cap</t>
  </si>
  <si>
    <t>Weight of Equity</t>
  </si>
  <si>
    <t>Total</t>
  </si>
  <si>
    <t>WACC Calculation</t>
  </si>
  <si>
    <t>Proj. Free Cash Flow</t>
  </si>
  <si>
    <t>FCF Growth Rate</t>
  </si>
  <si>
    <t>Terminal Value</t>
  </si>
  <si>
    <t>Perpetual Growth Rate</t>
  </si>
  <si>
    <t>Discount Rate (WACC)</t>
  </si>
  <si>
    <t>Discounted Cash Flow Valuation</t>
  </si>
  <si>
    <t>Enterprise Value</t>
  </si>
  <si>
    <t>Cash + Securities</t>
  </si>
  <si>
    <t>Equity Value</t>
  </si>
  <si>
    <t>Shares</t>
  </si>
  <si>
    <t>Intrinsic Value</t>
  </si>
  <si>
    <t>Current Price</t>
  </si>
  <si>
    <t>Upside/Downside</t>
  </si>
  <si>
    <t>Buy/Sell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</si>
</sst>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,;\(#,###,,\);\ \-\ \-"/>
    <numFmt numFmtId="165" formatCode="#.00%;\ \-#.00%;\ \-\ \-"/>
    <numFmt numFmtId="166" formatCode="#,##0.00_);\(#,##0.00\);\-\ \-"/>
    <numFmt numFmtId="167" formatCode="&quot;$&quot;#,##0.00"/>
  </numFmts>
  <fonts count="17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sz val="12"/>
      <color rgb="FF000000"/>
      <name val="Calibri"/>
      <family val="1"/>
    </font>
    <font>
      <u/>
      <sz val="14"/>
      <color rgb="FF000000"/>
      <name val="Calibri"/>
      <family val="1"/>
    </font>
    <font>
      <i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i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u/>
      <sz val="16"/>
      <color rgb="FF000000"/>
      <name val="Calibri"/>
      <family val="2"/>
    </font>
    <font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rgb="FFB4C6E7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69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0" fontId="9" fillId="0" borderId="0" xfId="0" applyFont="1" applyAlignment="1">
      <alignment indent="1"/>
    </xf>
    <xf numFmtId="9" fontId="1" fillId="0" borderId="0" xfId="0" applyNumberFormat="1" applyFont="1"/>
    <xf numFmtId="9" fontId="10" fillId="0" borderId="0" xfId="0" applyNumberFormat="1" applyFont="1"/>
    <xf numFmtId="9" fontId="11" fillId="0" borderId="5" xfId="0" applyNumberFormat="1" applyFont="1" applyBorder="1" applyAlignment="1">
      <alignment horizontal="center"/>
    </xf>
    <xf numFmtId="9" fontId="11" fillId="0" borderId="0" xfId="0" applyNumberFormat="1" applyFont="1" applyAlignment="1">
      <alignment horizontal="center"/>
    </xf>
    <xf numFmtId="0" fontId="12" fillId="3" borderId="6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9" fontId="11" fillId="0" borderId="8" xfId="0" applyNumberFormat="1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10" fontId="1" fillId="0" borderId="0" xfId="0" applyNumberFormat="1" applyFont="1"/>
    <xf numFmtId="0" fontId="11" fillId="4" borderId="9" xfId="0" applyFont="1" applyFill="1" applyBorder="1" applyAlignment="1">
      <alignment horizontal="left" vertical="center" wrapText="1"/>
    </xf>
    <xf numFmtId="164" fontId="11" fillId="4" borderId="10" xfId="0" applyNumberFormat="1" applyFont="1" applyFill="1" applyBorder="1"/>
    <xf numFmtId="0" fontId="12" fillId="5" borderId="11" xfId="0" applyFont="1" applyFill="1" applyBorder="1" applyAlignment="1">
      <alignment horizontal="left" vertical="center" wrapText="1"/>
    </xf>
    <xf numFmtId="10" fontId="12" fillId="5" borderId="8" xfId="0" applyNumberFormat="1" applyFont="1" applyFill="1" applyBorder="1"/>
    <xf numFmtId="0" fontId="13" fillId="0" borderId="4" xfId="0" applyFont="1" applyBorder="1"/>
    <xf numFmtId="164" fontId="10" fillId="0" borderId="0" xfId="0" applyNumberFormat="1" applyFont="1"/>
    <xf numFmtId="9" fontId="11" fillId="0" borderId="11" xfId="0" applyNumberFormat="1" applyFont="1" applyBorder="1" applyAlignment="1">
      <alignment horizontal="center"/>
    </xf>
    <xf numFmtId="2" fontId="11" fillId="0" borderId="11" xfId="0" applyNumberFormat="1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0" fontId="14" fillId="5" borderId="12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2" fillId="6" borderId="12" xfId="0" applyFont="1" applyFill="1" applyBorder="1" applyAlignment="1">
      <alignment horizontal="center" vertical="center" wrapText="1"/>
    </xf>
    <xf numFmtId="0" fontId="12" fillId="6" borderId="7" xfId="0" applyFont="1" applyFill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left" vertical="center" wrapText="1"/>
    </xf>
    <xf numFmtId="10" fontId="12" fillId="4" borderId="10" xfId="0" applyNumberFormat="1" applyFont="1" applyFill="1" applyBorder="1"/>
    <xf numFmtId="0" fontId="12" fillId="4" borderId="11" xfId="0" applyFont="1" applyFill="1" applyBorder="1" applyAlignment="1">
      <alignment horizontal="left" vertical="center" wrapText="1"/>
    </xf>
    <xf numFmtId="10" fontId="12" fillId="4" borderId="8" xfId="0" applyNumberFormat="1" applyFont="1" applyFill="1" applyBorder="1"/>
    <xf numFmtId="10" fontId="11" fillId="4" borderId="10" xfId="0" applyNumberFormat="1" applyFont="1" applyFill="1" applyBorder="1"/>
    <xf numFmtId="0" fontId="11" fillId="7" borderId="9" xfId="0" applyFont="1" applyFill="1" applyBorder="1" applyAlignment="1">
      <alignment horizontal="left" vertical="center" wrapText="1"/>
    </xf>
    <xf numFmtId="39" fontId="11" fillId="7" borderId="10" xfId="0" applyNumberFormat="1" applyFont="1" applyFill="1" applyBorder="1"/>
    <xf numFmtId="164" fontId="1" fillId="7" borderId="10" xfId="0" applyNumberFormat="1" applyFont="1" applyFill="1" applyBorder="1"/>
    <xf numFmtId="164" fontId="12" fillId="4" borderId="8" xfId="0" applyNumberFormat="1" applyFont="1" applyFill="1" applyBorder="1"/>
    <xf numFmtId="164" fontId="10" fillId="8" borderId="0" xfId="0" applyNumberFormat="1" applyFont="1" applyFill="1"/>
    <xf numFmtId="0" fontId="0" fillId="8" borderId="0" xfId="0" applyFill="1"/>
    <xf numFmtId="9" fontId="16" fillId="8" borderId="9" xfId="0" applyNumberFormat="1" applyFont="1" applyFill="1" applyBorder="1" applyAlignment="1">
      <alignment wrapText="1"/>
    </xf>
    <xf numFmtId="10" fontId="1" fillId="8" borderId="10" xfId="0" applyNumberFormat="1" applyFont="1" applyFill="1" applyBorder="1" applyAlignment="1">
      <alignment horizontal="right" vertical="center"/>
    </xf>
    <xf numFmtId="164" fontId="1" fillId="8" borderId="0" xfId="0" applyNumberFormat="1" applyFont="1" applyFill="1"/>
    <xf numFmtId="0" fontId="0" fillId="8" borderId="0" xfId="0" applyFill="1" applyAlignment="1">
      <alignment horizontal="left"/>
    </xf>
    <xf numFmtId="0" fontId="16" fillId="7" borderId="9" xfId="0" applyFont="1" applyFill="1" applyBorder="1" applyAlignment="1">
      <alignment wrapText="1"/>
    </xf>
    <xf numFmtId="10" fontId="1" fillId="7" borderId="10" xfId="0" applyNumberFormat="1" applyFont="1" applyFill="1" applyBorder="1" applyAlignment="1">
      <alignment horizontal="right" vertical="center"/>
    </xf>
    <xf numFmtId="0" fontId="16" fillId="8" borderId="11" xfId="0" applyFont="1" applyFill="1" applyBorder="1"/>
    <xf numFmtId="10" fontId="1" fillId="8" borderId="8" xfId="0" applyNumberFormat="1" applyFont="1" applyFill="1" applyBorder="1" applyAlignment="1">
      <alignment horizontal="right" vertical="center"/>
    </xf>
    <xf numFmtId="0" fontId="1" fillId="5" borderId="13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164" fontId="1" fillId="8" borderId="9" xfId="0" applyNumberFormat="1" applyFont="1" applyFill="1" applyBorder="1" applyAlignment="1">
      <alignment wrapText="1"/>
    </xf>
    <xf numFmtId="164" fontId="1" fillId="8" borderId="10" xfId="0" applyNumberFormat="1" applyFont="1" applyFill="1" applyBorder="1"/>
    <xf numFmtId="164" fontId="1" fillId="8" borderId="10" xfId="0" applyNumberFormat="1" applyFont="1" applyFill="1" applyBorder="1" applyAlignment="1">
      <alignment wrapText="1"/>
    </xf>
    <xf numFmtId="164" fontId="1" fillId="5" borderId="9" xfId="0" applyNumberFormat="1" applyFont="1" applyFill="1" applyBorder="1" applyAlignment="1">
      <alignment wrapText="1"/>
    </xf>
    <xf numFmtId="167" fontId="12" fillId="5" borderId="10" xfId="0" applyNumberFormat="1" applyFont="1" applyFill="1" applyBorder="1"/>
    <xf numFmtId="164" fontId="1" fillId="7" borderId="9" xfId="0" applyNumberFormat="1" applyFont="1" applyFill="1" applyBorder="1" applyAlignment="1">
      <alignment wrapText="1"/>
    </xf>
    <xf numFmtId="167" fontId="1" fillId="7" borderId="10" xfId="0" applyNumberFormat="1" applyFont="1" applyFill="1" applyBorder="1"/>
    <xf numFmtId="164" fontId="1" fillId="5" borderId="11" xfId="0" applyNumberFormat="1" applyFont="1" applyFill="1" applyBorder="1" applyAlignment="1">
      <alignment wrapText="1"/>
    </xf>
    <xf numFmtId="9" fontId="12" fillId="5" borderId="8" xfId="1" applyFont="1" applyFill="1" applyBorder="1"/>
    <xf numFmtId="0" fontId="12" fillId="5" borderId="8" xfId="0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Paycom Software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76062905537038E-2"/>
          <c:y val="0.11887870478272371"/>
          <c:w val="0.85291512196985819"/>
          <c:h val="0.729504979523446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1'!$A$3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1'!$B$3:$M$3</c:f>
              <c:numCache>
                <c:formatCode>#,###,,;\(#,###,,\);\ \-\ \-</c:formatCode>
                <c:ptCount val="12"/>
                <c:pt idx="0">
                  <c:v>57206000</c:v>
                </c:pt>
                <c:pt idx="1">
                  <c:v>76810000</c:v>
                </c:pt>
                <c:pt idx="2">
                  <c:v>107601000</c:v>
                </c:pt>
                <c:pt idx="3">
                  <c:v>150929000</c:v>
                </c:pt>
                <c:pt idx="4">
                  <c:v>224653000</c:v>
                </c:pt>
                <c:pt idx="5">
                  <c:v>329141000</c:v>
                </c:pt>
                <c:pt idx="6">
                  <c:v>433047000</c:v>
                </c:pt>
                <c:pt idx="7">
                  <c:v>566336000</c:v>
                </c:pt>
                <c:pt idx="8">
                  <c:v>737671000</c:v>
                </c:pt>
                <c:pt idx="9">
                  <c:v>841434000</c:v>
                </c:pt>
                <c:pt idx="10">
                  <c:v>1055524000</c:v>
                </c:pt>
                <c:pt idx="11">
                  <c:v>1375218000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A6-9049-BF5C-14F13F5585FD}"/>
            </c:ext>
          </c:extLst>
        </c:ser>
        <c:ser>
          <c:idx val="1"/>
          <c:order val="1"/>
          <c:tx>
            <c:strRef>
              <c:f>'Sheet 1'!$A$19</c:f>
              <c:strCache>
                <c:ptCount val="1"/>
                <c:pt idx="0">
                  <c:v>EBITDA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1'!$B$19:$M$19</c:f>
              <c:numCache>
                <c:formatCode>#,###,,;\(#,###,,\);\ \-\ \-</c:formatCode>
                <c:ptCount val="12"/>
                <c:pt idx="0">
                  <c:v>6850000</c:v>
                </c:pt>
                <c:pt idx="1">
                  <c:v>12009000</c:v>
                </c:pt>
                <c:pt idx="2">
                  <c:v>16002000</c:v>
                </c:pt>
                <c:pt idx="3">
                  <c:v>20239000</c:v>
                </c:pt>
                <c:pt idx="4">
                  <c:v>44373000</c:v>
                </c:pt>
                <c:pt idx="5">
                  <c:v>71911000</c:v>
                </c:pt>
                <c:pt idx="6">
                  <c:v>96953000</c:v>
                </c:pt>
                <c:pt idx="7">
                  <c:v>205134000</c:v>
                </c:pt>
                <c:pt idx="8">
                  <c:v>269238000</c:v>
                </c:pt>
                <c:pt idx="9">
                  <c:v>239328000</c:v>
                </c:pt>
                <c:pt idx="10">
                  <c:v>323184000</c:v>
                </c:pt>
                <c:pt idx="11">
                  <c:v>484813000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A6-9049-BF5C-14F13F5585FD}"/>
            </c:ext>
          </c:extLst>
        </c:ser>
        <c:ser>
          <c:idx val="2"/>
          <c:order val="2"/>
          <c:tx>
            <c:strRef>
              <c:f>'Sheet 1'!$A$106</c:f>
              <c:strCache>
                <c:ptCount val="1"/>
                <c:pt idx="0">
                  <c:v>Free Cash Flow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1'!$B$106:$M$106</c:f>
              <c:numCache>
                <c:formatCode>#,###,,;\(#,###,,\);\ \-\ \-</c:formatCode>
                <c:ptCount val="12"/>
                <c:pt idx="0">
                  <c:v>-5782000</c:v>
                </c:pt>
                <c:pt idx="1">
                  <c:v>5003000</c:v>
                </c:pt>
                <c:pt idx="2">
                  <c:v>6545000</c:v>
                </c:pt>
                <c:pt idx="3">
                  <c:v>8067000</c:v>
                </c:pt>
                <c:pt idx="4">
                  <c:v>26423000</c:v>
                </c:pt>
                <c:pt idx="5">
                  <c:v>55148000</c:v>
                </c:pt>
                <c:pt idx="6">
                  <c:v>71211000</c:v>
                </c:pt>
                <c:pt idx="7">
                  <c:v>124911000</c:v>
                </c:pt>
                <c:pt idx="8">
                  <c:v>131329000</c:v>
                </c:pt>
                <c:pt idx="9">
                  <c:v>133105000</c:v>
                </c:pt>
                <c:pt idx="10">
                  <c:v>193170000</c:v>
                </c:pt>
                <c:pt idx="11">
                  <c:v>232425000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A6-9049-BF5C-14F13F558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69081248"/>
        <c:axId val="868413536"/>
      </c:barChart>
      <c:catAx>
        <c:axId val="86908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413536"/>
        <c:crosses val="autoZero"/>
        <c:auto val="1"/>
        <c:lblAlgn val="ctr"/>
        <c:lblOffset val="100"/>
        <c:noMultiLvlLbl val="0"/>
      </c:catAx>
      <c:valAx>
        <c:axId val="8684135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,,;\(#,###,,\);\ \-\ 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08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723297157764871"/>
          <c:y val="0.91921583163178011"/>
          <c:w val="0.30553395187337601"/>
          <c:h val="4.94336880374656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28221</xdr:colOff>
      <xdr:row>108</xdr:row>
      <xdr:rowOff>25399</xdr:rowOff>
    </xdr:from>
    <xdr:to>
      <xdr:col>20</xdr:col>
      <xdr:colOff>1594554</xdr:colOff>
      <xdr:row>131</xdr:row>
      <xdr:rowOff>197555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6156E3-C8A7-0DBB-318A-B57B8528B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Archives/edgar/data/1590955/000119312515065707/0001193125-15-065707-index.htm" TargetMode="External"/><Relationship Id="rId13" Type="http://schemas.openxmlformats.org/officeDocument/2006/relationships/hyperlink" Target="https://www.sec.gov/Archives/edgar/data/1590955/000156459017001891/0001564590-17-001891-index.htm" TargetMode="External"/><Relationship Id="rId18" Type="http://schemas.openxmlformats.org/officeDocument/2006/relationships/hyperlink" Target="https://www.sec.gov/Archives/edgar/data/1590955/000156459020004636/0001564590-20-004636-index.htm" TargetMode="External"/><Relationship Id="rId26" Type="http://schemas.openxmlformats.org/officeDocument/2006/relationships/hyperlink" Target="https://finbox.com/NYSE:PAYC/explorer/revenue_proj" TargetMode="External"/><Relationship Id="rId3" Type="http://schemas.openxmlformats.org/officeDocument/2006/relationships/hyperlink" Target="https://sec.gov/" TargetMode="External"/><Relationship Id="rId21" Type="http://schemas.openxmlformats.org/officeDocument/2006/relationships/hyperlink" Target="https://www.sec.gov/Archives/edgar/data/1590955/000156459021006660/0001564590-21-006660-index.htm" TargetMode="External"/><Relationship Id="rId7" Type="http://schemas.openxmlformats.org/officeDocument/2006/relationships/hyperlink" Target="https://sec.gov/" TargetMode="External"/><Relationship Id="rId12" Type="http://schemas.openxmlformats.org/officeDocument/2006/relationships/hyperlink" Target="https://www.sec.gov/Archives/edgar/data/1590955/000156459017001891/0001564590-17-001891-index.htm" TargetMode="External"/><Relationship Id="rId17" Type="http://schemas.openxmlformats.org/officeDocument/2006/relationships/hyperlink" Target="https://www.sec.gov/Archives/edgar/data/1590955/000156459019002998/0001564590-19-002998-index.htm" TargetMode="External"/><Relationship Id="rId25" Type="http://schemas.openxmlformats.org/officeDocument/2006/relationships/hyperlink" Target="https://www.sec.gov/Archives/edgar/data/1590955/000095017023003049/0000950170-23-003049-index.htm" TargetMode="External"/><Relationship Id="rId2" Type="http://schemas.openxmlformats.org/officeDocument/2006/relationships/hyperlink" Target="https://sec.gov/" TargetMode="External"/><Relationship Id="rId16" Type="http://schemas.openxmlformats.org/officeDocument/2006/relationships/hyperlink" Target="https://www.sec.gov/Archives/edgar/data/1590955/000156459019002998/0001564590-19-002998-index.htm" TargetMode="External"/><Relationship Id="rId20" Type="http://schemas.openxmlformats.org/officeDocument/2006/relationships/hyperlink" Target="https://www.sec.gov/Archives/edgar/data/1590955/000156459021006660/0001564590-21-006660-index.htm" TargetMode="External"/><Relationship Id="rId1" Type="http://schemas.openxmlformats.org/officeDocument/2006/relationships/hyperlink" Target="https://roic.ai/company/PAYC" TargetMode="External"/><Relationship Id="rId6" Type="http://schemas.openxmlformats.org/officeDocument/2006/relationships/hyperlink" Target="https://sec.gov/" TargetMode="External"/><Relationship Id="rId11" Type="http://schemas.openxmlformats.org/officeDocument/2006/relationships/hyperlink" Target="https://www.sec.gov/Archives/edgar/data/1590955/000156459016013001/0001564590-16-013001-index.htm" TargetMode="External"/><Relationship Id="rId24" Type="http://schemas.openxmlformats.org/officeDocument/2006/relationships/hyperlink" Target="https://www.sec.gov/Archives/edgar/data/1590955/000095017023003049/0000950170-23-003049-index.htm" TargetMode="External"/><Relationship Id="rId5" Type="http://schemas.openxmlformats.org/officeDocument/2006/relationships/hyperlink" Target="https://sec.gov/" TargetMode="External"/><Relationship Id="rId15" Type="http://schemas.openxmlformats.org/officeDocument/2006/relationships/hyperlink" Target="https://www.sec.gov/Archives/edgar/data/1590955/000156459018002088/0001564590-18-002088-index.htm" TargetMode="External"/><Relationship Id="rId23" Type="http://schemas.openxmlformats.org/officeDocument/2006/relationships/hyperlink" Target="https://www.sec.gov/Archives/edgar/data/1590955/000156459022005562/0001564590-22-005562-index.htm" TargetMode="External"/><Relationship Id="rId10" Type="http://schemas.openxmlformats.org/officeDocument/2006/relationships/hyperlink" Target="https://www.sec.gov/Archives/edgar/data/1590955/000156459016013001/0001564590-16-013001-index.htm" TargetMode="External"/><Relationship Id="rId19" Type="http://schemas.openxmlformats.org/officeDocument/2006/relationships/hyperlink" Target="https://www.sec.gov/Archives/edgar/data/1590955/000156459020004636/0001564590-20-004636-index.htm" TargetMode="Externa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www.sec.gov/Archives/edgar/data/1590955/000119312515065707/0001193125-15-065707-index.htm" TargetMode="External"/><Relationship Id="rId14" Type="http://schemas.openxmlformats.org/officeDocument/2006/relationships/hyperlink" Target="https://www.sec.gov/Archives/edgar/data/1590955/000156459018002088/0001564590-18-002088-index.htm" TargetMode="External"/><Relationship Id="rId22" Type="http://schemas.openxmlformats.org/officeDocument/2006/relationships/hyperlink" Target="https://www.sec.gov/Archives/edgar/data/1590955/000156459022005562/0001564590-22-005562-index.htm" TargetMode="External"/><Relationship Id="rId2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18"/>
  <sheetViews>
    <sheetView tabSelected="1" zoomScale="90" zoomScaleNormal="90" workbookViewId="0">
      <pane xSplit="1" ySplit="1" topLeftCell="M64" activePane="bottomRight" state="frozen"/>
      <selection pane="topRight"/>
      <selection pane="bottomLeft"/>
      <selection pane="bottomRight" activeCell="P89" sqref="P89"/>
    </sheetView>
  </sheetViews>
  <sheetFormatPr baseColWidth="10" defaultRowHeight="16" x14ac:dyDescent="0.2"/>
  <cols>
    <col min="1" max="1" width="50" customWidth="1"/>
    <col min="2" max="13" width="15" customWidth="1"/>
    <col min="14" max="22" width="20.83203125" customWidth="1"/>
  </cols>
  <sheetData>
    <row r="1" spans="1:38" ht="22" thickBot="1" x14ac:dyDescent="0.3">
      <c r="A1" s="3" t="s">
        <v>94</v>
      </c>
      <c r="B1" s="8">
        <v>2011</v>
      </c>
      <c r="C1" s="8">
        <v>2012</v>
      </c>
      <c r="D1" s="8">
        <v>2013</v>
      </c>
      <c r="E1" s="8">
        <v>2014</v>
      </c>
      <c r="F1" s="8">
        <v>2015</v>
      </c>
      <c r="G1" s="8">
        <v>2016</v>
      </c>
      <c r="H1" s="8">
        <v>2017</v>
      </c>
      <c r="I1" s="8">
        <v>2018</v>
      </c>
      <c r="J1" s="8">
        <v>2019</v>
      </c>
      <c r="K1" s="8">
        <v>2020</v>
      </c>
      <c r="L1" s="8">
        <v>2021</v>
      </c>
      <c r="M1" s="8">
        <v>2022</v>
      </c>
      <c r="N1" s="28">
        <v>2023</v>
      </c>
      <c r="O1" s="28">
        <v>2024</v>
      </c>
      <c r="P1" s="28">
        <v>2025</v>
      </c>
      <c r="Q1" s="28">
        <v>2026</v>
      </c>
      <c r="R1" s="28">
        <v>2027</v>
      </c>
    </row>
    <row r="2" spans="1:38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 t="s">
        <v>91</v>
      </c>
      <c r="J2" s="9" t="s">
        <v>91</v>
      </c>
      <c r="K2" s="9" t="s">
        <v>91</v>
      </c>
      <c r="L2" s="9" t="s">
        <v>91</v>
      </c>
      <c r="M2" s="9" t="s">
        <v>91</v>
      </c>
      <c r="N2" s="9" t="s">
        <v>91</v>
      </c>
      <c r="O2" s="9" t="s">
        <v>91</v>
      </c>
      <c r="P2" s="9" t="s">
        <v>91</v>
      </c>
      <c r="Q2" s="9"/>
      <c r="R2" s="9"/>
      <c r="S2" s="9"/>
      <c r="T2" s="9"/>
      <c r="U2" s="9"/>
      <c r="V2" s="9"/>
    </row>
    <row r="3" spans="1:38" ht="40" x14ac:dyDescent="0.25">
      <c r="A3" s="5" t="s">
        <v>1</v>
      </c>
      <c r="B3" s="1">
        <v>57206000</v>
      </c>
      <c r="C3" s="1">
        <v>76810000</v>
      </c>
      <c r="D3" s="1">
        <v>107601000</v>
      </c>
      <c r="E3" s="1">
        <v>150929000</v>
      </c>
      <c r="F3" s="1">
        <v>224653000</v>
      </c>
      <c r="G3" s="1">
        <v>329141000</v>
      </c>
      <c r="H3" s="1">
        <v>433047000</v>
      </c>
      <c r="I3" s="1">
        <v>566336000</v>
      </c>
      <c r="J3" s="1">
        <v>737671000</v>
      </c>
      <c r="K3" s="1">
        <v>841434000</v>
      </c>
      <c r="L3" s="1">
        <v>1055524000</v>
      </c>
      <c r="M3" s="1">
        <v>1375218000</v>
      </c>
      <c r="N3" s="29">
        <v>1701000000</v>
      </c>
      <c r="O3" s="29">
        <v>2067000000</v>
      </c>
      <c r="P3" s="29">
        <v>2486000000</v>
      </c>
      <c r="Q3" s="29">
        <v>2884000000</v>
      </c>
      <c r="R3" s="29">
        <v>3327000000</v>
      </c>
      <c r="S3" s="19" t="s">
        <v>110</v>
      </c>
      <c r="T3" s="20" t="s">
        <v>111</v>
      </c>
      <c r="U3" s="20" t="s">
        <v>112</v>
      </c>
      <c r="V3" s="20" t="s">
        <v>113</v>
      </c>
    </row>
    <row r="4" spans="1:38" ht="19" x14ac:dyDescent="0.25">
      <c r="A4" s="14" t="s">
        <v>95</v>
      </c>
      <c r="B4" s="1"/>
      <c r="C4" s="15">
        <f>(C3/B3)-1</f>
        <v>0.34269132608467645</v>
      </c>
      <c r="D4" s="15">
        <f>(D3/C3)-1</f>
        <v>0.40087228225491467</v>
      </c>
      <c r="E4" s="15">
        <f>(E3/D3)-1</f>
        <v>0.4026728376130333</v>
      </c>
      <c r="F4" s="15">
        <f t="shared" ref="F4:R4" si="0">(F3/E3)-1</f>
        <v>0.48846808764385896</v>
      </c>
      <c r="G4" s="15">
        <f t="shared" si="0"/>
        <v>0.46510841163928363</v>
      </c>
      <c r="H4" s="16">
        <f t="shared" si="0"/>
        <v>0.31568841317247021</v>
      </c>
      <c r="I4" s="16">
        <f t="shared" si="0"/>
        <v>0.30779338039519955</v>
      </c>
      <c r="J4" s="16">
        <f t="shared" si="0"/>
        <v>0.30253241891739169</v>
      </c>
      <c r="K4" s="16">
        <f t="shared" si="0"/>
        <v>0.14066297848227727</v>
      </c>
      <c r="L4" s="16">
        <f t="shared" si="0"/>
        <v>0.25443469125326534</v>
      </c>
      <c r="M4" s="16">
        <f t="shared" si="0"/>
        <v>0.30287705442983759</v>
      </c>
      <c r="N4" s="16">
        <f t="shared" si="0"/>
        <v>0.23689480504181892</v>
      </c>
      <c r="O4" s="16">
        <f t="shared" si="0"/>
        <v>0.21516754850088193</v>
      </c>
      <c r="P4" s="16">
        <f t="shared" si="0"/>
        <v>0.20270924044508942</v>
      </c>
      <c r="Q4" s="16">
        <f t="shared" si="0"/>
        <v>0.16009654062751411</v>
      </c>
      <c r="R4" s="16">
        <f t="shared" si="0"/>
        <v>0.15360610263522889</v>
      </c>
      <c r="S4" s="17">
        <f>(M4+L4+K4)/3</f>
        <v>0.23265824138846006</v>
      </c>
      <c r="T4" s="17">
        <f>(M20+L20+K20)/3</f>
        <v>0.24646808357796254</v>
      </c>
      <c r="U4" s="17">
        <f>(M29+L29+K29)/3</f>
        <v>0.1987975019463063</v>
      </c>
      <c r="V4" s="17">
        <f>(M105+L105+K105)/3</f>
        <v>0.22266611899300259</v>
      </c>
      <c r="W4" s="16"/>
      <c r="X4" s="16"/>
      <c r="Y4" s="16"/>
      <c r="Z4" s="16"/>
      <c r="AA4" s="16"/>
      <c r="AB4" s="16"/>
      <c r="AC4" s="16"/>
      <c r="AD4" s="16"/>
      <c r="AE4" s="16"/>
      <c r="AF4" s="16"/>
      <c r="AI4" s="18"/>
      <c r="AJ4" s="18"/>
      <c r="AK4" s="18"/>
      <c r="AL4" s="18"/>
    </row>
    <row r="5" spans="1:38" ht="19" x14ac:dyDescent="0.25">
      <c r="A5" s="5" t="s">
        <v>2</v>
      </c>
      <c r="B5" s="1">
        <v>13274000</v>
      </c>
      <c r="C5" s="1">
        <v>16326000</v>
      </c>
      <c r="D5" s="1">
        <v>20891000</v>
      </c>
      <c r="E5" s="1">
        <v>27318000</v>
      </c>
      <c r="F5" s="1">
        <v>35473000</v>
      </c>
      <c r="G5" s="1">
        <v>54066000</v>
      </c>
      <c r="H5" s="1">
        <v>72028000</v>
      </c>
      <c r="I5" s="1">
        <v>90763000</v>
      </c>
      <c r="J5" s="1">
        <v>109747000</v>
      </c>
      <c r="K5" s="1">
        <v>123546000</v>
      </c>
      <c r="L5" s="1">
        <v>161886000</v>
      </c>
      <c r="M5" s="1">
        <v>212741000</v>
      </c>
    </row>
    <row r="6" spans="1:38" ht="20" x14ac:dyDescent="0.25">
      <c r="A6" s="6" t="s">
        <v>3</v>
      </c>
      <c r="B6" s="10">
        <v>43932000</v>
      </c>
      <c r="C6" s="10">
        <v>60484000</v>
      </c>
      <c r="D6" s="10">
        <v>86710000</v>
      </c>
      <c r="E6" s="10">
        <v>123611000</v>
      </c>
      <c r="F6" s="10">
        <v>189180000</v>
      </c>
      <c r="G6" s="10">
        <v>275075000</v>
      </c>
      <c r="H6" s="10">
        <v>361019000</v>
      </c>
      <c r="I6" s="10">
        <v>475573000</v>
      </c>
      <c r="J6" s="10">
        <v>627924000</v>
      </c>
      <c r="K6" s="10">
        <v>717888000</v>
      </c>
      <c r="L6" s="10">
        <v>893638000</v>
      </c>
      <c r="M6" s="10">
        <v>1162477000</v>
      </c>
      <c r="S6" s="19" t="s">
        <v>114</v>
      </c>
      <c r="T6" s="20" t="s">
        <v>115</v>
      </c>
      <c r="U6" s="20" t="s">
        <v>116</v>
      </c>
      <c r="V6" s="20" t="s">
        <v>117</v>
      </c>
    </row>
    <row r="7" spans="1:38" ht="19" x14ac:dyDescent="0.25">
      <c r="A7" s="5" t="s">
        <v>4</v>
      </c>
      <c r="B7" s="2">
        <v>0.76800000000000002</v>
      </c>
      <c r="C7" s="2">
        <v>0.78739999999999999</v>
      </c>
      <c r="D7" s="2">
        <v>0.80579999999999996</v>
      </c>
      <c r="E7" s="2">
        <v>0.81899999999999995</v>
      </c>
      <c r="F7" s="2">
        <v>0.84209999999999996</v>
      </c>
      <c r="G7" s="2">
        <v>0.8357</v>
      </c>
      <c r="H7" s="2">
        <v>0.8337</v>
      </c>
      <c r="I7" s="2">
        <v>0.8397</v>
      </c>
      <c r="J7" s="2">
        <v>0.85119999999999996</v>
      </c>
      <c r="K7" s="2">
        <v>0.85319999999999996</v>
      </c>
      <c r="L7" s="2">
        <v>0.84660000000000002</v>
      </c>
      <c r="M7" s="2">
        <v>0.84530000000000005</v>
      </c>
      <c r="S7" s="17">
        <f>M7</f>
        <v>0.84530000000000005</v>
      </c>
      <c r="T7" s="21">
        <f>M21</f>
        <v>0.35249999999999998</v>
      </c>
      <c r="U7" s="21">
        <f>M30</f>
        <v>0.2046</v>
      </c>
      <c r="V7" s="21">
        <f>M106/M3</f>
        <v>0.16900956793759245</v>
      </c>
    </row>
    <row r="8" spans="1:38" ht="19" x14ac:dyDescent="0.25">
      <c r="A8" s="5" t="s">
        <v>5</v>
      </c>
      <c r="B8" s="1">
        <v>1225000</v>
      </c>
      <c r="C8" s="1">
        <v>1632000</v>
      </c>
      <c r="D8" s="1">
        <v>2146000</v>
      </c>
      <c r="E8" s="1">
        <v>4325000</v>
      </c>
      <c r="F8" s="1">
        <v>8627000</v>
      </c>
      <c r="G8" s="1">
        <v>20966000</v>
      </c>
      <c r="H8" s="1">
        <v>30430000</v>
      </c>
      <c r="I8" s="1">
        <v>46247000</v>
      </c>
      <c r="J8" s="1">
        <v>73080000</v>
      </c>
      <c r="K8" s="1">
        <v>90244000</v>
      </c>
      <c r="L8" s="1">
        <v>118426000</v>
      </c>
      <c r="M8" s="1">
        <v>148343000</v>
      </c>
    </row>
    <row r="9" spans="1:38" ht="19" customHeight="1" x14ac:dyDescent="0.25">
      <c r="A9" s="14" t="s">
        <v>96</v>
      </c>
      <c r="B9" s="15">
        <f>B8/B3</f>
        <v>2.1413837709331189E-2</v>
      </c>
      <c r="C9" s="15">
        <f t="shared" ref="C9:M9" si="1">C8/C3</f>
        <v>2.1247233433146724E-2</v>
      </c>
      <c r="D9" s="15">
        <f t="shared" si="1"/>
        <v>1.9944052564567244E-2</v>
      </c>
      <c r="E9" s="15">
        <f t="shared" si="1"/>
        <v>2.8655858052461753E-2</v>
      </c>
      <c r="F9" s="15">
        <f t="shared" si="1"/>
        <v>3.8401445785277738E-2</v>
      </c>
      <c r="G9" s="15">
        <f t="shared" si="1"/>
        <v>6.3699144135795902E-2</v>
      </c>
      <c r="H9" s="15">
        <f t="shared" si="1"/>
        <v>7.0269508852387849E-2</v>
      </c>
      <c r="I9" s="15">
        <f t="shared" si="1"/>
        <v>8.166000395524918E-2</v>
      </c>
      <c r="J9" s="15">
        <f t="shared" si="1"/>
        <v>9.9068554952004353E-2</v>
      </c>
      <c r="K9" s="15">
        <f t="shared" si="1"/>
        <v>0.10725024184903391</v>
      </c>
      <c r="L9" s="15">
        <f t="shared" si="1"/>
        <v>0.11219640671363228</v>
      </c>
      <c r="M9" s="15">
        <f t="shared" si="1"/>
        <v>0.10786871608719491</v>
      </c>
      <c r="N9" s="15"/>
      <c r="O9" s="15"/>
      <c r="S9" s="19" t="s">
        <v>97</v>
      </c>
      <c r="T9" s="20" t="s">
        <v>98</v>
      </c>
      <c r="U9" s="20" t="s">
        <v>99</v>
      </c>
      <c r="V9" s="20" t="s">
        <v>100</v>
      </c>
    </row>
    <row r="10" spans="1:38" ht="19" x14ac:dyDescent="0.25">
      <c r="A10" s="5" t="s">
        <v>6</v>
      </c>
      <c r="B10" s="1">
        <v>14707000</v>
      </c>
      <c r="C10" s="1">
        <v>19372000</v>
      </c>
      <c r="D10" s="1">
        <v>28884000</v>
      </c>
      <c r="E10" s="1">
        <v>35501000</v>
      </c>
      <c r="F10" s="1">
        <v>47826000</v>
      </c>
      <c r="G10" s="1">
        <v>69046000</v>
      </c>
      <c r="H10" s="1">
        <v>91647000</v>
      </c>
      <c r="I10" s="1">
        <v>96605000</v>
      </c>
      <c r="J10" s="1">
        <v>127534000</v>
      </c>
      <c r="K10" s="1">
        <v>178200000</v>
      </c>
      <c r="L10" s="1">
        <v>209840000</v>
      </c>
      <c r="M10" s="1">
        <v>239130000</v>
      </c>
      <c r="S10" s="17">
        <f>M9</f>
        <v>0.10786871608719491</v>
      </c>
      <c r="T10" s="21">
        <f>M13</f>
        <v>0.42588956805393763</v>
      </c>
      <c r="U10" s="21">
        <f>M80</f>
        <v>6.9005786718905657E-2</v>
      </c>
      <c r="V10" s="21">
        <f>M89</f>
        <v>9.6477794793261865E-2</v>
      </c>
    </row>
    <row r="11" spans="1:38" ht="19" x14ac:dyDescent="0.25">
      <c r="A11" s="5" t="s">
        <v>7</v>
      </c>
      <c r="B11" s="1">
        <v>22244000</v>
      </c>
      <c r="C11" s="1">
        <v>29255000</v>
      </c>
      <c r="D11" s="1">
        <v>42681000</v>
      </c>
      <c r="E11" s="1">
        <v>63547000</v>
      </c>
      <c r="F11" s="1">
        <v>92554000</v>
      </c>
      <c r="G11" s="1">
        <v>119258000</v>
      </c>
      <c r="H11" s="1">
        <v>150512000</v>
      </c>
      <c r="I11" s="1">
        <v>143881000</v>
      </c>
      <c r="J11" s="1">
        <v>179286000</v>
      </c>
      <c r="K11" s="1">
        <v>235716000</v>
      </c>
      <c r="L11" s="1">
        <v>275994000</v>
      </c>
      <c r="M11" s="1">
        <v>346561000</v>
      </c>
    </row>
    <row r="12" spans="1:38" ht="20" x14ac:dyDescent="0.25">
      <c r="A12" s="5" t="s">
        <v>8</v>
      </c>
      <c r="B12" s="1">
        <v>36951000</v>
      </c>
      <c r="C12" s="1">
        <v>48627000</v>
      </c>
      <c r="D12" s="1">
        <v>71565000</v>
      </c>
      <c r="E12" s="1">
        <v>99048000</v>
      </c>
      <c r="F12" s="1">
        <v>140380000</v>
      </c>
      <c r="G12" s="1">
        <v>188304000</v>
      </c>
      <c r="H12" s="1">
        <v>242159000</v>
      </c>
      <c r="I12" s="1">
        <v>240486000</v>
      </c>
      <c r="J12" s="1">
        <v>306820000</v>
      </c>
      <c r="K12" s="1">
        <v>413916000</v>
      </c>
      <c r="L12" s="1">
        <v>485834000</v>
      </c>
      <c r="M12" s="1">
        <v>585691000</v>
      </c>
      <c r="S12" s="19" t="s">
        <v>118</v>
      </c>
      <c r="T12" s="20" t="s">
        <v>119</v>
      </c>
      <c r="U12" s="20" t="s">
        <v>120</v>
      </c>
      <c r="V12" s="20" t="s">
        <v>121</v>
      </c>
    </row>
    <row r="13" spans="1:38" ht="19" x14ac:dyDescent="0.25">
      <c r="A13" s="14" t="s">
        <v>101</v>
      </c>
      <c r="B13" s="15">
        <f>B12/B3</f>
        <v>0.64592874873265038</v>
      </c>
      <c r="C13" s="15">
        <f t="shared" ref="C13:M13" si="2">C12/C3</f>
        <v>0.6330816299960943</v>
      </c>
      <c r="D13" s="15">
        <f t="shared" si="2"/>
        <v>0.66509604929322219</v>
      </c>
      <c r="E13" s="15">
        <f t="shared" si="2"/>
        <v>0.65625559037693215</v>
      </c>
      <c r="F13" s="15">
        <f t="shared" si="2"/>
        <v>0.62487480692445685</v>
      </c>
      <c r="G13" s="15">
        <f t="shared" si="2"/>
        <v>0.57210739470318195</v>
      </c>
      <c r="H13" s="15">
        <f t="shared" si="2"/>
        <v>0.55919796234588859</v>
      </c>
      <c r="I13" s="15">
        <f t="shared" si="2"/>
        <v>0.42463484574528193</v>
      </c>
      <c r="J13" s="15">
        <f t="shared" si="2"/>
        <v>0.41593067912389126</v>
      </c>
      <c r="K13" s="15">
        <f t="shared" si="2"/>
        <v>0.49191736963326893</v>
      </c>
      <c r="L13" s="15">
        <f t="shared" si="2"/>
        <v>0.46027754934989634</v>
      </c>
      <c r="M13" s="15">
        <f t="shared" si="2"/>
        <v>0.42588956805393763</v>
      </c>
      <c r="N13" s="15"/>
      <c r="O13" s="15"/>
      <c r="S13" s="17">
        <f>M28/M72</f>
        <v>0.23793956910452924</v>
      </c>
      <c r="T13" s="21">
        <f>M28/M54</f>
        <v>7.210456441785075E-2</v>
      </c>
      <c r="U13" s="21">
        <f>M22/(M72+M56+M61)</f>
        <v>0.3125427634538262</v>
      </c>
      <c r="V13" s="22">
        <f>M67/M72</f>
        <v>2.2999238123907606</v>
      </c>
    </row>
    <row r="14" spans="1:38" ht="19" x14ac:dyDescent="0.25">
      <c r="A14" s="5" t="s">
        <v>9</v>
      </c>
      <c r="B14" s="1">
        <v>4300000</v>
      </c>
      <c r="C14" s="1">
        <v>4092000</v>
      </c>
      <c r="D14" s="1">
        <v>3682000</v>
      </c>
      <c r="E14" s="1">
        <v>4538000</v>
      </c>
      <c r="F14" s="1">
        <v>5738000</v>
      </c>
      <c r="G14" s="1">
        <v>7834000</v>
      </c>
      <c r="H14" s="1">
        <v>9805000</v>
      </c>
      <c r="I14" s="1">
        <v>15125000</v>
      </c>
      <c r="J14" s="1">
        <v>21800000</v>
      </c>
      <c r="K14" s="1">
        <v>27605000</v>
      </c>
      <c r="L14" s="1">
        <v>35811000</v>
      </c>
      <c r="M14" s="1">
        <v>262505000</v>
      </c>
    </row>
    <row r="15" spans="1:38" ht="20" x14ac:dyDescent="0.25">
      <c r="A15" s="5" t="s">
        <v>10</v>
      </c>
      <c r="B15" s="1">
        <v>42476000</v>
      </c>
      <c r="C15" s="1">
        <v>54351000</v>
      </c>
      <c r="D15" s="1">
        <v>77393000</v>
      </c>
      <c r="E15" s="1">
        <v>107911000</v>
      </c>
      <c r="F15" s="1">
        <v>154745000</v>
      </c>
      <c r="G15" s="1">
        <v>217104000</v>
      </c>
      <c r="H15" s="1">
        <v>282394000</v>
      </c>
      <c r="I15" s="1">
        <v>301858000</v>
      </c>
      <c r="J15" s="1">
        <v>401700000</v>
      </c>
      <c r="K15" s="1">
        <v>531765000</v>
      </c>
      <c r="L15" s="1">
        <v>640071000</v>
      </c>
      <c r="M15" s="1">
        <v>996539000</v>
      </c>
      <c r="S15" s="19" t="s">
        <v>122</v>
      </c>
      <c r="T15" s="20" t="s">
        <v>123</v>
      </c>
      <c r="U15" s="20" t="s">
        <v>124</v>
      </c>
      <c r="V15" s="20" t="s">
        <v>125</v>
      </c>
    </row>
    <row r="16" spans="1:38" ht="19" x14ac:dyDescent="0.25">
      <c r="A16" s="5" t="s">
        <v>11</v>
      </c>
      <c r="B16" s="1">
        <v>55750000</v>
      </c>
      <c r="C16" s="1">
        <v>70677000</v>
      </c>
      <c r="D16" s="1">
        <v>98284000</v>
      </c>
      <c r="E16" s="1">
        <v>135229000</v>
      </c>
      <c r="F16" s="1">
        <v>190218000</v>
      </c>
      <c r="G16" s="1">
        <v>271170000</v>
      </c>
      <c r="H16" s="1">
        <v>354422000</v>
      </c>
      <c r="I16" s="1">
        <v>392621000</v>
      </c>
      <c r="J16" s="1">
        <v>511447000</v>
      </c>
      <c r="K16" s="1">
        <v>655311000</v>
      </c>
      <c r="L16" s="1">
        <v>801957000</v>
      </c>
      <c r="M16" s="1">
        <v>1209280000</v>
      </c>
      <c r="S16" s="30">
        <f>(M35+L35+K35+J35+I35)/5</f>
        <v>-2.1003738822872806E-3</v>
      </c>
      <c r="T16" s="31">
        <f>U101/M3</f>
        <v>12.304231038279022</v>
      </c>
      <c r="U16" s="31">
        <f>U101/M28</f>
        <v>60.133836077458604</v>
      </c>
      <c r="V16" s="32">
        <f>U101/M106</f>
        <v>72.801979133053678</v>
      </c>
    </row>
    <row r="17" spans="1:19" ht="19" x14ac:dyDescent="0.25">
      <c r="A17" s="5" t="s">
        <v>12</v>
      </c>
      <c r="B17" s="1">
        <v>134000</v>
      </c>
      <c r="C17" s="1">
        <v>6977000</v>
      </c>
      <c r="D17" s="1">
        <v>2805000</v>
      </c>
      <c r="E17" s="1">
        <v>3421000</v>
      </c>
      <c r="F17" s="1">
        <v>1427000</v>
      </c>
      <c r="G17" s="1">
        <v>1036000</v>
      </c>
      <c r="H17" s="1">
        <v>911000</v>
      </c>
      <c r="I17" s="1">
        <v>766000</v>
      </c>
      <c r="J17" s="1">
        <v>940000</v>
      </c>
      <c r="K17" s="1">
        <v>19000</v>
      </c>
      <c r="L17" s="1" t="s">
        <v>92</v>
      </c>
      <c r="M17" s="1">
        <v>2536000</v>
      </c>
    </row>
    <row r="18" spans="1:19" ht="20" x14ac:dyDescent="0.25">
      <c r="A18" s="5" t="s">
        <v>13</v>
      </c>
      <c r="B18" s="1">
        <v>5286000</v>
      </c>
      <c r="C18" s="1">
        <v>5522000</v>
      </c>
      <c r="D18" s="1">
        <v>5486000</v>
      </c>
      <c r="E18" s="1">
        <v>7162000</v>
      </c>
      <c r="F18" s="1">
        <v>9421000</v>
      </c>
      <c r="G18" s="1">
        <v>13632000</v>
      </c>
      <c r="H18" s="1">
        <v>19395000</v>
      </c>
      <c r="I18" s="1">
        <v>29657000</v>
      </c>
      <c r="J18" s="1">
        <v>42211000</v>
      </c>
      <c r="K18" s="1">
        <v>53373000</v>
      </c>
      <c r="L18" s="1">
        <v>67222000</v>
      </c>
      <c r="M18" s="1">
        <v>92699000</v>
      </c>
      <c r="S18" s="19" t="s">
        <v>126</v>
      </c>
    </row>
    <row r="19" spans="1:19" ht="19" x14ac:dyDescent="0.25">
      <c r="A19" s="6" t="s">
        <v>14</v>
      </c>
      <c r="B19" s="10">
        <v>6850000</v>
      </c>
      <c r="C19" s="10">
        <v>12009000</v>
      </c>
      <c r="D19" s="10">
        <v>16002000</v>
      </c>
      <c r="E19" s="10">
        <v>20239000</v>
      </c>
      <c r="F19" s="10">
        <v>44373000</v>
      </c>
      <c r="G19" s="10">
        <v>71911000</v>
      </c>
      <c r="H19" s="10">
        <v>96953000</v>
      </c>
      <c r="I19" s="10">
        <v>205134000</v>
      </c>
      <c r="J19" s="10">
        <v>269238000</v>
      </c>
      <c r="K19" s="10">
        <v>239328000</v>
      </c>
      <c r="L19" s="10">
        <v>323184000</v>
      </c>
      <c r="M19" s="10">
        <v>484813000</v>
      </c>
      <c r="S19" s="33">
        <f>M40-M56-M61</f>
        <v>371730000</v>
      </c>
    </row>
    <row r="20" spans="1:19" ht="19" customHeight="1" x14ac:dyDescent="0.25">
      <c r="A20" s="14" t="s">
        <v>102</v>
      </c>
      <c r="B20" s="1"/>
      <c r="C20" s="15">
        <f>(C19/B19)-1</f>
        <v>0.7531386861313869</v>
      </c>
      <c r="D20" s="15">
        <f>(D19/C19)-1</f>
        <v>0.33250062453160134</v>
      </c>
      <c r="E20" s="15">
        <f>(E19/D19)-1</f>
        <v>0.26477940257467814</v>
      </c>
      <c r="F20" s="15">
        <f t="shared" ref="F20:J20" si="3">(F19/E19)-1</f>
        <v>1.1924502198725233</v>
      </c>
      <c r="G20" s="15">
        <f t="shared" si="3"/>
        <v>0.62060261870957567</v>
      </c>
      <c r="H20" s="15">
        <f t="shared" si="3"/>
        <v>0.34823601396170267</v>
      </c>
      <c r="I20" s="15">
        <f t="shared" si="3"/>
        <v>1.1158086908089486</v>
      </c>
      <c r="J20" s="15">
        <f t="shared" si="3"/>
        <v>0.31249817192664309</v>
      </c>
      <c r="K20" s="15">
        <f t="shared" ref="K20" si="4">(K19/J19)-1</f>
        <v>-0.11109130211931451</v>
      </c>
      <c r="L20" s="15">
        <f t="shared" ref="L20" si="5">(L19/K19)-1</f>
        <v>0.3503810669875651</v>
      </c>
      <c r="M20" s="15">
        <f t="shared" ref="M20" si="6">(M19/L19)-1</f>
        <v>0.500114485865637</v>
      </c>
    </row>
    <row r="21" spans="1:19" ht="19" x14ac:dyDescent="0.25">
      <c r="A21" s="5" t="s">
        <v>15</v>
      </c>
      <c r="B21" s="2">
        <v>0.1197</v>
      </c>
      <c r="C21" s="2">
        <v>0.15629999999999999</v>
      </c>
      <c r="D21" s="2">
        <v>0.1487</v>
      </c>
      <c r="E21" s="2">
        <v>0.1341</v>
      </c>
      <c r="F21" s="2">
        <v>0.19750000000000001</v>
      </c>
      <c r="G21" s="2">
        <v>0.2185</v>
      </c>
      <c r="H21" s="2">
        <v>0.22389999999999999</v>
      </c>
      <c r="I21" s="2">
        <v>0.36220000000000002</v>
      </c>
      <c r="J21" s="2">
        <v>0.36499999999999999</v>
      </c>
      <c r="K21" s="2">
        <v>0.28439999999999999</v>
      </c>
      <c r="L21" s="2">
        <v>0.30620000000000003</v>
      </c>
      <c r="M21" s="2">
        <v>0.35249999999999998</v>
      </c>
    </row>
    <row r="22" spans="1:19" ht="19" x14ac:dyDescent="0.25">
      <c r="A22" s="6" t="s">
        <v>16</v>
      </c>
      <c r="B22" s="10">
        <v>1456000</v>
      </c>
      <c r="C22" s="10">
        <v>6133000</v>
      </c>
      <c r="D22" s="10">
        <v>9317000</v>
      </c>
      <c r="E22" s="10">
        <v>15700000</v>
      </c>
      <c r="F22" s="10">
        <v>34435000</v>
      </c>
      <c r="G22" s="10">
        <v>57971000</v>
      </c>
      <c r="H22" s="10">
        <v>78625000</v>
      </c>
      <c r="I22" s="10">
        <v>173715000</v>
      </c>
      <c r="J22" s="10">
        <v>226224000</v>
      </c>
      <c r="K22" s="10">
        <v>186123000</v>
      </c>
      <c r="L22" s="10">
        <v>253567000</v>
      </c>
      <c r="M22" s="10">
        <v>378679000</v>
      </c>
    </row>
    <row r="23" spans="1:19" ht="19" x14ac:dyDescent="0.25">
      <c r="A23" s="5" t="s">
        <v>17</v>
      </c>
      <c r="B23" s="2">
        <v>2.5499999999999998E-2</v>
      </c>
      <c r="C23" s="2">
        <v>7.9799999999999996E-2</v>
      </c>
      <c r="D23" s="2">
        <v>8.6599999999999996E-2</v>
      </c>
      <c r="E23" s="2">
        <v>0.104</v>
      </c>
      <c r="F23" s="2">
        <v>0.15329999999999999</v>
      </c>
      <c r="G23" s="2">
        <v>0.17610000000000001</v>
      </c>
      <c r="H23" s="2">
        <v>0.18160000000000001</v>
      </c>
      <c r="I23" s="2">
        <v>0.30669999999999997</v>
      </c>
      <c r="J23" s="2">
        <v>0.30669999999999997</v>
      </c>
      <c r="K23" s="2">
        <v>0.22120000000000001</v>
      </c>
      <c r="L23" s="2">
        <v>0.2402</v>
      </c>
      <c r="M23" s="2">
        <v>0.27539999999999998</v>
      </c>
    </row>
    <row r="24" spans="1:19" ht="19" x14ac:dyDescent="0.25">
      <c r="A24" s="5" t="s">
        <v>18</v>
      </c>
      <c r="B24" s="1">
        <v>-26000</v>
      </c>
      <c r="C24" s="1">
        <v>-6623000</v>
      </c>
      <c r="D24" s="1">
        <v>-1606000</v>
      </c>
      <c r="E24" s="1">
        <v>-6044000</v>
      </c>
      <c r="F24" s="1">
        <v>-910000</v>
      </c>
      <c r="G24" s="1">
        <v>-728000</v>
      </c>
      <c r="H24" s="1">
        <v>-1978000</v>
      </c>
      <c r="I24" s="1">
        <v>996000</v>
      </c>
      <c r="J24" s="1">
        <v>-137000</v>
      </c>
      <c r="K24" s="1">
        <v>-187000</v>
      </c>
      <c r="L24" s="1">
        <v>2395000</v>
      </c>
      <c r="M24" s="1">
        <v>10899000</v>
      </c>
    </row>
    <row r="25" spans="1:19" ht="19" x14ac:dyDescent="0.25">
      <c r="A25" s="6" t="s">
        <v>19</v>
      </c>
      <c r="B25" s="10">
        <v>1430000</v>
      </c>
      <c r="C25" s="10">
        <v>-490000</v>
      </c>
      <c r="D25" s="10">
        <v>7711000</v>
      </c>
      <c r="E25" s="10">
        <v>9656000</v>
      </c>
      <c r="F25" s="10">
        <v>33525000</v>
      </c>
      <c r="G25" s="10">
        <v>57243000</v>
      </c>
      <c r="H25" s="10">
        <v>76647000</v>
      </c>
      <c r="I25" s="10">
        <v>174711000</v>
      </c>
      <c r="J25" s="10">
        <v>226087000</v>
      </c>
      <c r="K25" s="10">
        <v>185936000</v>
      </c>
      <c r="L25" s="10">
        <v>255962000</v>
      </c>
      <c r="M25" s="10">
        <v>389578000</v>
      </c>
    </row>
    <row r="26" spans="1:19" ht="19" x14ac:dyDescent="0.25">
      <c r="A26" s="5" t="s">
        <v>20</v>
      </c>
      <c r="B26" s="2">
        <v>2.5000000000000001E-2</v>
      </c>
      <c r="C26" s="2">
        <v>-6.4000000000000003E-3</v>
      </c>
      <c r="D26" s="2">
        <v>7.17E-2</v>
      </c>
      <c r="E26" s="2">
        <v>6.4000000000000001E-2</v>
      </c>
      <c r="F26" s="2">
        <v>0.1492</v>
      </c>
      <c r="G26" s="2">
        <v>0.1739</v>
      </c>
      <c r="H26" s="2">
        <v>0.17699999999999999</v>
      </c>
      <c r="I26" s="2">
        <v>0.3085</v>
      </c>
      <c r="J26" s="2">
        <v>0.30649999999999999</v>
      </c>
      <c r="K26" s="2">
        <v>0.221</v>
      </c>
      <c r="L26" s="2">
        <v>0.24249999999999999</v>
      </c>
      <c r="M26" s="2">
        <v>0.2833</v>
      </c>
    </row>
    <row r="27" spans="1:19" ht="19" x14ac:dyDescent="0.25">
      <c r="A27" s="5" t="s">
        <v>21</v>
      </c>
      <c r="B27" s="1" t="s">
        <v>92</v>
      </c>
      <c r="C27" s="1">
        <v>-84000</v>
      </c>
      <c r="D27" s="1" t="s">
        <v>92</v>
      </c>
      <c r="E27" s="1">
        <v>3993000</v>
      </c>
      <c r="F27" s="1">
        <v>12580000</v>
      </c>
      <c r="G27" s="1">
        <v>13403000</v>
      </c>
      <c r="H27" s="1">
        <v>9840000</v>
      </c>
      <c r="I27" s="1">
        <v>37646000</v>
      </c>
      <c r="J27" s="1">
        <v>45511000</v>
      </c>
      <c r="K27" s="1">
        <v>42483000</v>
      </c>
      <c r="L27" s="1">
        <v>60002000</v>
      </c>
      <c r="M27" s="1">
        <v>108189000</v>
      </c>
    </row>
    <row r="28" spans="1:19" ht="19" x14ac:dyDescent="0.25">
      <c r="A28" s="7" t="s">
        <v>22</v>
      </c>
      <c r="B28" s="11">
        <v>1430000</v>
      </c>
      <c r="C28" s="11">
        <v>-406000</v>
      </c>
      <c r="D28" s="11">
        <v>7711000</v>
      </c>
      <c r="E28" s="11">
        <v>5663000</v>
      </c>
      <c r="F28" s="11">
        <v>20945000</v>
      </c>
      <c r="G28" s="11">
        <v>43840000</v>
      </c>
      <c r="H28" s="11">
        <v>66807000</v>
      </c>
      <c r="I28" s="11">
        <v>137065000</v>
      </c>
      <c r="J28" s="11">
        <v>180576000</v>
      </c>
      <c r="K28" s="11">
        <v>143453000</v>
      </c>
      <c r="L28" s="11">
        <v>195960000</v>
      </c>
      <c r="M28" s="11">
        <v>281389000</v>
      </c>
    </row>
    <row r="29" spans="1:19" ht="20" customHeight="1" x14ac:dyDescent="0.25">
      <c r="A29" s="14" t="s">
        <v>103</v>
      </c>
      <c r="B29" s="1"/>
      <c r="C29" s="15">
        <f>(C28/B28)-1</f>
        <v>-1.2839160839160839</v>
      </c>
      <c r="D29" s="15">
        <f>(D28/C28)-1</f>
        <v>-19.992610837438423</v>
      </c>
      <c r="E29" s="15">
        <f>(E28/D28)-1</f>
        <v>-0.26559460510958366</v>
      </c>
      <c r="F29" s="15">
        <f t="shared" ref="F29:J29" si="7">(F28/E28)-1</f>
        <v>2.6985696627229383</v>
      </c>
      <c r="G29" s="15">
        <f t="shared" si="7"/>
        <v>1.093100978753879</v>
      </c>
      <c r="H29" s="15">
        <f t="shared" si="7"/>
        <v>0.5238822992700729</v>
      </c>
      <c r="I29" s="15">
        <f t="shared" si="7"/>
        <v>1.0516562635651954</v>
      </c>
      <c r="J29" s="15">
        <f t="shared" si="7"/>
        <v>0.31744792616641737</v>
      </c>
      <c r="K29" s="15">
        <f t="shared" ref="K29" si="8">(K28/J28)-1</f>
        <v>-0.20558102959418745</v>
      </c>
      <c r="L29" s="15">
        <f t="shared" ref="L29" si="9">(L28/K28)-1</f>
        <v>0.36602232089952813</v>
      </c>
      <c r="M29" s="15">
        <f t="shared" ref="M29" si="10">(M28/L28)-1</f>
        <v>0.43595121453357821</v>
      </c>
    </row>
    <row r="30" spans="1:19" ht="19" x14ac:dyDescent="0.25">
      <c r="A30" s="5" t="s">
        <v>23</v>
      </c>
      <c r="B30" s="2">
        <v>2.5000000000000001E-2</v>
      </c>
      <c r="C30" s="2">
        <v>-5.3E-3</v>
      </c>
      <c r="D30" s="2">
        <v>7.17E-2</v>
      </c>
      <c r="E30" s="2">
        <v>3.7499999999999999E-2</v>
      </c>
      <c r="F30" s="2">
        <v>9.3200000000000005E-2</v>
      </c>
      <c r="G30" s="2">
        <v>0.13320000000000001</v>
      </c>
      <c r="H30" s="2">
        <v>0.15429999999999999</v>
      </c>
      <c r="I30" s="2">
        <v>0.24199999999999999</v>
      </c>
      <c r="J30" s="2">
        <v>0.24479999999999999</v>
      </c>
      <c r="K30" s="2">
        <v>0.17050000000000001</v>
      </c>
      <c r="L30" s="2">
        <v>0.1857</v>
      </c>
      <c r="M30" s="2">
        <v>0.2046</v>
      </c>
    </row>
    <row r="31" spans="1:19" ht="19" x14ac:dyDescent="0.25">
      <c r="A31" s="5" t="s">
        <v>24</v>
      </c>
      <c r="B31" s="12">
        <v>0.03</v>
      </c>
      <c r="C31" s="12">
        <v>-0.01</v>
      </c>
      <c r="D31" s="12">
        <v>0.02</v>
      </c>
      <c r="E31" s="12">
        <v>0.11</v>
      </c>
      <c r="F31" s="12">
        <v>0.37</v>
      </c>
      <c r="G31" s="12">
        <v>0.76</v>
      </c>
      <c r="H31" s="12">
        <v>1.1499999999999999</v>
      </c>
      <c r="I31" s="12">
        <v>2.37</v>
      </c>
      <c r="J31" s="12">
        <v>3.14</v>
      </c>
      <c r="K31" s="12">
        <v>2.4900000000000002</v>
      </c>
      <c r="L31" s="12">
        <v>3.38</v>
      </c>
      <c r="M31" s="12">
        <v>4.8600000000000003</v>
      </c>
    </row>
    <row r="32" spans="1:19" ht="19" x14ac:dyDescent="0.25">
      <c r="A32" s="5" t="s">
        <v>25</v>
      </c>
      <c r="B32" s="12">
        <v>0.03</v>
      </c>
      <c r="C32" s="12">
        <v>-0.01</v>
      </c>
      <c r="D32" s="12">
        <v>0.02</v>
      </c>
      <c r="E32" s="12">
        <v>0.11</v>
      </c>
      <c r="F32" s="12">
        <v>0.36</v>
      </c>
      <c r="G32" s="12">
        <v>0.74</v>
      </c>
      <c r="H32" s="12">
        <v>1.1299999999999999</v>
      </c>
      <c r="I32" s="12">
        <v>2.34</v>
      </c>
      <c r="J32" s="12">
        <v>3.09</v>
      </c>
      <c r="K32" s="12">
        <v>2.46</v>
      </c>
      <c r="L32" s="12">
        <v>3.37</v>
      </c>
      <c r="M32" s="12">
        <v>4.84</v>
      </c>
    </row>
    <row r="33" spans="1:13" ht="19" x14ac:dyDescent="0.25">
      <c r="A33" s="5" t="s">
        <v>26</v>
      </c>
      <c r="B33" s="1">
        <v>47686326</v>
      </c>
      <c r="C33" s="1">
        <v>47686326</v>
      </c>
      <c r="D33" s="1">
        <v>47686326</v>
      </c>
      <c r="E33" s="1">
        <v>49784154</v>
      </c>
      <c r="F33" s="1">
        <v>56495170</v>
      </c>
      <c r="G33" s="1">
        <v>57550204</v>
      </c>
      <c r="H33" s="1">
        <v>57839155</v>
      </c>
      <c r="I33" s="1">
        <v>57711315</v>
      </c>
      <c r="J33" s="1">
        <v>57561000</v>
      </c>
      <c r="K33" s="1">
        <v>57620000</v>
      </c>
      <c r="L33" s="1">
        <v>57935000</v>
      </c>
      <c r="M33" s="1">
        <v>57928000</v>
      </c>
    </row>
    <row r="34" spans="1:13" ht="19" x14ac:dyDescent="0.25">
      <c r="A34" s="5" t="s">
        <v>27</v>
      </c>
      <c r="B34" s="1">
        <v>48371489</v>
      </c>
      <c r="C34" s="1">
        <v>48371489</v>
      </c>
      <c r="D34" s="1">
        <v>48371489</v>
      </c>
      <c r="E34" s="1">
        <v>51857309</v>
      </c>
      <c r="F34" s="1">
        <v>57919700</v>
      </c>
      <c r="G34" s="1">
        <v>58968099</v>
      </c>
      <c r="H34" s="1">
        <v>58790019</v>
      </c>
      <c r="I34" s="1">
        <v>58582486</v>
      </c>
      <c r="J34" s="1">
        <v>58395000</v>
      </c>
      <c r="K34" s="1">
        <v>58285000</v>
      </c>
      <c r="L34" s="1">
        <v>58190000</v>
      </c>
      <c r="M34" s="1">
        <v>58175000</v>
      </c>
    </row>
    <row r="35" spans="1:13" ht="20" customHeight="1" x14ac:dyDescent="0.25">
      <c r="A35" s="14" t="s">
        <v>104</v>
      </c>
      <c r="B35" s="1"/>
      <c r="C35" s="23">
        <f>(C34-B34)/B34</f>
        <v>0</v>
      </c>
      <c r="D35" s="23">
        <f t="shared" ref="D35:I35" si="11">(D34-C34)/C34</f>
        <v>0</v>
      </c>
      <c r="E35" s="23">
        <f t="shared" si="11"/>
        <v>7.2063524858620748E-2</v>
      </c>
      <c r="F35" s="23">
        <f t="shared" si="11"/>
        <v>0.11690523702261527</v>
      </c>
      <c r="G35" s="23">
        <f t="shared" si="11"/>
        <v>1.8100905218777032E-2</v>
      </c>
      <c r="H35" s="23">
        <f t="shared" si="11"/>
        <v>-3.0199379498396244E-3</v>
      </c>
      <c r="I35" s="23">
        <f t="shared" si="11"/>
        <v>-3.5300720008272155E-3</v>
      </c>
      <c r="J35" s="23">
        <f>(J34-I34)/I34</f>
        <v>-3.2003763035935349E-3</v>
      </c>
      <c r="K35" s="23">
        <f t="shared" ref="K35:M35" si="12">(K34-J34)/J34</f>
        <v>-1.8837229214830036E-3</v>
      </c>
      <c r="L35" s="23">
        <f t="shared" si="12"/>
        <v>-1.6299219353178348E-3</v>
      </c>
      <c r="M35" s="23">
        <f t="shared" si="12"/>
        <v>-2.5777625021481353E-4</v>
      </c>
    </row>
    <row r="36" spans="1:13" ht="19" x14ac:dyDescent="0.25">
      <c r="A36" s="5" t="s">
        <v>28</v>
      </c>
      <c r="B36" s="13" t="s">
        <v>93</v>
      </c>
      <c r="C36" s="13" t="s">
        <v>93</v>
      </c>
      <c r="D36" s="13" t="s">
        <v>93</v>
      </c>
      <c r="E36" s="13" t="s">
        <v>93</v>
      </c>
      <c r="F36" s="13" t="s">
        <v>93</v>
      </c>
      <c r="G36" s="13" t="s">
        <v>93</v>
      </c>
      <c r="H36" s="13" t="s">
        <v>93</v>
      </c>
      <c r="I36" s="13" t="s">
        <v>93</v>
      </c>
      <c r="J36" s="13" t="s">
        <v>93</v>
      </c>
      <c r="K36" s="13" t="s">
        <v>93</v>
      </c>
      <c r="L36" s="13" t="s">
        <v>93</v>
      </c>
      <c r="M36" s="13" t="s">
        <v>93</v>
      </c>
    </row>
    <row r="37" spans="1:13" ht="21" x14ac:dyDescent="0.25">
      <c r="A37" s="4" t="s">
        <v>29</v>
      </c>
      <c r="B37" s="9" t="s">
        <v>91</v>
      </c>
      <c r="C37" s="9" t="s">
        <v>91</v>
      </c>
      <c r="D37" s="9" t="s">
        <v>91</v>
      </c>
      <c r="E37" s="9" t="s">
        <v>91</v>
      </c>
      <c r="F37" s="9" t="s">
        <v>91</v>
      </c>
      <c r="G37" s="9" t="s">
        <v>91</v>
      </c>
      <c r="H37" s="9" t="s">
        <v>91</v>
      </c>
      <c r="I37" s="9" t="s">
        <v>91</v>
      </c>
      <c r="J37" s="9" t="s">
        <v>91</v>
      </c>
      <c r="K37" s="9" t="s">
        <v>91</v>
      </c>
      <c r="L37" s="9" t="s">
        <v>91</v>
      </c>
      <c r="M37" s="9" t="s">
        <v>91</v>
      </c>
    </row>
    <row r="38" spans="1:13" ht="19" x14ac:dyDescent="0.25">
      <c r="A38" s="5" t="s">
        <v>30</v>
      </c>
      <c r="B38" s="1" t="s">
        <v>92</v>
      </c>
      <c r="C38" s="1">
        <v>13435000</v>
      </c>
      <c r="D38" s="1">
        <v>13273000</v>
      </c>
      <c r="E38" s="1">
        <v>25144000</v>
      </c>
      <c r="F38" s="1">
        <v>50714000</v>
      </c>
      <c r="G38" s="1">
        <v>60158000</v>
      </c>
      <c r="H38" s="1">
        <v>46077000</v>
      </c>
      <c r="I38" s="1">
        <v>45718000</v>
      </c>
      <c r="J38" s="1">
        <v>133667000</v>
      </c>
      <c r="K38" s="1">
        <v>151710000</v>
      </c>
      <c r="L38" s="1">
        <v>277978000</v>
      </c>
      <c r="M38" s="1">
        <v>400730000</v>
      </c>
    </row>
    <row r="39" spans="1:13" ht="19" x14ac:dyDescent="0.25">
      <c r="A39" s="5" t="s">
        <v>31</v>
      </c>
      <c r="B39" s="1" t="s">
        <v>92</v>
      </c>
      <c r="C39" s="1" t="s">
        <v>92</v>
      </c>
      <c r="D39" s="1" t="s">
        <v>92</v>
      </c>
      <c r="E39" s="1" t="s">
        <v>92</v>
      </c>
      <c r="F39" s="1" t="s">
        <v>92</v>
      </c>
      <c r="G39" s="1" t="s">
        <v>92</v>
      </c>
      <c r="H39" s="1" t="s">
        <v>92</v>
      </c>
      <c r="I39" s="1" t="s">
        <v>92</v>
      </c>
      <c r="J39" s="1" t="s">
        <v>92</v>
      </c>
      <c r="K39" s="1" t="s">
        <v>92</v>
      </c>
      <c r="L39" s="1" t="s">
        <v>92</v>
      </c>
      <c r="M39" s="1" t="s">
        <v>92</v>
      </c>
    </row>
    <row r="40" spans="1:13" ht="19" x14ac:dyDescent="0.25">
      <c r="A40" s="5" t="s">
        <v>32</v>
      </c>
      <c r="B40" s="1" t="s">
        <v>92</v>
      </c>
      <c r="C40" s="1">
        <v>13435000</v>
      </c>
      <c r="D40" s="1">
        <v>13273000</v>
      </c>
      <c r="E40" s="1">
        <v>25144000</v>
      </c>
      <c r="F40" s="1">
        <v>50714000</v>
      </c>
      <c r="G40" s="1">
        <v>60158000</v>
      </c>
      <c r="H40" s="1">
        <v>46077000</v>
      </c>
      <c r="I40" s="1">
        <v>45718000</v>
      </c>
      <c r="J40" s="1">
        <v>133667000</v>
      </c>
      <c r="K40" s="1">
        <v>151710000</v>
      </c>
      <c r="L40" s="1">
        <v>277978000</v>
      </c>
      <c r="M40" s="1">
        <v>400730000</v>
      </c>
    </row>
    <row r="41" spans="1:13" ht="19" x14ac:dyDescent="0.25">
      <c r="A41" s="5" t="s">
        <v>33</v>
      </c>
      <c r="B41" s="1" t="s">
        <v>92</v>
      </c>
      <c r="C41" s="1">
        <v>622000</v>
      </c>
      <c r="D41" s="1">
        <v>1705000</v>
      </c>
      <c r="E41" s="1">
        <v>3729000</v>
      </c>
      <c r="F41" s="1">
        <v>9097000</v>
      </c>
      <c r="G41" s="1">
        <v>2031000</v>
      </c>
      <c r="H41" s="1">
        <v>8623000</v>
      </c>
      <c r="I41" s="1">
        <v>7376000</v>
      </c>
      <c r="J41" s="1">
        <v>13318000</v>
      </c>
      <c r="K41" s="1">
        <v>19577000</v>
      </c>
      <c r="L41" s="1">
        <v>25903000</v>
      </c>
      <c r="M41" s="1">
        <v>22843000</v>
      </c>
    </row>
    <row r="42" spans="1:13" ht="19" x14ac:dyDescent="0.25">
      <c r="A42" s="5" t="s">
        <v>34</v>
      </c>
      <c r="B42" s="1" t="s">
        <v>92</v>
      </c>
      <c r="C42" s="1">
        <v>714000</v>
      </c>
      <c r="D42" s="1">
        <v>578000</v>
      </c>
      <c r="E42" s="1">
        <v>195000</v>
      </c>
      <c r="F42" s="1">
        <v>1093000</v>
      </c>
      <c r="G42" s="1">
        <v>675000</v>
      </c>
      <c r="H42" s="1">
        <v>979000</v>
      </c>
      <c r="I42" s="1">
        <v>797000</v>
      </c>
      <c r="J42" s="1">
        <v>1158000</v>
      </c>
      <c r="K42" s="1">
        <v>1151000</v>
      </c>
      <c r="L42" s="1">
        <v>1131000</v>
      </c>
      <c r="M42" s="1">
        <v>1607000</v>
      </c>
    </row>
    <row r="43" spans="1:13" ht="19" x14ac:dyDescent="0.25">
      <c r="A43" s="5" t="s">
        <v>35</v>
      </c>
      <c r="B43" s="1" t="s">
        <v>92</v>
      </c>
      <c r="C43" s="1">
        <v>325320000</v>
      </c>
      <c r="D43" s="1">
        <v>458704000</v>
      </c>
      <c r="E43" s="1">
        <v>664325000</v>
      </c>
      <c r="F43" s="1">
        <v>700234000</v>
      </c>
      <c r="G43" s="1">
        <v>862719000</v>
      </c>
      <c r="H43" s="1">
        <v>1094183000</v>
      </c>
      <c r="I43" s="1">
        <v>1010731000</v>
      </c>
      <c r="J43" s="1">
        <v>1722957000</v>
      </c>
      <c r="K43" s="1">
        <v>1692167000</v>
      </c>
      <c r="L43" s="1">
        <v>1947026000</v>
      </c>
      <c r="M43" s="1">
        <v>2338992000</v>
      </c>
    </row>
    <row r="44" spans="1:13" ht="19" x14ac:dyDescent="0.25">
      <c r="A44" s="6" t="s">
        <v>36</v>
      </c>
      <c r="B44" s="10" t="s">
        <v>92</v>
      </c>
      <c r="C44" s="10">
        <v>340091000</v>
      </c>
      <c r="D44" s="10">
        <v>474260000</v>
      </c>
      <c r="E44" s="10">
        <v>693393000</v>
      </c>
      <c r="F44" s="10">
        <v>761138000</v>
      </c>
      <c r="G44" s="10">
        <v>925583000</v>
      </c>
      <c r="H44" s="10">
        <v>1149862000</v>
      </c>
      <c r="I44" s="10">
        <v>1064622000</v>
      </c>
      <c r="J44" s="10">
        <v>1871100000</v>
      </c>
      <c r="K44" s="10">
        <v>1864605000</v>
      </c>
      <c r="L44" s="10">
        <v>2252038000</v>
      </c>
      <c r="M44" s="10">
        <v>2764172000</v>
      </c>
    </row>
    <row r="45" spans="1:13" ht="19" x14ac:dyDescent="0.25">
      <c r="A45" s="5" t="s">
        <v>37</v>
      </c>
      <c r="B45" s="1" t="s">
        <v>92</v>
      </c>
      <c r="C45" s="1">
        <v>25139000</v>
      </c>
      <c r="D45" s="1">
        <v>38671000</v>
      </c>
      <c r="E45" s="1">
        <v>47919000</v>
      </c>
      <c r="F45" s="1">
        <v>58858000</v>
      </c>
      <c r="G45" s="1">
        <v>96848000</v>
      </c>
      <c r="H45" s="1">
        <v>147705000</v>
      </c>
      <c r="I45" s="1">
        <v>176962000</v>
      </c>
      <c r="J45" s="1">
        <v>238458000</v>
      </c>
      <c r="K45" s="1">
        <v>285218000</v>
      </c>
      <c r="L45" s="1">
        <v>348953000</v>
      </c>
      <c r="M45" s="1">
        <v>402448000</v>
      </c>
    </row>
    <row r="46" spans="1:13" ht="19" x14ac:dyDescent="0.25">
      <c r="A46" s="5" t="s">
        <v>38</v>
      </c>
      <c r="B46" s="1" t="s">
        <v>92</v>
      </c>
      <c r="C46" s="1">
        <v>51889000</v>
      </c>
      <c r="D46" s="1">
        <v>51889000</v>
      </c>
      <c r="E46" s="1">
        <v>51889000</v>
      </c>
      <c r="F46" s="1">
        <v>51889000</v>
      </c>
      <c r="G46" s="1">
        <v>51889000</v>
      </c>
      <c r="H46" s="1">
        <v>51889000</v>
      </c>
      <c r="I46" s="1">
        <v>51889000</v>
      </c>
      <c r="J46" s="1">
        <v>51889000</v>
      </c>
      <c r="K46" s="1">
        <v>51889000</v>
      </c>
      <c r="L46" s="1">
        <v>51889000</v>
      </c>
      <c r="M46" s="1">
        <v>51889000</v>
      </c>
    </row>
    <row r="47" spans="1:13" ht="19" x14ac:dyDescent="0.25">
      <c r="A47" s="5" t="s">
        <v>39</v>
      </c>
      <c r="B47" s="1" t="s">
        <v>92</v>
      </c>
      <c r="C47" s="1">
        <v>8321000</v>
      </c>
      <c r="D47" s="1">
        <v>6709000</v>
      </c>
      <c r="E47" s="1">
        <v>5096000</v>
      </c>
      <c r="F47" s="1">
        <v>3484000</v>
      </c>
      <c r="G47" s="1">
        <v>1871000</v>
      </c>
      <c r="H47" s="1">
        <v>958000</v>
      </c>
      <c r="I47" s="1">
        <v>745000</v>
      </c>
      <c r="J47" s="1">
        <v>532000</v>
      </c>
      <c r="K47" s="1" t="s">
        <v>92</v>
      </c>
      <c r="L47" s="1">
        <v>58028000</v>
      </c>
      <c r="M47" s="1">
        <v>54017000</v>
      </c>
    </row>
    <row r="48" spans="1:13" ht="19" x14ac:dyDescent="0.25">
      <c r="A48" s="5" t="s">
        <v>40</v>
      </c>
      <c r="B48" s="1" t="s">
        <v>92</v>
      </c>
      <c r="C48" s="1">
        <v>60210000</v>
      </c>
      <c r="D48" s="1">
        <v>58598000</v>
      </c>
      <c r="E48" s="1">
        <v>56985000</v>
      </c>
      <c r="F48" s="1">
        <v>55373000</v>
      </c>
      <c r="G48" s="1">
        <v>53760000</v>
      </c>
      <c r="H48" s="1">
        <v>52847000</v>
      </c>
      <c r="I48" s="1">
        <v>52634000</v>
      </c>
      <c r="J48" s="1">
        <v>52421000</v>
      </c>
      <c r="K48" s="1">
        <v>51889000</v>
      </c>
      <c r="L48" s="1">
        <v>109917000</v>
      </c>
      <c r="M48" s="1">
        <v>105906000</v>
      </c>
    </row>
    <row r="49" spans="1:13" ht="19" x14ac:dyDescent="0.25">
      <c r="A49" s="5" t="s">
        <v>41</v>
      </c>
      <c r="B49" s="1" t="s">
        <v>92</v>
      </c>
      <c r="C49" s="1" t="s">
        <v>92</v>
      </c>
      <c r="D49" s="1" t="s">
        <v>92</v>
      </c>
      <c r="E49" s="1" t="s">
        <v>92</v>
      </c>
      <c r="F49" s="1" t="s">
        <v>92</v>
      </c>
      <c r="G49" s="1" t="s">
        <v>92</v>
      </c>
      <c r="H49" s="1" t="s">
        <v>92</v>
      </c>
      <c r="I49" s="1" t="s">
        <v>92</v>
      </c>
      <c r="J49" s="1" t="s">
        <v>92</v>
      </c>
      <c r="K49" s="1" t="s">
        <v>92</v>
      </c>
      <c r="L49" s="1" t="s">
        <v>92</v>
      </c>
      <c r="M49" s="1" t="s">
        <v>92</v>
      </c>
    </row>
    <row r="50" spans="1:13" ht="19" x14ac:dyDescent="0.25">
      <c r="A50" s="5" t="s">
        <v>42</v>
      </c>
      <c r="B50" s="1" t="s">
        <v>92</v>
      </c>
      <c r="C50" s="1" t="s">
        <v>92</v>
      </c>
      <c r="D50" s="1" t="s">
        <v>92</v>
      </c>
      <c r="E50" s="1" t="s">
        <v>92</v>
      </c>
      <c r="F50" s="1" t="s">
        <v>92</v>
      </c>
      <c r="G50" s="1">
        <v>1207000</v>
      </c>
      <c r="H50" s="1">
        <v>3294000</v>
      </c>
      <c r="I50" s="1" t="s">
        <v>92</v>
      </c>
      <c r="J50" s="1" t="s">
        <v>92</v>
      </c>
      <c r="K50" s="1" t="s">
        <v>92</v>
      </c>
      <c r="L50" s="1" t="s">
        <v>92</v>
      </c>
      <c r="M50" s="1" t="s">
        <v>92</v>
      </c>
    </row>
    <row r="51" spans="1:13" ht="19" x14ac:dyDescent="0.25">
      <c r="A51" s="5" t="s">
        <v>43</v>
      </c>
      <c r="B51" s="1" t="s">
        <v>92</v>
      </c>
      <c r="C51" s="1">
        <v>417000</v>
      </c>
      <c r="D51" s="1">
        <v>461000</v>
      </c>
      <c r="E51" s="1">
        <v>645000</v>
      </c>
      <c r="F51" s="1">
        <v>1404000</v>
      </c>
      <c r="G51" s="1">
        <v>1215000</v>
      </c>
      <c r="H51" s="1">
        <v>1456000</v>
      </c>
      <c r="I51" s="1">
        <v>227708000</v>
      </c>
      <c r="J51" s="1">
        <v>324938000</v>
      </c>
      <c r="K51" s="1">
        <v>406200000</v>
      </c>
      <c r="L51" s="1">
        <v>504237000</v>
      </c>
      <c r="M51" s="1">
        <v>629987000</v>
      </c>
    </row>
    <row r="52" spans="1:13" ht="19" x14ac:dyDescent="0.25">
      <c r="A52" s="5" t="s">
        <v>44</v>
      </c>
      <c r="B52" s="1" t="s">
        <v>92</v>
      </c>
      <c r="C52" s="1">
        <v>85766000</v>
      </c>
      <c r="D52" s="1">
        <v>97730000</v>
      </c>
      <c r="E52" s="1">
        <v>105549000</v>
      </c>
      <c r="F52" s="1">
        <v>115635000</v>
      </c>
      <c r="G52" s="1">
        <v>153030000</v>
      </c>
      <c r="H52" s="1">
        <v>205302000</v>
      </c>
      <c r="I52" s="1">
        <v>457304000</v>
      </c>
      <c r="J52" s="1">
        <v>615817000</v>
      </c>
      <c r="K52" s="1">
        <v>743307000</v>
      </c>
      <c r="L52" s="1">
        <v>963107000</v>
      </c>
      <c r="M52" s="1">
        <v>1138341000</v>
      </c>
    </row>
    <row r="53" spans="1:13" ht="19" x14ac:dyDescent="0.25">
      <c r="A53" s="5" t="s">
        <v>45</v>
      </c>
      <c r="B53" s="1" t="s">
        <v>92</v>
      </c>
      <c r="C53" s="1" t="s">
        <v>92</v>
      </c>
      <c r="D53" s="1" t="s">
        <v>92</v>
      </c>
      <c r="E53" s="1" t="s">
        <v>92</v>
      </c>
      <c r="F53" s="1" t="s">
        <v>92</v>
      </c>
      <c r="G53" s="1" t="s">
        <v>92</v>
      </c>
      <c r="H53" s="1" t="s">
        <v>92</v>
      </c>
      <c r="I53" s="1" t="s">
        <v>92</v>
      </c>
      <c r="J53" s="1" t="s">
        <v>92</v>
      </c>
      <c r="K53" s="1" t="s">
        <v>92</v>
      </c>
      <c r="L53" s="1" t="s">
        <v>92</v>
      </c>
      <c r="M53" s="1" t="s">
        <v>92</v>
      </c>
    </row>
    <row r="54" spans="1:13" ht="19" x14ac:dyDescent="0.25">
      <c r="A54" s="7" t="s">
        <v>46</v>
      </c>
      <c r="B54" s="11" t="s">
        <v>92</v>
      </c>
      <c r="C54" s="11">
        <v>425857000</v>
      </c>
      <c r="D54" s="11">
        <v>571990000</v>
      </c>
      <c r="E54" s="11">
        <v>798942000</v>
      </c>
      <c r="F54" s="11">
        <v>876773000</v>
      </c>
      <c r="G54" s="11">
        <v>1078613000</v>
      </c>
      <c r="H54" s="11">
        <v>1355164000</v>
      </c>
      <c r="I54" s="11">
        <v>1521926000</v>
      </c>
      <c r="J54" s="11">
        <v>2486917000</v>
      </c>
      <c r="K54" s="11">
        <v>2607912000</v>
      </c>
      <c r="L54" s="11">
        <v>3215145000</v>
      </c>
      <c r="M54" s="11">
        <v>3902513000</v>
      </c>
    </row>
    <row r="55" spans="1:13" ht="19" x14ac:dyDescent="0.25">
      <c r="A55" s="5" t="s">
        <v>47</v>
      </c>
      <c r="B55" s="1" t="s">
        <v>92</v>
      </c>
      <c r="C55" s="1">
        <v>2354000</v>
      </c>
      <c r="D55" s="1">
        <v>5020000</v>
      </c>
      <c r="E55" s="1">
        <v>3042000</v>
      </c>
      <c r="F55" s="1">
        <v>4899000</v>
      </c>
      <c r="G55" s="1">
        <v>3737000</v>
      </c>
      <c r="H55" s="1">
        <v>6490000</v>
      </c>
      <c r="I55" s="1">
        <v>6288000</v>
      </c>
      <c r="J55" s="1">
        <v>5051000</v>
      </c>
      <c r="K55" s="1">
        <v>6787000</v>
      </c>
      <c r="L55" s="1">
        <v>5772000</v>
      </c>
      <c r="M55" s="1">
        <v>16054000</v>
      </c>
    </row>
    <row r="56" spans="1:13" ht="19" x14ac:dyDescent="0.25">
      <c r="A56" s="5" t="s">
        <v>48</v>
      </c>
      <c r="B56" s="1" t="s">
        <v>92</v>
      </c>
      <c r="C56" s="1" t="s">
        <v>92</v>
      </c>
      <c r="D56" s="1" t="s">
        <v>92</v>
      </c>
      <c r="E56" s="1">
        <v>855000</v>
      </c>
      <c r="F56" s="1">
        <v>886000</v>
      </c>
      <c r="G56" s="1">
        <v>1113000</v>
      </c>
      <c r="H56" s="1">
        <v>888000</v>
      </c>
      <c r="I56" s="1">
        <v>1775000</v>
      </c>
      <c r="J56" s="1">
        <v>1775000</v>
      </c>
      <c r="K56" s="1">
        <v>1775000</v>
      </c>
      <c r="L56" s="1">
        <v>1775000</v>
      </c>
      <c r="M56" s="1">
        <v>0</v>
      </c>
    </row>
    <row r="57" spans="1:13" ht="19" x14ac:dyDescent="0.25">
      <c r="A57" s="5" t="s">
        <v>49</v>
      </c>
      <c r="B57" s="1" t="s">
        <v>92</v>
      </c>
      <c r="C57" s="1" t="s">
        <v>92</v>
      </c>
      <c r="D57" s="1" t="s">
        <v>92</v>
      </c>
      <c r="E57" s="1" t="s">
        <v>92</v>
      </c>
      <c r="F57" s="1" t="s">
        <v>92</v>
      </c>
      <c r="G57" s="1" t="s">
        <v>92</v>
      </c>
      <c r="H57" s="1" t="s">
        <v>92</v>
      </c>
      <c r="I57" s="1" t="s">
        <v>92</v>
      </c>
      <c r="J57" s="1" t="s">
        <v>92</v>
      </c>
      <c r="K57" s="1" t="s">
        <v>92</v>
      </c>
      <c r="L57" s="1" t="s">
        <v>92</v>
      </c>
      <c r="M57" s="1" t="s">
        <v>92</v>
      </c>
    </row>
    <row r="58" spans="1:13" ht="19" x14ac:dyDescent="0.25">
      <c r="A58" s="5" t="s">
        <v>50</v>
      </c>
      <c r="B58" s="1" t="s">
        <v>92</v>
      </c>
      <c r="C58" s="1">
        <v>1037000</v>
      </c>
      <c r="D58" s="1">
        <v>1582000</v>
      </c>
      <c r="E58" s="1">
        <v>2535000</v>
      </c>
      <c r="F58" s="1">
        <v>3726000</v>
      </c>
      <c r="G58" s="1">
        <v>5230000</v>
      </c>
      <c r="H58" s="1">
        <v>6982000</v>
      </c>
      <c r="I58" s="1">
        <v>8980000</v>
      </c>
      <c r="J58" s="1">
        <v>11105000</v>
      </c>
      <c r="K58" s="1">
        <v>13567000</v>
      </c>
      <c r="L58" s="1">
        <v>16277000</v>
      </c>
      <c r="M58" s="1">
        <v>19825000</v>
      </c>
    </row>
    <row r="59" spans="1:13" ht="19" x14ac:dyDescent="0.25">
      <c r="A59" s="5" t="s">
        <v>51</v>
      </c>
      <c r="B59" s="1" t="s">
        <v>92</v>
      </c>
      <c r="C59" s="1">
        <v>332273000</v>
      </c>
      <c r="D59" s="1">
        <v>476381000</v>
      </c>
      <c r="E59" s="1">
        <v>672340000</v>
      </c>
      <c r="F59" s="1">
        <v>718023000</v>
      </c>
      <c r="G59" s="1">
        <v>888814000</v>
      </c>
      <c r="H59" s="1">
        <v>1125792000</v>
      </c>
      <c r="I59" s="1">
        <v>1011639000</v>
      </c>
      <c r="J59" s="1">
        <v>1735591000</v>
      </c>
      <c r="K59" s="1">
        <v>1695901000</v>
      </c>
      <c r="L59" s="1">
        <v>1966586000</v>
      </c>
      <c r="M59" s="1">
        <v>2341158000</v>
      </c>
    </row>
    <row r="60" spans="1:13" ht="19" x14ac:dyDescent="0.25">
      <c r="A60" s="6" t="s">
        <v>52</v>
      </c>
      <c r="B60" s="10" t="s">
        <v>92</v>
      </c>
      <c r="C60" s="10">
        <v>335664000</v>
      </c>
      <c r="D60" s="10">
        <v>482983000</v>
      </c>
      <c r="E60" s="10">
        <v>678772000</v>
      </c>
      <c r="F60" s="10">
        <v>727534000</v>
      </c>
      <c r="G60" s="10">
        <v>898894000</v>
      </c>
      <c r="H60" s="10">
        <v>1140152000</v>
      </c>
      <c r="I60" s="10">
        <v>1028682000</v>
      </c>
      <c r="J60" s="10">
        <v>1753522000</v>
      </c>
      <c r="K60" s="10">
        <v>1718030000</v>
      </c>
      <c r="L60" s="10">
        <v>1990410000</v>
      </c>
      <c r="M60" s="10">
        <v>2377037000</v>
      </c>
    </row>
    <row r="61" spans="1:13" ht="19" x14ac:dyDescent="0.25">
      <c r="A61" s="5" t="s">
        <v>53</v>
      </c>
      <c r="B61" s="1" t="s">
        <v>92</v>
      </c>
      <c r="C61" s="1">
        <v>26399000</v>
      </c>
      <c r="D61" s="1">
        <v>72420000</v>
      </c>
      <c r="E61" s="1">
        <v>26123000</v>
      </c>
      <c r="F61" s="1">
        <v>24974000</v>
      </c>
      <c r="G61" s="1">
        <v>28711000</v>
      </c>
      <c r="H61" s="1">
        <v>34414000</v>
      </c>
      <c r="I61" s="1">
        <v>32614000</v>
      </c>
      <c r="J61" s="1">
        <v>30858000</v>
      </c>
      <c r="K61" s="1">
        <v>29119000</v>
      </c>
      <c r="L61" s="1">
        <v>27380000</v>
      </c>
      <c r="M61" s="1">
        <v>29000000</v>
      </c>
    </row>
    <row r="62" spans="1:13" ht="19" x14ac:dyDescent="0.25">
      <c r="A62" s="5" t="s">
        <v>50</v>
      </c>
      <c r="B62" s="1" t="s">
        <v>92</v>
      </c>
      <c r="C62" s="1">
        <v>7356000</v>
      </c>
      <c r="D62" s="1">
        <v>10990000</v>
      </c>
      <c r="E62" s="1">
        <v>16802000</v>
      </c>
      <c r="F62" s="1">
        <v>25310000</v>
      </c>
      <c r="G62" s="1">
        <v>34481000</v>
      </c>
      <c r="H62" s="1">
        <v>44642000</v>
      </c>
      <c r="I62" s="1">
        <v>55671000</v>
      </c>
      <c r="J62" s="1">
        <v>65139000</v>
      </c>
      <c r="K62" s="1">
        <v>73259000</v>
      </c>
      <c r="L62" s="1">
        <v>85149000</v>
      </c>
      <c r="M62" s="1">
        <v>97591000</v>
      </c>
    </row>
    <row r="63" spans="1:13" ht="19" x14ac:dyDescent="0.25">
      <c r="A63" s="5" t="s">
        <v>54</v>
      </c>
      <c r="B63" s="1" t="s">
        <v>92</v>
      </c>
      <c r="C63" s="1" t="s">
        <v>92</v>
      </c>
      <c r="D63" s="1">
        <v>2738000</v>
      </c>
      <c r="E63" s="1">
        <v>3107000</v>
      </c>
      <c r="F63" s="1">
        <v>641000</v>
      </c>
      <c r="G63" s="1" t="s">
        <v>92</v>
      </c>
      <c r="H63" s="1" t="s">
        <v>92</v>
      </c>
      <c r="I63" s="1">
        <v>70206000</v>
      </c>
      <c r="J63" s="1">
        <v>91217000</v>
      </c>
      <c r="K63" s="1">
        <v>112598000</v>
      </c>
      <c r="L63" s="1">
        <v>145504000</v>
      </c>
      <c r="M63" s="1">
        <v>141033000</v>
      </c>
    </row>
    <row r="64" spans="1:13" ht="19" x14ac:dyDescent="0.25">
      <c r="A64" s="5" t="s">
        <v>55</v>
      </c>
      <c r="B64" s="1" t="s">
        <v>92</v>
      </c>
      <c r="C64" s="1">
        <v>1767000</v>
      </c>
      <c r="D64" s="1">
        <v>1107000</v>
      </c>
      <c r="E64" s="1" t="s">
        <v>92</v>
      </c>
      <c r="F64" s="1" t="s">
        <v>92</v>
      </c>
      <c r="G64" s="1" t="s">
        <v>92</v>
      </c>
      <c r="H64" s="1">
        <v>554000</v>
      </c>
      <c r="I64" s="1" t="s">
        <v>92</v>
      </c>
      <c r="J64" s="1">
        <v>19553000</v>
      </c>
      <c r="K64" s="1">
        <v>19263000</v>
      </c>
      <c r="L64" s="1">
        <v>72988000</v>
      </c>
      <c r="M64" s="1">
        <v>75245000</v>
      </c>
    </row>
    <row r="65" spans="1:13" ht="19" x14ac:dyDescent="0.25">
      <c r="A65" s="5" t="s">
        <v>56</v>
      </c>
      <c r="B65" s="1" t="s">
        <v>92</v>
      </c>
      <c r="C65" s="1">
        <v>35522000</v>
      </c>
      <c r="D65" s="1">
        <v>87255000</v>
      </c>
      <c r="E65" s="1">
        <v>46032000</v>
      </c>
      <c r="F65" s="1">
        <v>50925000</v>
      </c>
      <c r="G65" s="1">
        <v>63192000</v>
      </c>
      <c r="H65" s="1">
        <v>79610000</v>
      </c>
      <c r="I65" s="1">
        <v>158491000</v>
      </c>
      <c r="J65" s="1">
        <v>206767000</v>
      </c>
      <c r="K65" s="1">
        <v>234239000</v>
      </c>
      <c r="L65" s="1">
        <v>331021000</v>
      </c>
      <c r="M65" s="1">
        <v>342869000</v>
      </c>
    </row>
    <row r="66" spans="1:13" ht="19" x14ac:dyDescent="0.25">
      <c r="A66" s="5" t="s">
        <v>57</v>
      </c>
      <c r="B66" s="1" t="s">
        <v>92</v>
      </c>
      <c r="C66" s="1" t="s">
        <v>92</v>
      </c>
      <c r="D66" s="1" t="s">
        <v>92</v>
      </c>
      <c r="E66" s="1" t="s">
        <v>92</v>
      </c>
      <c r="F66" s="1" t="s">
        <v>92</v>
      </c>
      <c r="G66" s="1" t="s">
        <v>92</v>
      </c>
      <c r="H66" s="1" t="s">
        <v>92</v>
      </c>
      <c r="I66" s="1" t="s">
        <v>92</v>
      </c>
      <c r="J66" s="1" t="s">
        <v>92</v>
      </c>
      <c r="K66" s="1" t="s">
        <v>92</v>
      </c>
      <c r="L66" s="1" t="s">
        <v>92</v>
      </c>
      <c r="M66" s="1" t="s">
        <v>92</v>
      </c>
    </row>
    <row r="67" spans="1:13" ht="19" x14ac:dyDescent="0.25">
      <c r="A67" s="6" t="s">
        <v>58</v>
      </c>
      <c r="B67" s="10" t="s">
        <v>92</v>
      </c>
      <c r="C67" s="10">
        <v>371186000</v>
      </c>
      <c r="D67" s="10">
        <v>570238000</v>
      </c>
      <c r="E67" s="10">
        <v>724804000</v>
      </c>
      <c r="F67" s="10">
        <v>778459000</v>
      </c>
      <c r="G67" s="10">
        <v>962086000</v>
      </c>
      <c r="H67" s="10">
        <v>1219762000</v>
      </c>
      <c r="I67" s="10">
        <v>1187173000</v>
      </c>
      <c r="J67" s="10">
        <v>1960289000</v>
      </c>
      <c r="K67" s="10">
        <v>1952269000</v>
      </c>
      <c r="L67" s="10">
        <v>2321431000</v>
      </c>
      <c r="M67" s="10">
        <v>2719906000</v>
      </c>
    </row>
    <row r="68" spans="1:13" ht="19" x14ac:dyDescent="0.25">
      <c r="A68" s="5" t="s">
        <v>59</v>
      </c>
      <c r="B68" s="1" t="s">
        <v>92</v>
      </c>
      <c r="C68" s="1" t="s">
        <v>92</v>
      </c>
      <c r="D68" s="1">
        <v>17452000</v>
      </c>
      <c r="E68" s="1">
        <v>538000</v>
      </c>
      <c r="F68" s="1">
        <v>571000</v>
      </c>
      <c r="G68" s="1">
        <v>585000</v>
      </c>
      <c r="H68" s="1">
        <v>601000</v>
      </c>
      <c r="I68" s="1">
        <v>607000</v>
      </c>
      <c r="J68" s="1">
        <v>613000</v>
      </c>
      <c r="K68" s="1">
        <v>618000</v>
      </c>
      <c r="L68" s="1">
        <v>623000</v>
      </c>
      <c r="M68" s="1">
        <v>625000</v>
      </c>
    </row>
    <row r="69" spans="1:13" ht="19" x14ac:dyDescent="0.25">
      <c r="A69" s="5" t="s">
        <v>60</v>
      </c>
      <c r="B69" s="1" t="s">
        <v>92</v>
      </c>
      <c r="C69" s="1">
        <v>-8871000</v>
      </c>
      <c r="D69" s="1">
        <v>-2315000</v>
      </c>
      <c r="E69" s="1">
        <v>5663000</v>
      </c>
      <c r="F69" s="1">
        <v>26608000</v>
      </c>
      <c r="G69" s="1">
        <v>70448000</v>
      </c>
      <c r="H69" s="1">
        <v>137255000</v>
      </c>
      <c r="I69" s="1">
        <v>395590000</v>
      </c>
      <c r="J69" s="1">
        <v>576166000</v>
      </c>
      <c r="K69" s="1">
        <v>719619000</v>
      </c>
      <c r="L69" s="1">
        <v>915579000</v>
      </c>
      <c r="M69" s="1">
        <v>1196968000</v>
      </c>
    </row>
    <row r="70" spans="1:13" ht="19" x14ac:dyDescent="0.25">
      <c r="A70" s="5" t="s">
        <v>61</v>
      </c>
      <c r="B70" s="1" t="s">
        <v>92</v>
      </c>
      <c r="C70" s="1">
        <v>-8015000</v>
      </c>
      <c r="D70" s="1">
        <v>-11540000</v>
      </c>
      <c r="E70" s="1">
        <v>-17089000</v>
      </c>
      <c r="F70" s="1">
        <v>-24894000</v>
      </c>
      <c r="G70" s="1">
        <v>-35833000</v>
      </c>
      <c r="H70" s="1">
        <v>-53525000</v>
      </c>
      <c r="I70" s="1">
        <v>-82969000</v>
      </c>
      <c r="J70" s="1">
        <v>-124950000</v>
      </c>
      <c r="K70" s="1">
        <v>-178111000</v>
      </c>
      <c r="L70" s="1" t="s">
        <v>92</v>
      </c>
      <c r="M70" s="1">
        <v>-3703000</v>
      </c>
    </row>
    <row r="71" spans="1:13" ht="19" x14ac:dyDescent="0.25">
      <c r="A71" s="5" t="s">
        <v>62</v>
      </c>
      <c r="B71" s="1" t="s">
        <v>92</v>
      </c>
      <c r="C71" s="1">
        <v>71557000</v>
      </c>
      <c r="D71" s="1">
        <v>-1845000</v>
      </c>
      <c r="E71" s="1">
        <v>85026000</v>
      </c>
      <c r="F71" s="1">
        <v>96029000</v>
      </c>
      <c r="G71" s="1">
        <v>81327000</v>
      </c>
      <c r="H71" s="1">
        <v>51071000</v>
      </c>
      <c r="I71" s="1">
        <v>21525000</v>
      </c>
      <c r="J71" s="1">
        <v>74799000</v>
      </c>
      <c r="K71" s="1">
        <v>113517000</v>
      </c>
      <c r="L71" s="1">
        <v>-22488000</v>
      </c>
      <c r="M71" s="1" t="s">
        <v>92</v>
      </c>
    </row>
    <row r="72" spans="1:13" ht="19" x14ac:dyDescent="0.25">
      <c r="A72" s="6" t="s">
        <v>63</v>
      </c>
      <c r="B72" s="10" t="s">
        <v>92</v>
      </c>
      <c r="C72" s="10">
        <v>54671000</v>
      </c>
      <c r="D72" s="10">
        <v>1752000</v>
      </c>
      <c r="E72" s="10">
        <v>74138000</v>
      </c>
      <c r="F72" s="10">
        <v>98314000</v>
      </c>
      <c r="G72" s="10">
        <v>116527000</v>
      </c>
      <c r="H72" s="10">
        <v>135402000</v>
      </c>
      <c r="I72" s="10">
        <v>334753000</v>
      </c>
      <c r="J72" s="10">
        <v>526628000</v>
      </c>
      <c r="K72" s="10">
        <v>655643000</v>
      </c>
      <c r="L72" s="10">
        <v>893714000</v>
      </c>
      <c r="M72" s="10">
        <v>1182607000</v>
      </c>
    </row>
    <row r="73" spans="1:13" ht="19" x14ac:dyDescent="0.25">
      <c r="A73" s="7" t="s">
        <v>64</v>
      </c>
      <c r="B73" s="11" t="s">
        <v>92</v>
      </c>
      <c r="C73" s="11">
        <v>425857000</v>
      </c>
      <c r="D73" s="11">
        <v>571990000</v>
      </c>
      <c r="E73" s="11">
        <v>798942000</v>
      </c>
      <c r="F73" s="11">
        <v>876773000</v>
      </c>
      <c r="G73" s="11">
        <v>1078613000</v>
      </c>
      <c r="H73" s="11">
        <v>1355164000</v>
      </c>
      <c r="I73" s="11">
        <v>1521926000</v>
      </c>
      <c r="J73" s="11">
        <v>2486917000</v>
      </c>
      <c r="K73" s="11">
        <v>2607912000</v>
      </c>
      <c r="L73" s="11">
        <v>3215145000</v>
      </c>
      <c r="M73" s="11">
        <v>3902513000</v>
      </c>
    </row>
    <row r="74" spans="1:13" ht="19" x14ac:dyDescent="0.25">
      <c r="A74" s="5" t="s">
        <v>28</v>
      </c>
      <c r="B74" s="13" t="s">
        <v>93</v>
      </c>
      <c r="C74" s="13" t="s">
        <v>93</v>
      </c>
      <c r="D74" s="13" t="s">
        <v>93</v>
      </c>
      <c r="E74" s="13" t="s">
        <v>93</v>
      </c>
      <c r="F74" s="13" t="s">
        <v>93</v>
      </c>
      <c r="G74" s="13" t="s">
        <v>93</v>
      </c>
      <c r="H74" s="13" t="s">
        <v>93</v>
      </c>
      <c r="I74" s="13" t="s">
        <v>93</v>
      </c>
      <c r="J74" s="13" t="s">
        <v>93</v>
      </c>
      <c r="K74" s="13" t="s">
        <v>93</v>
      </c>
      <c r="L74" s="13" t="s">
        <v>93</v>
      </c>
      <c r="M74" s="13" t="s">
        <v>93</v>
      </c>
    </row>
    <row r="75" spans="1:13" ht="21" x14ac:dyDescent="0.25">
      <c r="A75" s="4" t="s">
        <v>65</v>
      </c>
      <c r="B75" s="9" t="s">
        <v>91</v>
      </c>
      <c r="C75" s="9" t="s">
        <v>91</v>
      </c>
      <c r="D75" s="9" t="s">
        <v>91</v>
      </c>
      <c r="E75" s="9" t="s">
        <v>91</v>
      </c>
      <c r="F75" s="9" t="s">
        <v>91</v>
      </c>
      <c r="G75" s="9" t="s">
        <v>91</v>
      </c>
      <c r="H75" s="9" t="s">
        <v>91</v>
      </c>
      <c r="I75" s="9" t="s">
        <v>91</v>
      </c>
      <c r="J75" s="9" t="s">
        <v>91</v>
      </c>
      <c r="K75" s="9" t="s">
        <v>91</v>
      </c>
      <c r="L75" s="9" t="s">
        <v>91</v>
      </c>
      <c r="M75" s="9" t="s">
        <v>91</v>
      </c>
    </row>
    <row r="76" spans="1:13" ht="19" x14ac:dyDescent="0.25">
      <c r="A76" s="5" t="s">
        <v>66</v>
      </c>
      <c r="B76" s="1">
        <v>1430000</v>
      </c>
      <c r="C76" s="1">
        <v>-406000</v>
      </c>
      <c r="D76" s="1">
        <v>7711000</v>
      </c>
      <c r="E76" s="1">
        <v>5663000</v>
      </c>
      <c r="F76" s="1">
        <v>20945000</v>
      </c>
      <c r="G76" s="1">
        <v>43840000</v>
      </c>
      <c r="H76" s="1">
        <v>66807000</v>
      </c>
      <c r="I76" s="1">
        <v>137065000</v>
      </c>
      <c r="J76" s="1">
        <v>180576000</v>
      </c>
      <c r="K76" s="1">
        <v>143453000</v>
      </c>
      <c r="L76" s="1">
        <v>195960000</v>
      </c>
      <c r="M76" s="1">
        <v>281389000</v>
      </c>
    </row>
    <row r="77" spans="1:13" ht="19" x14ac:dyDescent="0.25">
      <c r="A77" s="5" t="s">
        <v>13</v>
      </c>
      <c r="B77" s="1">
        <v>5286000</v>
      </c>
      <c r="C77" s="1">
        <v>5522000</v>
      </c>
      <c r="D77" s="1">
        <v>5486000</v>
      </c>
      <c r="E77" s="1">
        <v>7162000</v>
      </c>
      <c r="F77" s="1">
        <v>9421000</v>
      </c>
      <c r="G77" s="1">
        <v>13632000</v>
      </c>
      <c r="H77" s="1">
        <v>19395000</v>
      </c>
      <c r="I77" s="1">
        <v>29657000</v>
      </c>
      <c r="J77" s="1">
        <v>42211000</v>
      </c>
      <c r="K77" s="1">
        <v>53373000</v>
      </c>
      <c r="L77" s="1">
        <v>67222000</v>
      </c>
      <c r="M77" s="1">
        <v>92699000</v>
      </c>
    </row>
    <row r="78" spans="1:13" ht="19" x14ac:dyDescent="0.25">
      <c r="A78" s="5" t="s">
        <v>67</v>
      </c>
      <c r="B78" s="1" t="s">
        <v>92</v>
      </c>
      <c r="C78" s="1" t="s">
        <v>92</v>
      </c>
      <c r="D78" s="1" t="s">
        <v>92</v>
      </c>
      <c r="E78" s="1" t="s">
        <v>92</v>
      </c>
      <c r="F78" s="1">
        <v>-1021000</v>
      </c>
      <c r="G78" s="1">
        <v>-1848000</v>
      </c>
      <c r="H78" s="1">
        <v>-2087000</v>
      </c>
      <c r="I78" s="1">
        <v>21077000</v>
      </c>
      <c r="J78" s="1">
        <v>21011000</v>
      </c>
      <c r="K78" s="1">
        <v>21381000</v>
      </c>
      <c r="L78" s="1">
        <v>32906000</v>
      </c>
      <c r="M78" s="1">
        <v>-3210000</v>
      </c>
    </row>
    <row r="79" spans="1:13" ht="19" x14ac:dyDescent="0.25">
      <c r="A79" s="5" t="s">
        <v>68</v>
      </c>
      <c r="B79" s="1" t="s">
        <v>92</v>
      </c>
      <c r="C79" s="1">
        <v>503000</v>
      </c>
      <c r="D79" s="1" t="s">
        <v>92</v>
      </c>
      <c r="E79" s="1">
        <v>712000</v>
      </c>
      <c r="F79" s="1">
        <v>3219000</v>
      </c>
      <c r="G79" s="1">
        <v>22471000</v>
      </c>
      <c r="H79" s="1">
        <v>38542000</v>
      </c>
      <c r="I79" s="1">
        <v>36576000</v>
      </c>
      <c r="J79" s="1">
        <v>47268000</v>
      </c>
      <c r="K79" s="1">
        <v>90108000</v>
      </c>
      <c r="L79" s="1">
        <v>97506000</v>
      </c>
      <c r="M79" s="1">
        <v>94898000</v>
      </c>
    </row>
    <row r="80" spans="1:13" ht="19" x14ac:dyDescent="0.25">
      <c r="A80" s="14" t="s">
        <v>105</v>
      </c>
      <c r="B80" s="15" t="e">
        <f t="shared" ref="B80:M80" si="13">B79/B3</f>
        <v>#VALUE!</v>
      </c>
      <c r="C80" s="15">
        <f t="shared" si="13"/>
        <v>6.5486264809269624E-3</v>
      </c>
      <c r="D80" s="15" t="e">
        <f t="shared" si="13"/>
        <v>#VALUE!</v>
      </c>
      <c r="E80" s="15">
        <f t="shared" si="13"/>
        <v>4.7174499267867674E-3</v>
      </c>
      <c r="F80" s="15">
        <f t="shared" si="13"/>
        <v>1.4328764806167734E-2</v>
      </c>
      <c r="G80" s="15">
        <f t="shared" si="13"/>
        <v>6.827165257442859E-2</v>
      </c>
      <c r="H80" s="15">
        <f t="shared" si="13"/>
        <v>8.9001886631243254E-2</v>
      </c>
      <c r="I80" s="15">
        <f t="shared" si="13"/>
        <v>6.4583568764832178E-2</v>
      </c>
      <c r="J80" s="15">
        <f t="shared" si="13"/>
        <v>6.4077346133981139E-2</v>
      </c>
      <c r="K80" s="15">
        <f t="shared" si="13"/>
        <v>0.10708861301064611</v>
      </c>
      <c r="L80" s="15">
        <f t="shared" si="13"/>
        <v>9.2376866845282526E-2</v>
      </c>
      <c r="M80" s="15">
        <f t="shared" si="13"/>
        <v>6.9005786718905657E-2</v>
      </c>
    </row>
    <row r="81" spans="1:21" ht="19" x14ac:dyDescent="0.25">
      <c r="A81" s="5" t="s">
        <v>69</v>
      </c>
      <c r="B81" s="1">
        <v>2204000</v>
      </c>
      <c r="C81" s="1">
        <v>5526000</v>
      </c>
      <c r="D81" s="1">
        <v>10240000</v>
      </c>
      <c r="E81" s="1">
        <v>5723000</v>
      </c>
      <c r="F81" s="1">
        <v>10236000</v>
      </c>
      <c r="G81" s="1">
        <v>20798000</v>
      </c>
      <c r="H81" s="1">
        <v>6233000</v>
      </c>
      <c r="I81" s="1">
        <v>-37811000</v>
      </c>
      <c r="J81" s="1">
        <v>-67273000</v>
      </c>
      <c r="K81" s="1">
        <v>-80961000</v>
      </c>
      <c r="L81" s="1">
        <v>-73610000</v>
      </c>
      <c r="M81" s="1">
        <v>-100673000</v>
      </c>
    </row>
    <row r="82" spans="1:21" ht="19" x14ac:dyDescent="0.25">
      <c r="A82" s="5" t="s">
        <v>70</v>
      </c>
      <c r="B82" s="1">
        <v>-241000</v>
      </c>
      <c r="C82" s="1">
        <v>-133000</v>
      </c>
      <c r="D82" s="1">
        <v>-1083000</v>
      </c>
      <c r="E82" s="1">
        <v>-1089000</v>
      </c>
      <c r="F82" s="1">
        <v>440000</v>
      </c>
      <c r="G82" s="1">
        <v>1015000</v>
      </c>
      <c r="H82" s="1">
        <v>-237000</v>
      </c>
      <c r="I82" s="1">
        <v>-1838000</v>
      </c>
      <c r="J82" s="1">
        <v>-5884000</v>
      </c>
      <c r="K82" s="1">
        <v>168000</v>
      </c>
      <c r="L82" s="1">
        <v>-360000</v>
      </c>
      <c r="M82" s="1">
        <v>-13353000</v>
      </c>
    </row>
    <row r="83" spans="1:21" ht="21" x14ac:dyDescent="0.25">
      <c r="A83" s="5" t="s">
        <v>34</v>
      </c>
      <c r="B83" s="1">
        <v>-75000</v>
      </c>
      <c r="C83" s="1">
        <v>8000</v>
      </c>
      <c r="D83" s="1">
        <v>136000</v>
      </c>
      <c r="E83" s="1">
        <v>267000</v>
      </c>
      <c r="F83" s="1">
        <v>-224000</v>
      </c>
      <c r="G83" s="1">
        <v>418000</v>
      </c>
      <c r="H83" s="1">
        <v>462000</v>
      </c>
      <c r="I83" s="1">
        <v>-306000</v>
      </c>
      <c r="J83" s="1">
        <v>-403000</v>
      </c>
      <c r="K83" s="1">
        <v>-41000</v>
      </c>
      <c r="L83" s="1">
        <v>481000</v>
      </c>
      <c r="M83" s="1">
        <v>-224000</v>
      </c>
      <c r="T83" s="34" t="s">
        <v>127</v>
      </c>
      <c r="U83" s="35"/>
    </row>
    <row r="84" spans="1:21" ht="19" x14ac:dyDescent="0.25">
      <c r="A84" s="5" t="s">
        <v>47</v>
      </c>
      <c r="B84" s="1">
        <v>-597000</v>
      </c>
      <c r="C84" s="1">
        <v>1157000</v>
      </c>
      <c r="D84" s="1">
        <v>2667000</v>
      </c>
      <c r="E84" s="1">
        <v>-2386000</v>
      </c>
      <c r="F84" s="1">
        <v>-431000</v>
      </c>
      <c r="G84" s="1">
        <v>-1571000</v>
      </c>
      <c r="H84" s="1">
        <v>79000</v>
      </c>
      <c r="I84" s="1">
        <v>1079000</v>
      </c>
      <c r="J84" s="1">
        <v>-221000</v>
      </c>
      <c r="K84" s="1">
        <v>1529000</v>
      </c>
      <c r="L84" s="1">
        <v>-660000</v>
      </c>
      <c r="M84" s="1">
        <v>11676000</v>
      </c>
      <c r="T84" s="36" t="s">
        <v>128</v>
      </c>
      <c r="U84" s="37"/>
    </row>
    <row r="85" spans="1:21" ht="20" x14ac:dyDescent="0.25">
      <c r="A85" s="5" t="s">
        <v>71</v>
      </c>
      <c r="B85" s="1">
        <v>2185000</v>
      </c>
      <c r="C85" s="1">
        <v>2614000</v>
      </c>
      <c r="D85" s="1">
        <v>4163000</v>
      </c>
      <c r="E85" s="1">
        <v>9024000</v>
      </c>
      <c r="F85" s="1">
        <v>3891000</v>
      </c>
      <c r="G85" s="1">
        <v>16726000</v>
      </c>
      <c r="H85" s="1">
        <v>5558000</v>
      </c>
      <c r="I85" s="1">
        <v>-44618000</v>
      </c>
      <c r="J85" s="1">
        <v>-64669000</v>
      </c>
      <c r="K85" s="1">
        <v>-79194000</v>
      </c>
      <c r="L85" s="1">
        <v>-94722000</v>
      </c>
      <c r="M85" s="1" t="s">
        <v>92</v>
      </c>
      <c r="T85" s="24" t="s">
        <v>129</v>
      </c>
      <c r="U85" s="25">
        <f>M17</f>
        <v>2536000</v>
      </c>
    </row>
    <row r="86" spans="1:21" ht="20" x14ac:dyDescent="0.25">
      <c r="A86" s="5" t="s">
        <v>72</v>
      </c>
      <c r="B86" s="1">
        <v>165000</v>
      </c>
      <c r="C86" s="1">
        <v>-171000</v>
      </c>
      <c r="D86" s="1">
        <v>284000</v>
      </c>
      <c r="E86" s="1">
        <v>3077000</v>
      </c>
      <c r="F86" s="1">
        <v>172000</v>
      </c>
      <c r="G86" s="1">
        <v>60000</v>
      </c>
      <c r="H86" s="1">
        <v>1710000</v>
      </c>
      <c r="I86" s="1">
        <v>-1747000</v>
      </c>
      <c r="J86" s="1">
        <v>470000</v>
      </c>
      <c r="K86" s="1">
        <v>-147000</v>
      </c>
      <c r="L86" s="1">
        <v>-622000</v>
      </c>
      <c r="M86" s="1" t="s">
        <v>92</v>
      </c>
      <c r="T86" s="24" t="s">
        <v>130</v>
      </c>
      <c r="U86" s="25">
        <f>M56</f>
        <v>0</v>
      </c>
    </row>
    <row r="87" spans="1:21" ht="20" x14ac:dyDescent="0.25">
      <c r="A87" s="6" t="s">
        <v>73</v>
      </c>
      <c r="B87" s="10">
        <v>9085000</v>
      </c>
      <c r="C87" s="10">
        <v>10974000</v>
      </c>
      <c r="D87" s="10">
        <v>23721000</v>
      </c>
      <c r="E87" s="10">
        <v>22337000</v>
      </c>
      <c r="F87" s="10">
        <v>42972000</v>
      </c>
      <c r="G87" s="10">
        <v>98953000</v>
      </c>
      <c r="H87" s="10">
        <v>130600000</v>
      </c>
      <c r="I87" s="10">
        <v>184817000</v>
      </c>
      <c r="J87" s="10">
        <v>224263000</v>
      </c>
      <c r="K87" s="10">
        <v>227207000</v>
      </c>
      <c r="L87" s="10">
        <v>319362000</v>
      </c>
      <c r="M87" s="10">
        <v>365103000</v>
      </c>
      <c r="T87" s="24" t="s">
        <v>131</v>
      </c>
      <c r="U87" s="25">
        <f>M61</f>
        <v>29000000</v>
      </c>
    </row>
    <row r="88" spans="1:21" ht="20" x14ac:dyDescent="0.25">
      <c r="A88" s="5" t="s">
        <v>74</v>
      </c>
      <c r="B88" s="1">
        <v>-14867000</v>
      </c>
      <c r="C88" s="1">
        <v>-5971000</v>
      </c>
      <c r="D88" s="1">
        <v>-17176000</v>
      </c>
      <c r="E88" s="1">
        <v>-14270000</v>
      </c>
      <c r="F88" s="1">
        <v>-16549000</v>
      </c>
      <c r="G88" s="1">
        <v>-43805000</v>
      </c>
      <c r="H88" s="1">
        <v>-59389000</v>
      </c>
      <c r="I88" s="1">
        <v>-59906000</v>
      </c>
      <c r="J88" s="1">
        <v>-92934000</v>
      </c>
      <c r="K88" s="1">
        <v>-94102000</v>
      </c>
      <c r="L88" s="1">
        <v>-120692000</v>
      </c>
      <c r="M88" s="1">
        <v>-132678000</v>
      </c>
      <c r="T88" s="38" t="s">
        <v>132</v>
      </c>
      <c r="U88" s="39">
        <f>U85/(U86+U87)</f>
        <v>8.7448275862068964E-2</v>
      </c>
    </row>
    <row r="89" spans="1:21" ht="20" customHeight="1" x14ac:dyDescent="0.25">
      <c r="A89" s="14" t="s">
        <v>106</v>
      </c>
      <c r="B89" s="15">
        <f t="shared" ref="B89:M89" si="14">(-1*B88)/B3</f>
        <v>0.25988532671398107</v>
      </c>
      <c r="C89" s="15">
        <f t="shared" si="14"/>
        <v>7.7737273792474942E-2</v>
      </c>
      <c r="D89" s="15">
        <f t="shared" si="14"/>
        <v>0.15962676926794361</v>
      </c>
      <c r="E89" s="15">
        <f t="shared" si="14"/>
        <v>9.4547767493324678E-2</v>
      </c>
      <c r="F89" s="15">
        <f t="shared" si="14"/>
        <v>7.3664718476939992E-2</v>
      </c>
      <c r="G89" s="15">
        <f t="shared" si="14"/>
        <v>0.13308885857428884</v>
      </c>
      <c r="H89" s="15">
        <f t="shared" si="14"/>
        <v>0.13714215777964053</v>
      </c>
      <c r="I89" s="15">
        <f t="shared" si="14"/>
        <v>0.1057781952763024</v>
      </c>
      <c r="J89" s="15">
        <f t="shared" si="14"/>
        <v>0.12598299241802918</v>
      </c>
      <c r="K89" s="15">
        <f t="shared" si="14"/>
        <v>0.11183527169094665</v>
      </c>
      <c r="L89" s="15">
        <f t="shared" si="14"/>
        <v>0.1143432077337891</v>
      </c>
      <c r="M89" s="15">
        <f t="shared" si="14"/>
        <v>9.6477794793261865E-2</v>
      </c>
      <c r="N89" s="15"/>
      <c r="O89" s="15"/>
      <c r="P89" s="15"/>
      <c r="Q89" s="15"/>
      <c r="R89" s="15"/>
      <c r="S89" s="15"/>
      <c r="T89" s="24" t="s">
        <v>107</v>
      </c>
      <c r="U89" s="25">
        <f>M27</f>
        <v>108189000</v>
      </c>
    </row>
    <row r="90" spans="1:21" ht="20" x14ac:dyDescent="0.25">
      <c r="A90" s="5" t="s">
        <v>75</v>
      </c>
      <c r="B90" s="1" t="s">
        <v>92</v>
      </c>
      <c r="C90" s="1" t="s">
        <v>92</v>
      </c>
      <c r="D90" s="1" t="s">
        <v>92</v>
      </c>
      <c r="E90" s="1" t="s">
        <v>92</v>
      </c>
      <c r="F90" s="1" t="s">
        <v>92</v>
      </c>
      <c r="G90" s="1" t="s">
        <v>92</v>
      </c>
      <c r="H90" s="1" t="s">
        <v>92</v>
      </c>
      <c r="I90" s="1" t="s">
        <v>92</v>
      </c>
      <c r="J90" s="1" t="s">
        <v>92</v>
      </c>
      <c r="K90" s="1" t="s">
        <v>92</v>
      </c>
      <c r="L90" s="1" t="s">
        <v>92</v>
      </c>
      <c r="M90" s="1" t="s">
        <v>92</v>
      </c>
      <c r="T90" s="24" t="s">
        <v>19</v>
      </c>
      <c r="U90" s="25">
        <f>M25</f>
        <v>389578000</v>
      </c>
    </row>
    <row r="91" spans="1:21" ht="20" x14ac:dyDescent="0.25">
      <c r="A91" s="5" t="s">
        <v>76</v>
      </c>
      <c r="B91" s="1" t="s">
        <v>92</v>
      </c>
      <c r="C91" s="1" t="s">
        <v>92</v>
      </c>
      <c r="D91" s="1" t="s">
        <v>92</v>
      </c>
      <c r="E91" s="1" t="s">
        <v>92</v>
      </c>
      <c r="F91" s="1" t="s">
        <v>92</v>
      </c>
      <c r="G91" s="1" t="s">
        <v>92</v>
      </c>
      <c r="H91" s="1" t="s">
        <v>92</v>
      </c>
      <c r="I91" s="1">
        <v>-145011000</v>
      </c>
      <c r="J91" s="1">
        <v>-195811000</v>
      </c>
      <c r="K91" s="1">
        <v>-332756000</v>
      </c>
      <c r="L91" s="1">
        <v>-398819000</v>
      </c>
      <c r="M91" s="1">
        <v>-268718000</v>
      </c>
      <c r="T91" s="38" t="s">
        <v>133</v>
      </c>
      <c r="U91" s="39">
        <f>U89/U90</f>
        <v>0.27770818680726322</v>
      </c>
    </row>
    <row r="92" spans="1:21" ht="20" x14ac:dyDescent="0.25">
      <c r="A92" s="5" t="s">
        <v>77</v>
      </c>
      <c r="B92" s="1" t="s">
        <v>92</v>
      </c>
      <c r="C92" s="1" t="s">
        <v>92</v>
      </c>
      <c r="D92" s="1" t="s">
        <v>92</v>
      </c>
      <c r="E92" s="1" t="s">
        <v>92</v>
      </c>
      <c r="F92" s="1" t="s">
        <v>92</v>
      </c>
      <c r="G92" s="1" t="s">
        <v>92</v>
      </c>
      <c r="H92" s="1" t="s">
        <v>92</v>
      </c>
      <c r="I92" s="1">
        <v>155500000</v>
      </c>
      <c r="J92" s="1">
        <v>69200000</v>
      </c>
      <c r="K92" s="1">
        <v>308981000</v>
      </c>
      <c r="L92" s="1">
        <v>267341000</v>
      </c>
      <c r="M92" s="1" t="s">
        <v>92</v>
      </c>
      <c r="T92" s="40" t="s">
        <v>134</v>
      </c>
      <c r="U92" s="41">
        <f>U88*(1-U91)</f>
        <v>6.316317373299242E-2</v>
      </c>
    </row>
    <row r="93" spans="1:21" ht="19" x14ac:dyDescent="0.25">
      <c r="A93" s="5" t="s">
        <v>78</v>
      </c>
      <c r="B93" s="1">
        <v>-87432000</v>
      </c>
      <c r="C93" s="1">
        <v>-71012000</v>
      </c>
      <c r="D93" s="1">
        <v>-131266000</v>
      </c>
      <c r="E93" s="1">
        <v>-204780000</v>
      </c>
      <c r="F93" s="1">
        <v>-35775000</v>
      </c>
      <c r="G93" s="1">
        <v>-161246000</v>
      </c>
      <c r="H93" s="1">
        <v>-230957000</v>
      </c>
      <c r="I93" s="1">
        <v>112037000</v>
      </c>
      <c r="J93" s="1" t="s">
        <v>92</v>
      </c>
      <c r="K93" s="1" t="s">
        <v>92</v>
      </c>
      <c r="L93" s="1">
        <v>-5500000</v>
      </c>
      <c r="M93" s="1">
        <v>378110000</v>
      </c>
      <c r="T93" s="36" t="s">
        <v>135</v>
      </c>
      <c r="U93" s="37"/>
    </row>
    <row r="94" spans="1:21" ht="20" x14ac:dyDescent="0.25">
      <c r="A94" s="6" t="s">
        <v>79</v>
      </c>
      <c r="B94" s="10">
        <v>-102299000</v>
      </c>
      <c r="C94" s="10">
        <v>-76983000</v>
      </c>
      <c r="D94" s="10">
        <v>-148442000</v>
      </c>
      <c r="E94" s="10">
        <v>-219050000</v>
      </c>
      <c r="F94" s="10">
        <v>-52324000</v>
      </c>
      <c r="G94" s="10">
        <v>-205051000</v>
      </c>
      <c r="H94" s="10">
        <v>-290346000</v>
      </c>
      <c r="I94" s="10">
        <v>62620000</v>
      </c>
      <c r="J94" s="10">
        <v>-219545000</v>
      </c>
      <c r="K94" s="10">
        <v>-117877000</v>
      </c>
      <c r="L94" s="10">
        <v>-257670000</v>
      </c>
      <c r="M94" s="10">
        <v>-23286000</v>
      </c>
      <c r="T94" s="24" t="s">
        <v>136</v>
      </c>
      <c r="U94" s="42">
        <v>4.095E-2</v>
      </c>
    </row>
    <row r="95" spans="1:21" ht="20" x14ac:dyDescent="0.25">
      <c r="A95" s="5" t="s">
        <v>80</v>
      </c>
      <c r="B95" s="1" t="s">
        <v>92</v>
      </c>
      <c r="C95" s="1">
        <v>-401000</v>
      </c>
      <c r="D95" s="1" t="s">
        <v>92</v>
      </c>
      <c r="E95" s="1">
        <v>-65650000</v>
      </c>
      <c r="F95" s="1">
        <v>-1118000</v>
      </c>
      <c r="G95" s="1">
        <v>-964000</v>
      </c>
      <c r="H95" s="1">
        <v>-36158000</v>
      </c>
      <c r="I95" s="1">
        <v>-888000</v>
      </c>
      <c r="J95" s="1">
        <v>-1775000</v>
      </c>
      <c r="K95" s="1">
        <v>-1775000</v>
      </c>
      <c r="L95" s="1">
        <v>-1775000</v>
      </c>
      <c r="M95" s="1">
        <v>-35723000</v>
      </c>
      <c r="T95" s="43" t="s">
        <v>137</v>
      </c>
      <c r="U95" s="44">
        <v>1.39</v>
      </c>
    </row>
    <row r="96" spans="1:21" ht="20" x14ac:dyDescent="0.25">
      <c r="A96" s="5" t="s">
        <v>81</v>
      </c>
      <c r="B96" s="1" t="s">
        <v>92</v>
      </c>
      <c r="C96" s="1">
        <v>2409000</v>
      </c>
      <c r="D96" s="1" t="s">
        <v>92</v>
      </c>
      <c r="E96" s="1">
        <v>62840000</v>
      </c>
      <c r="F96" s="1" t="s">
        <v>92</v>
      </c>
      <c r="G96" s="1" t="s">
        <v>92</v>
      </c>
      <c r="H96" s="1" t="s">
        <v>92</v>
      </c>
      <c r="I96" s="1" t="s">
        <v>92</v>
      </c>
      <c r="J96" s="1" t="s">
        <v>92</v>
      </c>
      <c r="K96" s="1" t="s">
        <v>92</v>
      </c>
      <c r="L96" s="1" t="s">
        <v>92</v>
      </c>
      <c r="M96" s="1" t="s">
        <v>92</v>
      </c>
      <c r="T96" s="24" t="s">
        <v>138</v>
      </c>
      <c r="U96" s="42">
        <v>8.4000000000000005E-2</v>
      </c>
    </row>
    <row r="97" spans="1:21" ht="20" x14ac:dyDescent="0.25">
      <c r="A97" s="5" t="s">
        <v>82</v>
      </c>
      <c r="B97" s="1" t="s">
        <v>92</v>
      </c>
      <c r="C97" s="1" t="s">
        <v>92</v>
      </c>
      <c r="D97" s="1">
        <v>-1061000</v>
      </c>
      <c r="E97" s="1" t="s">
        <v>92</v>
      </c>
      <c r="F97" s="1" t="s">
        <v>92</v>
      </c>
      <c r="G97" s="1">
        <v>-35561000</v>
      </c>
      <c r="H97" s="1">
        <v>-56880000</v>
      </c>
      <c r="I97" s="1">
        <v>-105188000</v>
      </c>
      <c r="J97" s="1" t="s">
        <v>92</v>
      </c>
      <c r="K97" s="1">
        <v>-52040000</v>
      </c>
      <c r="L97" s="1" t="s">
        <v>92</v>
      </c>
      <c r="M97" s="1">
        <v>-94652000</v>
      </c>
      <c r="T97" s="40" t="s">
        <v>139</v>
      </c>
      <c r="U97" s="41">
        <f>(U94)+((U95)*(U96-U94))</f>
        <v>0.1007895</v>
      </c>
    </row>
    <row r="98" spans="1:21" ht="19" x14ac:dyDescent="0.25">
      <c r="A98" s="5" t="s">
        <v>83</v>
      </c>
      <c r="B98" s="1">
        <v>-1443000</v>
      </c>
      <c r="C98" s="1">
        <v>-18965000</v>
      </c>
      <c r="D98" s="1">
        <v>-12225000</v>
      </c>
      <c r="E98" s="1" t="s">
        <v>92</v>
      </c>
      <c r="F98" s="1" t="s">
        <v>92</v>
      </c>
      <c r="G98" s="1" t="s">
        <v>92</v>
      </c>
      <c r="H98" s="1" t="s">
        <v>92</v>
      </c>
      <c r="I98" s="1" t="s">
        <v>92</v>
      </c>
      <c r="J98" s="1" t="s">
        <v>92</v>
      </c>
      <c r="K98" s="1" t="s">
        <v>92</v>
      </c>
      <c r="L98" s="1" t="s">
        <v>92</v>
      </c>
      <c r="M98" s="1" t="s">
        <v>92</v>
      </c>
      <c r="T98" s="36" t="s">
        <v>140</v>
      </c>
      <c r="U98" s="37"/>
    </row>
    <row r="99" spans="1:21" ht="20" x14ac:dyDescent="0.25">
      <c r="A99" s="5" t="s">
        <v>84</v>
      </c>
      <c r="B99" s="1">
        <v>95803000</v>
      </c>
      <c r="C99" s="1">
        <v>89149000</v>
      </c>
      <c r="D99" s="1">
        <v>137845000</v>
      </c>
      <c r="E99" s="1">
        <v>211305000</v>
      </c>
      <c r="F99" s="1">
        <v>36040000</v>
      </c>
      <c r="G99" s="1">
        <v>152067000</v>
      </c>
      <c r="H99" s="1">
        <v>238703000</v>
      </c>
      <c r="I99" s="1">
        <v>-141720000</v>
      </c>
      <c r="J99" s="1">
        <v>652447000</v>
      </c>
      <c r="K99" s="1">
        <v>-112094000</v>
      </c>
      <c r="L99" s="1">
        <v>167499000</v>
      </c>
      <c r="M99" s="1">
        <v>384962000</v>
      </c>
      <c r="T99" s="24" t="s">
        <v>141</v>
      </c>
      <c r="U99" s="25">
        <f>U86+U87</f>
        <v>29000000</v>
      </c>
    </row>
    <row r="100" spans="1:21" ht="20" x14ac:dyDescent="0.25">
      <c r="A100" s="6" t="s">
        <v>85</v>
      </c>
      <c r="B100" s="10">
        <v>94360000</v>
      </c>
      <c r="C100" s="10">
        <v>72192000</v>
      </c>
      <c r="D100" s="10">
        <v>124559000</v>
      </c>
      <c r="E100" s="10">
        <v>208495000</v>
      </c>
      <c r="F100" s="10">
        <v>34922000</v>
      </c>
      <c r="G100" s="10">
        <v>115542000</v>
      </c>
      <c r="H100" s="10">
        <v>145665000</v>
      </c>
      <c r="I100" s="10">
        <v>-247796000</v>
      </c>
      <c r="J100" s="10">
        <v>650672000</v>
      </c>
      <c r="K100" s="10">
        <v>-165909000</v>
      </c>
      <c r="L100" s="10">
        <v>165724000</v>
      </c>
      <c r="M100" s="10">
        <v>254587000</v>
      </c>
      <c r="T100" s="38" t="s">
        <v>142</v>
      </c>
      <c r="U100" s="39">
        <f>U99/U103</f>
        <v>1.7109144542772862E-3</v>
      </c>
    </row>
    <row r="101" spans="1:21" ht="20" x14ac:dyDescent="0.25">
      <c r="A101" s="5" t="s">
        <v>86</v>
      </c>
      <c r="B101" s="1" t="s">
        <v>92</v>
      </c>
      <c r="C101" s="1" t="s">
        <v>92</v>
      </c>
      <c r="D101" s="1" t="s">
        <v>92</v>
      </c>
      <c r="E101" s="1" t="s">
        <v>92</v>
      </c>
      <c r="F101" s="1" t="s">
        <v>92</v>
      </c>
      <c r="G101" s="1" t="s">
        <v>92</v>
      </c>
      <c r="H101" s="1" t="s">
        <v>92</v>
      </c>
      <c r="I101" s="1" t="s">
        <v>92</v>
      </c>
      <c r="J101" s="1" t="s">
        <v>92</v>
      </c>
      <c r="K101" s="1" t="s">
        <v>92</v>
      </c>
      <c r="L101" s="1" t="s">
        <v>92</v>
      </c>
      <c r="M101" s="1" t="s">
        <v>92</v>
      </c>
      <c r="T101" s="43" t="s">
        <v>143</v>
      </c>
      <c r="U101" s="45">
        <v>16921000000</v>
      </c>
    </row>
    <row r="102" spans="1:21" ht="20" x14ac:dyDescent="0.25">
      <c r="A102" s="6" t="s">
        <v>87</v>
      </c>
      <c r="B102" s="10">
        <v>1146000</v>
      </c>
      <c r="C102" s="10">
        <v>6183000</v>
      </c>
      <c r="D102" s="10">
        <v>-162000</v>
      </c>
      <c r="E102" s="10">
        <v>11782000</v>
      </c>
      <c r="F102" s="10">
        <v>25570000</v>
      </c>
      <c r="G102" s="10">
        <v>9444000</v>
      </c>
      <c r="H102" s="10">
        <v>-14081000</v>
      </c>
      <c r="I102" s="10">
        <v>-359000</v>
      </c>
      <c r="J102" s="10">
        <v>655390000</v>
      </c>
      <c r="K102" s="10">
        <v>-56579000</v>
      </c>
      <c r="L102" s="10">
        <v>227416000</v>
      </c>
      <c r="M102" s="10">
        <v>596404000</v>
      </c>
      <c r="T102" s="38" t="s">
        <v>144</v>
      </c>
      <c r="U102" s="39">
        <f>U101/U103</f>
        <v>0.99828908554572271</v>
      </c>
    </row>
    <row r="103" spans="1:21" ht="20" x14ac:dyDescent="0.25">
      <c r="A103" s="5" t="s">
        <v>88</v>
      </c>
      <c r="B103" s="1">
        <v>6106000</v>
      </c>
      <c r="C103" s="1">
        <v>7252000</v>
      </c>
      <c r="D103" s="1">
        <v>13435000</v>
      </c>
      <c r="E103" s="1">
        <v>13362000</v>
      </c>
      <c r="F103" s="1">
        <v>25144000</v>
      </c>
      <c r="G103" s="1">
        <v>50714000</v>
      </c>
      <c r="H103" s="1">
        <v>60158000</v>
      </c>
      <c r="I103" s="1">
        <v>46077000</v>
      </c>
      <c r="J103" s="1">
        <v>986464000</v>
      </c>
      <c r="K103" s="1">
        <v>1641854000</v>
      </c>
      <c r="L103" s="1">
        <v>1585275000</v>
      </c>
      <c r="M103" s="1">
        <v>1812691000</v>
      </c>
      <c r="T103" s="40" t="s">
        <v>145</v>
      </c>
      <c r="U103" s="46">
        <f>U99+U101</f>
        <v>16950000000</v>
      </c>
    </row>
    <row r="104" spans="1:21" ht="19" x14ac:dyDescent="0.25">
      <c r="A104" s="7" t="s">
        <v>89</v>
      </c>
      <c r="B104" s="11">
        <v>7252000</v>
      </c>
      <c r="C104" s="11">
        <v>13435000</v>
      </c>
      <c r="D104" s="11">
        <v>13273000</v>
      </c>
      <c r="E104" s="11">
        <v>25144000</v>
      </c>
      <c r="F104" s="11">
        <v>50714000</v>
      </c>
      <c r="G104" s="11">
        <v>60158000</v>
      </c>
      <c r="H104" s="11">
        <v>46077000</v>
      </c>
      <c r="I104" s="11">
        <v>45718000</v>
      </c>
      <c r="J104" s="11">
        <v>1641854000</v>
      </c>
      <c r="K104" s="11">
        <v>1585275000</v>
      </c>
      <c r="L104" s="11">
        <v>1812691000</v>
      </c>
      <c r="M104" s="11">
        <v>2409095000</v>
      </c>
      <c r="T104" s="36" t="s">
        <v>146</v>
      </c>
      <c r="U104" s="37"/>
    </row>
    <row r="105" spans="1:21" ht="20" customHeight="1" x14ac:dyDescent="0.25">
      <c r="A105" s="14" t="s">
        <v>108</v>
      </c>
      <c r="B105" s="1"/>
      <c r="C105" s="15">
        <f>(C106/B106)-1</f>
        <v>-1.8652715323417501</v>
      </c>
      <c r="D105" s="15">
        <f>(D106/C106)-1</f>
        <v>0.30821507095742562</v>
      </c>
      <c r="E105" s="15">
        <f>(E106/D106)-1</f>
        <v>0.23254392666157364</v>
      </c>
      <c r="F105" s="15">
        <f>(F106/E106)-1</f>
        <v>2.2754431635056402</v>
      </c>
      <c r="G105" s="15">
        <f>(G106/F106)-1</f>
        <v>1.0871210687658479</v>
      </c>
      <c r="H105" s="15">
        <f t="shared" ref="H105:J105" si="15">(H106/G106)-1</f>
        <v>0.29127076231232318</v>
      </c>
      <c r="I105" s="15">
        <f>(I106/H106)-1</f>
        <v>0.75409697939925002</v>
      </c>
      <c r="J105" s="15">
        <f t="shared" si="15"/>
        <v>5.1380582975078193E-2</v>
      </c>
      <c r="K105" s="15">
        <f t="shared" ref="K105" si="16">(K106/J106)-1</f>
        <v>1.3523288839479397E-2</v>
      </c>
      <c r="L105" s="15">
        <f t="shared" ref="L105" si="17">(L106/K106)-1</f>
        <v>0.45126028323504008</v>
      </c>
      <c r="M105" s="15">
        <f t="shared" ref="M105" si="18">(M106/L106)-1</f>
        <v>0.2032147849044883</v>
      </c>
      <c r="N105" s="15"/>
      <c r="O105" s="15"/>
      <c r="P105" s="15"/>
      <c r="Q105" s="15"/>
      <c r="R105" s="15"/>
      <c r="S105" s="15"/>
      <c r="T105" s="26" t="s">
        <v>109</v>
      </c>
      <c r="U105" s="27">
        <f>(U100*U92)+(U102*U97)</f>
        <v>0.10072512457452842</v>
      </c>
    </row>
    <row r="106" spans="1:21" ht="19" x14ac:dyDescent="0.25">
      <c r="A106" s="5" t="s">
        <v>90</v>
      </c>
      <c r="B106" s="1">
        <v>-5782000</v>
      </c>
      <c r="C106" s="1">
        <v>5003000</v>
      </c>
      <c r="D106" s="1">
        <v>6545000</v>
      </c>
      <c r="E106" s="1">
        <v>8067000</v>
      </c>
      <c r="F106" s="1">
        <v>26423000</v>
      </c>
      <c r="G106" s="1">
        <v>55148000</v>
      </c>
      <c r="H106" s="1">
        <v>71211000</v>
      </c>
      <c r="I106" s="1">
        <v>124911000</v>
      </c>
      <c r="J106" s="1">
        <v>131329000</v>
      </c>
      <c r="K106" s="1">
        <v>133105000</v>
      </c>
      <c r="L106" s="1">
        <v>193170000</v>
      </c>
      <c r="M106" s="1">
        <v>232425000</v>
      </c>
      <c r="N106" s="47">
        <f>M106*(1+$U$106)</f>
        <v>277444524.91859102</v>
      </c>
      <c r="O106" s="47">
        <f t="shared" ref="O106:R106" si="19">N106*(1+$U$106)</f>
        <v>331184099.8485648</v>
      </c>
      <c r="P106" s="47">
        <f t="shared" si="19"/>
        <v>395332753.54663342</v>
      </c>
      <c r="Q106" s="47">
        <f t="shared" si="19"/>
        <v>471906670.93687916</v>
      </c>
      <c r="R106" s="47">
        <f t="shared" si="19"/>
        <v>563312561.57468557</v>
      </c>
      <c r="S106" s="48" t="s">
        <v>147</v>
      </c>
      <c r="T106" s="49" t="s">
        <v>148</v>
      </c>
      <c r="U106" s="50">
        <f>(SUM(N4:R4)/5)</f>
        <v>0.19369484745010665</v>
      </c>
    </row>
    <row r="107" spans="1:21" ht="19" x14ac:dyDescent="0.25">
      <c r="A107" s="5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48"/>
      <c r="O107" s="48"/>
      <c r="P107" s="48"/>
      <c r="Q107" s="48"/>
      <c r="R107" s="51">
        <f>R106*(1+U107)/(U108-U107)</f>
        <v>7624885120.4699163</v>
      </c>
      <c r="S107" s="52" t="s">
        <v>149</v>
      </c>
      <c r="T107" s="53" t="s">
        <v>150</v>
      </c>
      <c r="U107" s="54">
        <v>2.5000000000000001E-2</v>
      </c>
    </row>
    <row r="108" spans="1:21" ht="19" x14ac:dyDescent="0.25">
      <c r="N108" s="51">
        <f t="shared" ref="N108:P108" si="20">N107+N106</f>
        <v>277444524.91859102</v>
      </c>
      <c r="O108" s="51">
        <f t="shared" si="20"/>
        <v>331184099.8485648</v>
      </c>
      <c r="P108" s="51">
        <f t="shared" si="20"/>
        <v>395332753.54663342</v>
      </c>
      <c r="Q108" s="51">
        <f>Q107+Q106</f>
        <v>471906670.93687916</v>
      </c>
      <c r="R108" s="51">
        <f>R107+R106</f>
        <v>8188197682.0446014</v>
      </c>
      <c r="S108" s="52" t="s">
        <v>145</v>
      </c>
      <c r="T108" s="55" t="s">
        <v>151</v>
      </c>
      <c r="U108" s="56">
        <f>U105</f>
        <v>0.10072512457452842</v>
      </c>
    </row>
    <row r="109" spans="1:21" ht="19" x14ac:dyDescent="0.25">
      <c r="N109" s="57" t="s">
        <v>152</v>
      </c>
      <c r="O109" s="58"/>
    </row>
    <row r="110" spans="1:21" ht="20" x14ac:dyDescent="0.25">
      <c r="N110" s="59" t="s">
        <v>153</v>
      </c>
      <c r="O110" s="60">
        <f>NPV(U108,N108,O108,P108,Q108,R108)</f>
        <v>6210806261.2342186</v>
      </c>
    </row>
    <row r="111" spans="1:21" ht="20" x14ac:dyDescent="0.25">
      <c r="N111" s="59" t="s">
        <v>154</v>
      </c>
      <c r="O111" s="60">
        <f>M40</f>
        <v>400730000</v>
      </c>
    </row>
    <row r="112" spans="1:21" ht="20" x14ac:dyDescent="0.25">
      <c r="N112" s="59" t="s">
        <v>141</v>
      </c>
      <c r="O112" s="60">
        <f>U99</f>
        <v>29000000</v>
      </c>
    </row>
    <row r="113" spans="14:15" ht="20" x14ac:dyDescent="0.25">
      <c r="N113" s="59" t="s">
        <v>155</v>
      </c>
      <c r="O113" s="60">
        <f>O110+O111-O112</f>
        <v>6582536261.2342186</v>
      </c>
    </row>
    <row r="114" spans="14:15" ht="20" x14ac:dyDescent="0.25">
      <c r="N114" s="59" t="s">
        <v>156</v>
      </c>
      <c r="O114" s="61">
        <f>M34*(1+(5*S16))</f>
        <v>57564053.74698969</v>
      </c>
    </row>
    <row r="115" spans="14:15" ht="20" x14ac:dyDescent="0.25">
      <c r="N115" s="62" t="s">
        <v>157</v>
      </c>
      <c r="O115" s="63">
        <f>O113/O114</f>
        <v>114.35150641346992</v>
      </c>
    </row>
    <row r="116" spans="14:15" ht="20" x14ac:dyDescent="0.25">
      <c r="N116" s="64" t="s">
        <v>158</v>
      </c>
      <c r="O116" s="65">
        <v>280.51</v>
      </c>
    </row>
    <row r="117" spans="14:15" ht="20" x14ac:dyDescent="0.25">
      <c r="N117" s="66" t="s">
        <v>159</v>
      </c>
      <c r="O117" s="67">
        <f>O115/O116-1</f>
        <v>-0.59234427858732341</v>
      </c>
    </row>
    <row r="118" spans="14:15" ht="20" x14ac:dyDescent="0.25">
      <c r="N118" s="66" t="s">
        <v>160</v>
      </c>
      <c r="O118" s="68" t="str">
        <f>IF(O115&gt;O116,"BUY","SELL")</f>
        <v>SELL</v>
      </c>
    </row>
  </sheetData>
  <mergeCells count="6">
    <mergeCell ref="T83:U83"/>
    <mergeCell ref="T84:U84"/>
    <mergeCell ref="T93:U93"/>
    <mergeCell ref="T98:U98"/>
    <mergeCell ref="T104:U104"/>
    <mergeCell ref="N109:O109"/>
  </mergeCells>
  <hyperlinks>
    <hyperlink ref="A1" r:id="rId1" tooltip="https://roic.ai/company/PAYC" display="ROIC.AI | PAYC" xr:uid="{00000000-0004-0000-0000-000000000000}"/>
    <hyperlink ref="B36" r:id="rId2" tooltip="https://sec.gov" xr:uid="{00000000-0004-0000-0000-000001000000}"/>
    <hyperlink ref="B74" r:id="rId3" tooltip="https://sec.gov" xr:uid="{00000000-0004-0000-0000-000002000000}"/>
    <hyperlink ref="C36" r:id="rId4" tooltip="https://sec.gov" xr:uid="{00000000-0004-0000-0000-000004000000}"/>
    <hyperlink ref="C74" r:id="rId5" tooltip="https://sec.gov" xr:uid="{00000000-0004-0000-0000-000005000000}"/>
    <hyperlink ref="D36" r:id="rId6" tooltip="https://sec.gov" xr:uid="{00000000-0004-0000-0000-000007000000}"/>
    <hyperlink ref="D74" r:id="rId7" tooltip="https://sec.gov" xr:uid="{00000000-0004-0000-0000-000008000000}"/>
    <hyperlink ref="E36" r:id="rId8" tooltip="https://www.sec.gov/Archives/edgar/data/1590955/000119312515065707/0001193125-15-065707-index.htm" xr:uid="{00000000-0004-0000-0000-00000A000000}"/>
    <hyperlink ref="E74" r:id="rId9" tooltip="https://www.sec.gov/Archives/edgar/data/1590955/000119312515065707/0001193125-15-065707-index.htm" xr:uid="{00000000-0004-0000-0000-00000B000000}"/>
    <hyperlink ref="F36" r:id="rId10" tooltip="https://www.sec.gov/Archives/edgar/data/1590955/000156459016013001/0001564590-16-013001-index.htm" xr:uid="{00000000-0004-0000-0000-00000D000000}"/>
    <hyperlink ref="F74" r:id="rId11" tooltip="https://www.sec.gov/Archives/edgar/data/1590955/000156459016013001/0001564590-16-013001-index.htm" xr:uid="{00000000-0004-0000-0000-00000E000000}"/>
    <hyperlink ref="G36" r:id="rId12" tooltip="https://www.sec.gov/Archives/edgar/data/1590955/000156459017001891/0001564590-17-001891-index.htm" xr:uid="{00000000-0004-0000-0000-000010000000}"/>
    <hyperlink ref="G74" r:id="rId13" tooltip="https://www.sec.gov/Archives/edgar/data/1590955/000156459017001891/0001564590-17-001891-index.htm" xr:uid="{00000000-0004-0000-0000-000011000000}"/>
    <hyperlink ref="H36" r:id="rId14" tooltip="https://www.sec.gov/Archives/edgar/data/1590955/000156459018002088/0001564590-18-002088-index.htm" xr:uid="{00000000-0004-0000-0000-000013000000}"/>
    <hyperlink ref="H74" r:id="rId15" tooltip="https://www.sec.gov/Archives/edgar/data/1590955/000156459018002088/0001564590-18-002088-index.htm" xr:uid="{00000000-0004-0000-0000-000014000000}"/>
    <hyperlink ref="I36" r:id="rId16" tooltip="https://www.sec.gov/Archives/edgar/data/1590955/000156459019002998/0001564590-19-002998-index.htm" xr:uid="{00000000-0004-0000-0000-000016000000}"/>
    <hyperlink ref="I74" r:id="rId17" tooltip="https://www.sec.gov/Archives/edgar/data/1590955/000156459019002998/0001564590-19-002998-index.htm" xr:uid="{00000000-0004-0000-0000-000017000000}"/>
    <hyperlink ref="J36" r:id="rId18" tooltip="https://www.sec.gov/Archives/edgar/data/1590955/000156459020004636/0001564590-20-004636-index.htm" xr:uid="{00000000-0004-0000-0000-000019000000}"/>
    <hyperlink ref="J74" r:id="rId19" tooltip="https://www.sec.gov/Archives/edgar/data/1590955/000156459020004636/0001564590-20-004636-index.htm" xr:uid="{00000000-0004-0000-0000-00001A000000}"/>
    <hyperlink ref="K36" r:id="rId20" tooltip="https://www.sec.gov/Archives/edgar/data/1590955/000156459021006660/0001564590-21-006660-index.htm" xr:uid="{00000000-0004-0000-0000-00001C000000}"/>
    <hyperlink ref="K74" r:id="rId21" tooltip="https://www.sec.gov/Archives/edgar/data/1590955/000156459021006660/0001564590-21-006660-index.htm" xr:uid="{00000000-0004-0000-0000-00001D000000}"/>
    <hyperlink ref="L36" r:id="rId22" tooltip="https://www.sec.gov/Archives/edgar/data/1590955/000156459022005562/0001564590-22-005562-index.htm" xr:uid="{00000000-0004-0000-0000-00001F000000}"/>
    <hyperlink ref="L74" r:id="rId23" tooltip="https://www.sec.gov/Archives/edgar/data/1590955/000156459022005562/0001564590-22-005562-index.htm" xr:uid="{00000000-0004-0000-0000-000020000000}"/>
    <hyperlink ref="M36" r:id="rId24" tooltip="https://www.sec.gov/Archives/edgar/data/1590955/000095017023003049/0000950170-23-003049-index.htm" xr:uid="{00000000-0004-0000-0000-000022000000}"/>
    <hyperlink ref="M74" r:id="rId25" tooltip="https://www.sec.gov/Archives/edgar/data/1590955/000095017023003049/0000950170-23-003049-index.htm" xr:uid="{00000000-0004-0000-0000-000023000000}"/>
    <hyperlink ref="N1" r:id="rId26" display="https://finbox.com/NYSE:PAYC/explorer/revenue_proj" xr:uid="{885C2CDE-5618-284E-AFF2-94967BCF728C}"/>
  </hyperlinks>
  <pageMargins left="0.7" right="0.7" top="0.75" bottom="0.75" header="0.3" footer="0.3"/>
  <drawing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2023-03-12T16:48:42Z</dcterms:created>
  <dcterms:modified xsi:type="dcterms:W3CDTF">2023-03-15T10:39:30Z</dcterms:modified>
</cp:coreProperties>
</file>