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na/Documents/financial-modeling/Consumer/"/>
    </mc:Choice>
  </mc:AlternateContent>
  <xr:revisionPtr revIDLastSave="0" documentId="13_ncr:1_{840443C1-F734-6549-8ADC-1300FBB5B9CF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 1" sheetId="1" r:id="rId1"/>
  </sheets>
  <externalReferences>
    <externalReference r:id="rId2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114" i="1" l="1"/>
  <c r="Y30" i="1" l="1"/>
  <c r="Z30" i="1"/>
  <c r="AA30" i="1"/>
  <c r="AB30" i="1"/>
  <c r="X30" i="1"/>
  <c r="Y21" i="1"/>
  <c r="Z21" i="1"/>
  <c r="AA21" i="1"/>
  <c r="AB21" i="1"/>
  <c r="X21" i="1"/>
  <c r="X29" i="1"/>
  <c r="Y29" i="1"/>
  <c r="Z29" i="1"/>
  <c r="AA29" i="1"/>
  <c r="AB29" i="1"/>
  <c r="X20" i="1"/>
  <c r="Y20" i="1"/>
  <c r="Z20" i="1"/>
  <c r="AA20" i="1"/>
  <c r="AB20" i="1"/>
  <c r="X108" i="1"/>
  <c r="Y108" i="1"/>
  <c r="Z108" i="1"/>
  <c r="AA108" i="1"/>
  <c r="B105" i="1"/>
  <c r="C105" i="1"/>
  <c r="D105" i="1"/>
  <c r="E105" i="1"/>
  <c r="F105" i="1"/>
  <c r="G105" i="1"/>
  <c r="H105" i="1"/>
  <c r="I105" i="1"/>
  <c r="J105" i="1"/>
  <c r="K105" i="1"/>
  <c r="L105" i="1"/>
  <c r="M105" i="1"/>
  <c r="N105" i="1"/>
  <c r="O105" i="1"/>
  <c r="P105" i="1"/>
  <c r="Q105" i="1"/>
  <c r="R105" i="1"/>
  <c r="S105" i="1"/>
  <c r="T105" i="1"/>
  <c r="U105" i="1"/>
  <c r="V105" i="1"/>
  <c r="W105" i="1"/>
  <c r="AE95" i="1" l="1" a="1"/>
  <c r="AE95" i="1" s="1"/>
  <c r="Y116" i="1" a="1"/>
  <c r="Y116" i="1" s="1"/>
  <c r="Y111" i="1"/>
  <c r="AE101" i="1" a="1"/>
  <c r="AE101" i="1" s="1"/>
  <c r="AE90" i="1"/>
  <c r="AE89" i="1"/>
  <c r="AE91" i="1" s="1"/>
  <c r="AE87" i="1"/>
  <c r="AE86" i="1"/>
  <c r="AE99" i="1" s="1"/>
  <c r="AE85" i="1"/>
  <c r="AE88" i="1" s="1"/>
  <c r="AC19" i="1"/>
  <c r="AC16" i="1"/>
  <c r="AF13" i="1"/>
  <c r="AE13" i="1"/>
  <c r="AD13" i="1"/>
  <c r="AC13" i="1"/>
  <c r="AF10" i="1"/>
  <c r="AE10" i="1"/>
  <c r="AD10" i="1"/>
  <c r="AC10" i="1"/>
  <c r="AF7" i="1"/>
  <c r="AE7" i="1"/>
  <c r="AD7" i="1"/>
  <c r="AC7" i="1"/>
  <c r="AE4" i="1"/>
  <c r="AD4" i="1"/>
  <c r="AC4" i="1"/>
  <c r="AB4" i="1"/>
  <c r="AA4" i="1"/>
  <c r="Z4" i="1"/>
  <c r="Y4" i="1"/>
  <c r="X4" i="1"/>
  <c r="W106" i="1"/>
  <c r="AF4" i="1" s="1"/>
  <c r="V106" i="1"/>
  <c r="U106" i="1"/>
  <c r="T106" i="1"/>
  <c r="S106" i="1"/>
  <c r="R106" i="1"/>
  <c r="Q106" i="1"/>
  <c r="P106" i="1"/>
  <c r="O106" i="1"/>
  <c r="N106" i="1"/>
  <c r="M106" i="1"/>
  <c r="L106" i="1"/>
  <c r="K106" i="1"/>
  <c r="J106" i="1"/>
  <c r="I106" i="1"/>
  <c r="H106" i="1"/>
  <c r="G106" i="1"/>
  <c r="F106" i="1"/>
  <c r="E106" i="1"/>
  <c r="D106" i="1"/>
  <c r="C106" i="1"/>
  <c r="W89" i="1"/>
  <c r="V89" i="1"/>
  <c r="U89" i="1"/>
  <c r="T89" i="1"/>
  <c r="S89" i="1"/>
  <c r="R89" i="1"/>
  <c r="Q89" i="1"/>
  <c r="P89" i="1"/>
  <c r="O89" i="1"/>
  <c r="N89" i="1"/>
  <c r="M89" i="1"/>
  <c r="L89" i="1"/>
  <c r="K89" i="1"/>
  <c r="J89" i="1"/>
  <c r="I89" i="1"/>
  <c r="H89" i="1"/>
  <c r="G89" i="1"/>
  <c r="F89" i="1"/>
  <c r="E89" i="1"/>
  <c r="D89" i="1"/>
  <c r="C89" i="1"/>
  <c r="B89" i="1"/>
  <c r="W80" i="1"/>
  <c r="V80" i="1"/>
  <c r="U80" i="1"/>
  <c r="T80" i="1"/>
  <c r="S80" i="1"/>
  <c r="R80" i="1"/>
  <c r="Q80" i="1"/>
  <c r="P80" i="1"/>
  <c r="O80" i="1"/>
  <c r="N80" i="1"/>
  <c r="M80" i="1"/>
  <c r="L80" i="1"/>
  <c r="K80" i="1"/>
  <c r="J80" i="1"/>
  <c r="I80" i="1"/>
  <c r="H80" i="1"/>
  <c r="G80" i="1"/>
  <c r="F80" i="1"/>
  <c r="E80" i="1"/>
  <c r="D80" i="1"/>
  <c r="C80" i="1"/>
  <c r="B80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F9" i="1"/>
  <c r="E9" i="1"/>
  <c r="D9" i="1"/>
  <c r="C9" i="1"/>
  <c r="B9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F4" i="1"/>
  <c r="E4" i="1"/>
  <c r="D4" i="1"/>
  <c r="C4" i="1"/>
  <c r="AF22" i="1" l="1"/>
  <c r="AE22" i="1"/>
  <c r="AF19" i="1"/>
  <c r="AE19" i="1"/>
  <c r="AD19" i="1"/>
  <c r="AE106" i="1"/>
  <c r="X105" i="1" s="1"/>
  <c r="Y105" i="1" s="1"/>
  <c r="Z105" i="1" s="1"/>
  <c r="AA105" i="1" s="1"/>
  <c r="AB105" i="1" s="1"/>
  <c r="AE103" i="1"/>
  <c r="AE100" i="1" s="1"/>
  <c r="Y112" i="1"/>
  <c r="AF16" i="1"/>
  <c r="AE16" i="1"/>
  <c r="AD16" i="1"/>
  <c r="AE92" i="1"/>
  <c r="AE102" i="1" l="1"/>
  <c r="AE94" i="1" l="1"/>
  <c r="AE97" i="1" s="1"/>
  <c r="AE105" i="1" s="1"/>
  <c r="AE108" i="1" s="1"/>
  <c r="AB107" i="1" l="1"/>
  <c r="AB108" i="1" s="1"/>
  <c r="Y110" i="1" s="1"/>
  <c r="Y113" i="1" s="1"/>
  <c r="Y115" i="1" s="1"/>
  <c r="Y118" i="1" l="1"/>
  <c r="Y117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2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<sst xmlns="http://schemas.openxmlformats.org/spreadsheetml/2006/main" count="638" uniqueCount="167">
  <si>
    <t>INCOME STATEMENT (in mln.)</t>
  </si>
  <si>
    <t>Revenue</t>
  </si>
  <si>
    <t>COGS</t>
  </si>
  <si>
    <t>Gross Profit</t>
  </si>
  <si>
    <t>Gross Profit ratio</t>
  </si>
  <si>
    <t>Research and Development Exp.</t>
  </si>
  <si>
    <t>General and Administrative Exp.</t>
  </si>
  <si>
    <t>Selling and Marketing Exp.</t>
  </si>
  <si>
    <t>Selling, General and Administrative Exp.</t>
  </si>
  <si>
    <t>Other Expenses</t>
  </si>
  <si>
    <t>Operating Expenses</t>
  </si>
  <si>
    <t>COGS and Expenses</t>
  </si>
  <si>
    <t>Interest Expenese</t>
  </si>
  <si>
    <t>Depreciation and Amortization</t>
  </si>
  <si>
    <t>EBITDA</t>
  </si>
  <si>
    <t>EBITDA ratio</t>
  </si>
  <si>
    <t>Operating Income</t>
  </si>
  <si>
    <t>Operating Income ratio</t>
  </si>
  <si>
    <t>Total Other Income Expenses Net</t>
  </si>
  <si>
    <t>Income Before Tax</t>
  </si>
  <si>
    <t>Income Before Tax ratio</t>
  </si>
  <si>
    <t>Income Tax expense</t>
  </si>
  <si>
    <t>Net Income</t>
  </si>
  <si>
    <t>Net Income ratio</t>
  </si>
  <si>
    <t>EPS</t>
  </si>
  <si>
    <t>EPS Diluted</t>
  </si>
  <si>
    <t>Weighted Average Shares Outstanding</t>
  </si>
  <si>
    <t>Weighted Average Shares Outstanding Diluted</t>
  </si>
  <si>
    <t>SEC Link</t>
  </si>
  <si>
    <t>BALANCE SHEET (in mln.)</t>
  </si>
  <si>
    <t>Cash and Cash Equivalents</t>
  </si>
  <si>
    <t>Short-Term Investments</t>
  </si>
  <si>
    <t>Cash and Short-Term Investments</t>
  </si>
  <si>
    <t>Net Receivables</t>
  </si>
  <si>
    <t>Inventory</t>
  </si>
  <si>
    <t>Other Current Assets</t>
  </si>
  <si>
    <t>Total Current Assets</t>
  </si>
  <si>
    <t>PP&amp;E</t>
  </si>
  <si>
    <t>Goodwill</t>
  </si>
  <si>
    <t>Intangible Assets</t>
  </si>
  <si>
    <t>Goodwill and Intangible Assets</t>
  </si>
  <si>
    <t>Investments</t>
  </si>
  <si>
    <t>Tax Assets</t>
  </si>
  <si>
    <t>Other Non-Current Assets</t>
  </si>
  <si>
    <t>Total Non-Current Assets</t>
  </si>
  <si>
    <t>Other Assets</t>
  </si>
  <si>
    <t>Total Assets</t>
  </si>
  <si>
    <t>Accounts Payable</t>
  </si>
  <si>
    <t>Short-Term Debt</t>
  </si>
  <si>
    <t>Tax Payable</t>
  </si>
  <si>
    <t>Deferred Revenue</t>
  </si>
  <si>
    <t>Other Current Liabilities</t>
  </si>
  <si>
    <t>Total Current Liabilities</t>
  </si>
  <si>
    <t>Long-Term Debt</t>
  </si>
  <si>
    <t>Deferred Tax Liabilities</t>
  </si>
  <si>
    <t>Other Non-Current Liabilities</t>
  </si>
  <si>
    <t>Total Non-Current Liabilities</t>
  </si>
  <si>
    <t>Other Liabilities</t>
  </si>
  <si>
    <t>Total Liabilities</t>
  </si>
  <si>
    <t>Common Stock</t>
  </si>
  <si>
    <t>Retained Earnings</t>
  </si>
  <si>
    <t>Other Comprehensive Income/Loss</t>
  </si>
  <si>
    <t>Other Total Stockholders Equity</t>
  </si>
  <si>
    <t>Total Stockholders Equity</t>
  </si>
  <si>
    <t>Total Liabilities And Stockholders Equity</t>
  </si>
  <si>
    <t>CASH FLOW STATEMENT (in mln.)</t>
  </si>
  <si>
    <t>Net Income</t>
  </si>
  <si>
    <t>Deferred Income Tax</t>
  </si>
  <si>
    <t>Stock Based Compensation</t>
  </si>
  <si>
    <t>Change in Working Capital</t>
  </si>
  <si>
    <t>Accounts Receivable</t>
  </si>
  <si>
    <t>Other Working Capital</t>
  </si>
  <si>
    <t>Other Non-Cash Items</t>
  </si>
  <si>
    <t>Cash Provided by Operating Activities</t>
  </si>
  <si>
    <t>CAPEX</t>
  </si>
  <si>
    <t>Acquisitions Net</t>
  </si>
  <si>
    <t>Purchases of Investments</t>
  </si>
  <si>
    <t>Sales/Maturities of Investments</t>
  </si>
  <si>
    <t>Other Investing Activites</t>
  </si>
  <si>
    <t>Cash Used for Investing Activites</t>
  </si>
  <si>
    <t>Debt Repayment</t>
  </si>
  <si>
    <t>Common Stock Issued</t>
  </si>
  <si>
    <t>Common Stock Repurchased</t>
  </si>
  <si>
    <t>Dividends Paid</t>
  </si>
  <si>
    <t>Other Financing Activites</t>
  </si>
  <si>
    <t>Cash Used/Provided by Financing Activities</t>
  </si>
  <si>
    <t>Effect of Forex Changes on Cash</t>
  </si>
  <si>
    <t>Net Change In Cash</t>
  </si>
  <si>
    <t>Cash at the Beginning of Period</t>
  </si>
  <si>
    <t>Cash at the End of Period</t>
  </si>
  <si>
    <t/>
  </si>
  <si>
    <t>- -</t>
  </si>
  <si>
    <t>link</t>
  </si>
  <si>
    <t>Revenue Growth YoY</t>
  </si>
  <si>
    <t>R&amp;D as % of Revenue</t>
  </si>
  <si>
    <t>R&amp;D % of Rev</t>
  </si>
  <si>
    <t>SG&amp;A % of Rev</t>
  </si>
  <si>
    <t>SBC % of Revenue</t>
  </si>
  <si>
    <t>CAPEX % of Rev</t>
  </si>
  <si>
    <t>SG&amp;A as % of Revenue</t>
  </si>
  <si>
    <t>EBITDA Growth YoY</t>
  </si>
  <si>
    <t>Net Income Growth YoY</t>
  </si>
  <si>
    <t>Share Dilution YoY</t>
  </si>
  <si>
    <t>SBC as % of Revenue</t>
  </si>
  <si>
    <t>CAPEX as % of Revenue</t>
  </si>
  <si>
    <t>Income Tax Expense</t>
  </si>
  <si>
    <t>WACC</t>
  </si>
  <si>
    <t>3yr Rev Growth</t>
  </si>
  <si>
    <t>3yr EBITDA Growth</t>
  </si>
  <si>
    <t>3yr Net Income Growth</t>
  </si>
  <si>
    <t>3yr FCF Growth</t>
  </si>
  <si>
    <t>Gross Profit Margin</t>
  </si>
  <si>
    <t>EBITDA Margin</t>
  </si>
  <si>
    <t>Net Income Margin</t>
  </si>
  <si>
    <t>FCF Margin</t>
  </si>
  <si>
    <t>ROE</t>
  </si>
  <si>
    <t>ROA</t>
  </si>
  <si>
    <t>ROIC</t>
  </si>
  <si>
    <t>Debt to Equity</t>
  </si>
  <si>
    <t>Share Dilution (5yr)</t>
  </si>
  <si>
    <t>P/S</t>
  </si>
  <si>
    <t>P/E</t>
  </si>
  <si>
    <t>P/FCF</t>
  </si>
  <si>
    <t>Net Cash</t>
  </si>
  <si>
    <t>Weighted Average Cost of Capital</t>
  </si>
  <si>
    <t>Cost of Debt Calculation</t>
  </si>
  <si>
    <t>Interest Expense</t>
  </si>
  <si>
    <t>Short Term Debt</t>
  </si>
  <si>
    <t>Long Term Debt</t>
  </si>
  <si>
    <t>Cost of Debt</t>
  </si>
  <si>
    <t>Effective Tax Rate</t>
  </si>
  <si>
    <t>Cost of Debt*(1-t)</t>
  </si>
  <si>
    <t>Cost of Equity Calculation</t>
  </si>
  <si>
    <t>Risk Free Rate</t>
  </si>
  <si>
    <t>Beta</t>
  </si>
  <si>
    <t>Market Return</t>
  </si>
  <si>
    <t>Cost of Equity</t>
  </si>
  <si>
    <t>Weight of Debt + Equity Calculation</t>
  </si>
  <si>
    <t>Total Debt</t>
  </si>
  <si>
    <t>Weight of Debt</t>
  </si>
  <si>
    <t>Market Cap</t>
  </si>
  <si>
    <t>Weight of Equity</t>
  </si>
  <si>
    <t>Total</t>
  </si>
  <si>
    <t>WACC Calculation</t>
  </si>
  <si>
    <t>FCF Growth Rate</t>
  </si>
  <si>
    <t>Terminal Value</t>
  </si>
  <si>
    <t>Perpetual Growth Rate</t>
  </si>
  <si>
    <t>Discount Rate (WACC)</t>
  </si>
  <si>
    <t>Discounted Cash Flow Valuation</t>
  </si>
  <si>
    <t>Enterprise Value</t>
  </si>
  <si>
    <t>Cash + Securities</t>
  </si>
  <si>
    <t>Equity Value</t>
  </si>
  <si>
    <t>Shares</t>
  </si>
  <si>
    <t>Intrinsic Value</t>
  </si>
  <si>
    <t>Current Price</t>
  </si>
  <si>
    <t>Upside/Downside</t>
  </si>
  <si>
    <t>Buy/Sell</t>
  </si>
  <si>
    <t>Unlevered FCF</t>
  </si>
  <si>
    <t>Levered FCF Growth YoY</t>
  </si>
  <si>
    <t>Levered FCF</t>
  </si>
  <si>
    <t>Unlevered FCF Proj</t>
  </si>
  <si>
    <t>Unlevered FCF Forecast</t>
  </si>
  <si>
    <t>Forward P/S</t>
  </si>
  <si>
    <t>Forward P/E</t>
  </si>
  <si>
    <t>Forward P/FCF</t>
  </si>
  <si>
    <t>Dividend Yield</t>
  </si>
  <si>
    <t>FCF 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</si>
</sst>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#,,;\(#,###,,\);\ \-\ \-"/>
    <numFmt numFmtId="165" formatCode="#.00%;\ \-#.00%;\ \-\ \-"/>
    <numFmt numFmtId="166" formatCode="#,##0.00_);\(#,##0.00\);\-\ \-"/>
    <numFmt numFmtId="167" formatCode="&quot;$&quot;#,##0"/>
    <numFmt numFmtId="168" formatCode="&quot;$&quot;#,##0.00"/>
    <numFmt numFmtId="169" formatCode="0.0"/>
    <numFmt numFmtId="170" formatCode="0.0%"/>
  </numFmts>
  <fonts count="17" x14ac:knownFonts="1">
    <font>
      <sz val="12"/>
      <color rgb="FF000000"/>
      <name val="Calibri"/>
      <family val="1"/>
    </font>
    <font>
      <sz val="14"/>
      <color rgb="FF000000"/>
      <name val="Calibri"/>
      <family val="1"/>
    </font>
    <font>
      <i/>
      <sz val="14"/>
      <color rgb="FF000000"/>
      <name val="Calibri"/>
      <family val="1"/>
    </font>
    <font>
      <b/>
      <u/>
      <sz val="16"/>
      <color rgb="FF000000"/>
      <name val="Calibri"/>
      <family val="1"/>
    </font>
    <font>
      <b/>
      <sz val="16"/>
      <color rgb="FF000000"/>
      <name val="Calibri"/>
      <family val="1"/>
    </font>
    <font>
      <sz val="14"/>
      <color rgb="FF000000"/>
      <name val="Calibri"/>
      <family val="1"/>
    </font>
    <font>
      <b/>
      <sz val="14"/>
      <color rgb="FF000000"/>
      <name val="Calibri"/>
      <family val="1"/>
    </font>
    <font>
      <u/>
      <sz val="14"/>
      <color rgb="FFAEAEAE"/>
      <name val="Calibri"/>
      <family val="1"/>
    </font>
    <font>
      <sz val="12"/>
      <color rgb="FF000000"/>
      <name val="Calibri"/>
      <family val="1"/>
    </font>
    <font>
      <u/>
      <sz val="14"/>
      <color rgb="FF000000"/>
      <name val="Calibri"/>
      <family val="1"/>
    </font>
    <font>
      <i/>
      <sz val="14"/>
      <color rgb="FF000000"/>
      <name val="Calibri"/>
      <family val="2"/>
    </font>
    <font>
      <sz val="14"/>
      <color rgb="FF000000"/>
      <name val="Calibri"/>
      <family val="2"/>
    </font>
    <font>
      <b/>
      <sz val="14"/>
      <color rgb="FF000000"/>
      <name val="Calibri"/>
      <family val="2"/>
    </font>
    <font>
      <b/>
      <i/>
      <sz val="14"/>
      <color rgb="FF000000"/>
      <name val="Calibri"/>
      <family val="2"/>
    </font>
    <font>
      <b/>
      <sz val="16"/>
      <color rgb="FF000000"/>
      <name val="Calibri"/>
      <family val="2"/>
    </font>
    <font>
      <b/>
      <u/>
      <sz val="16"/>
      <color rgb="FF000000"/>
      <name val="Calibri"/>
      <family val="2"/>
    </font>
    <font>
      <sz val="12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EEEEE"/>
      </patternFill>
    </fill>
    <fill>
      <patternFill patternType="solid">
        <fgColor rgb="FFB4C6E7"/>
        <bgColor rgb="FF0000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double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71">
    <xf numFmtId="0" fontId="0" fillId="0" borderId="0" xfId="0"/>
    <xf numFmtId="164" fontId="1" fillId="0" borderId="0" xfId="0" applyNumberFormat="1" applyFont="1"/>
    <xf numFmtId="165" fontId="2" fillId="0" borderId="0" xfId="0" applyNumberFormat="1" applyFont="1"/>
    <xf numFmtId="0" fontId="3" fillId="0" borderId="1" xfId="0" applyFont="1" applyBorder="1"/>
    <xf numFmtId="0" fontId="4" fillId="2" borderId="0" xfId="0" applyFont="1" applyFill="1"/>
    <xf numFmtId="0" fontId="5" fillId="0" borderId="0" xfId="0" applyFont="1" applyAlignment="1">
      <alignment indent="1"/>
    </xf>
    <xf numFmtId="164" fontId="6" fillId="0" borderId="2" xfId="0" applyNumberFormat="1" applyFont="1" applyBorder="1" applyAlignment="1">
      <alignment indent="1"/>
    </xf>
    <xf numFmtId="164" fontId="6" fillId="0" borderId="3" xfId="0" applyNumberFormat="1" applyFont="1" applyBorder="1" applyAlignment="1">
      <alignment indent="1"/>
    </xf>
    <xf numFmtId="0" fontId="6" fillId="0" borderId="4" xfId="0" applyFont="1" applyBorder="1"/>
    <xf numFmtId="0" fontId="0" fillId="2" borderId="0" xfId="0" applyFill="1"/>
    <xf numFmtId="164" fontId="6" fillId="0" borderId="2" xfId="0" applyNumberFormat="1" applyFont="1" applyBorder="1"/>
    <xf numFmtId="164" fontId="6" fillId="0" borderId="3" xfId="0" applyNumberFormat="1" applyFont="1" applyBorder="1"/>
    <xf numFmtId="166" fontId="1" fillId="0" borderId="0" xfId="0" applyNumberFormat="1" applyFont="1"/>
    <xf numFmtId="0" fontId="7" fillId="0" borderId="0" xfId="0" applyFont="1"/>
    <xf numFmtId="0" fontId="9" fillId="0" borderId="0" xfId="0" applyFont="1" applyAlignment="1">
      <alignment indent="1"/>
    </xf>
    <xf numFmtId="9" fontId="1" fillId="0" borderId="0" xfId="0" applyNumberFormat="1" applyFont="1"/>
    <xf numFmtId="9" fontId="10" fillId="0" borderId="0" xfId="0" applyNumberFormat="1" applyFont="1"/>
    <xf numFmtId="9" fontId="11" fillId="0" borderId="5" xfId="0" applyNumberFormat="1" applyFont="1" applyBorder="1" applyAlignment="1">
      <alignment horizontal="center"/>
    </xf>
    <xf numFmtId="0" fontId="12" fillId="3" borderId="6" xfId="0" applyFont="1" applyFill="1" applyBorder="1" applyAlignment="1">
      <alignment horizontal="center" vertical="center" wrapText="1"/>
    </xf>
    <xf numFmtId="0" fontId="12" fillId="3" borderId="7" xfId="0" applyFont="1" applyFill="1" applyBorder="1" applyAlignment="1">
      <alignment horizontal="center" vertical="center" wrapText="1"/>
    </xf>
    <xf numFmtId="9" fontId="11" fillId="0" borderId="8" xfId="0" applyNumberFormat="1" applyFont="1" applyBorder="1" applyAlignment="1">
      <alignment horizontal="center"/>
    </xf>
    <xf numFmtId="2" fontId="11" fillId="0" borderId="8" xfId="0" applyNumberFormat="1" applyFont="1" applyBorder="1" applyAlignment="1">
      <alignment horizontal="center"/>
    </xf>
    <xf numFmtId="10" fontId="1" fillId="0" borderId="0" xfId="0" applyNumberFormat="1" applyFont="1"/>
    <xf numFmtId="0" fontId="13" fillId="0" borderId="4" xfId="0" applyFont="1" applyBorder="1"/>
    <xf numFmtId="164" fontId="10" fillId="0" borderId="0" xfId="0" applyNumberFormat="1" applyFont="1"/>
    <xf numFmtId="9" fontId="11" fillId="0" borderId="9" xfId="0" applyNumberFormat="1" applyFont="1" applyBorder="1" applyAlignment="1">
      <alignment horizontal="center"/>
    </xf>
    <xf numFmtId="2" fontId="11" fillId="0" borderId="9" xfId="0" applyNumberFormat="1" applyFont="1" applyBorder="1" applyAlignment="1">
      <alignment horizontal="center"/>
    </xf>
    <xf numFmtId="2" fontId="11" fillId="0" borderId="5" xfId="0" applyNumberFormat="1" applyFont="1" applyBorder="1" applyAlignment="1">
      <alignment horizontal="center"/>
    </xf>
    <xf numFmtId="164" fontId="1" fillId="0" borderId="6" xfId="0" applyNumberFormat="1" applyFont="1" applyBorder="1" applyAlignment="1">
      <alignment horizontal="center"/>
    </xf>
    <xf numFmtId="164" fontId="10" fillId="4" borderId="0" xfId="0" applyNumberFormat="1" applyFont="1" applyFill="1"/>
    <xf numFmtId="0" fontId="0" fillId="4" borderId="0" xfId="0" applyFill="1"/>
    <xf numFmtId="0" fontId="0" fillId="4" borderId="0" xfId="0" applyFill="1" applyAlignment="1">
      <alignment horizontal="left"/>
    </xf>
    <xf numFmtId="0" fontId="1" fillId="0" borderId="0" xfId="0" applyFont="1" applyAlignment="1">
      <alignment indent="1"/>
    </xf>
    <xf numFmtId="164" fontId="10" fillId="7" borderId="0" xfId="0" applyNumberFormat="1" applyFont="1" applyFill="1"/>
    <xf numFmtId="164" fontId="1" fillId="7" borderId="0" xfId="0" applyNumberFormat="1" applyFont="1" applyFill="1"/>
    <xf numFmtId="164" fontId="6" fillId="0" borderId="0" xfId="0" applyNumberFormat="1" applyFont="1"/>
    <xf numFmtId="165" fontId="2" fillId="0" borderId="10" xfId="0" applyNumberFormat="1" applyFont="1" applyBorder="1"/>
    <xf numFmtId="164" fontId="13" fillId="0" borderId="2" xfId="0" applyNumberFormat="1" applyFont="1" applyBorder="1"/>
    <xf numFmtId="165" fontId="10" fillId="0" borderId="10" xfId="0" applyNumberFormat="1" applyFont="1" applyBorder="1"/>
    <xf numFmtId="164" fontId="13" fillId="0" borderId="3" xfId="0" applyNumberFormat="1" applyFont="1" applyBorder="1"/>
    <xf numFmtId="165" fontId="10" fillId="0" borderId="0" xfId="0" applyNumberFormat="1" applyFont="1"/>
    <xf numFmtId="166" fontId="10" fillId="0" borderId="0" xfId="0" applyNumberFormat="1" applyFont="1"/>
    <xf numFmtId="169" fontId="11" fillId="0" borderId="9" xfId="0" applyNumberFormat="1" applyFont="1" applyBorder="1" applyAlignment="1">
      <alignment horizontal="center"/>
    </xf>
    <xf numFmtId="169" fontId="11" fillId="0" borderId="5" xfId="0" applyNumberFormat="1" applyFont="1" applyBorder="1" applyAlignment="1">
      <alignment horizontal="center"/>
    </xf>
    <xf numFmtId="170" fontId="11" fillId="0" borderId="5" xfId="0" applyNumberFormat="1" applyFont="1" applyBorder="1" applyAlignment="1">
      <alignment horizontal="center"/>
    </xf>
    <xf numFmtId="170" fontId="11" fillId="0" borderId="8" xfId="0" applyNumberFormat="1" applyFont="1" applyBorder="1" applyAlignment="1">
      <alignment horizontal="center"/>
    </xf>
    <xf numFmtId="0" fontId="11" fillId="4" borderId="0" xfId="0" applyFont="1" applyFill="1" applyAlignment="1">
      <alignment horizontal="left" vertical="center" wrapText="1"/>
    </xf>
    <xf numFmtId="164" fontId="11" fillId="4" borderId="0" xfId="0" applyNumberFormat="1" applyFont="1" applyFill="1"/>
    <xf numFmtId="0" fontId="12" fillId="4" borderId="0" xfId="0" applyFont="1" applyFill="1" applyAlignment="1">
      <alignment horizontal="left" vertical="center" wrapText="1"/>
    </xf>
    <xf numFmtId="10" fontId="12" fillId="4" borderId="0" xfId="0" applyNumberFormat="1" applyFont="1" applyFill="1"/>
    <xf numFmtId="10" fontId="11" fillId="4" borderId="0" xfId="0" applyNumberFormat="1" applyFont="1" applyFill="1"/>
    <xf numFmtId="39" fontId="11" fillId="4" borderId="0" xfId="0" applyNumberFormat="1" applyFont="1" applyFill="1"/>
    <xf numFmtId="164" fontId="1" fillId="4" borderId="0" xfId="0" applyNumberFormat="1" applyFont="1" applyFill="1"/>
    <xf numFmtId="164" fontId="12" fillId="4" borderId="0" xfId="0" applyNumberFormat="1" applyFont="1" applyFill="1"/>
    <xf numFmtId="0" fontId="12" fillId="5" borderId="0" xfId="0" applyFont="1" applyFill="1" applyAlignment="1">
      <alignment horizontal="left" vertical="center" wrapText="1"/>
    </xf>
    <xf numFmtId="10" fontId="12" fillId="5" borderId="0" xfId="0" applyNumberFormat="1" applyFont="1" applyFill="1"/>
    <xf numFmtId="9" fontId="16" fillId="4" borderId="0" xfId="0" applyNumberFormat="1" applyFont="1" applyFill="1" applyAlignment="1">
      <alignment wrapText="1"/>
    </xf>
    <xf numFmtId="10" fontId="1" fillId="4" borderId="0" xfId="0" applyNumberFormat="1" applyFont="1" applyFill="1" applyAlignment="1">
      <alignment horizontal="right" vertical="center"/>
    </xf>
    <xf numFmtId="0" fontId="16" fillId="7" borderId="0" xfId="0" applyFont="1" applyFill="1" applyAlignment="1">
      <alignment wrapText="1"/>
    </xf>
    <xf numFmtId="10" fontId="1" fillId="7" borderId="0" xfId="0" applyNumberFormat="1" applyFont="1" applyFill="1" applyAlignment="1">
      <alignment horizontal="right" vertical="center"/>
    </xf>
    <xf numFmtId="0" fontId="16" fillId="4" borderId="0" xfId="0" applyFont="1" applyFill="1"/>
    <xf numFmtId="164" fontId="1" fillId="4" borderId="0" xfId="0" applyNumberFormat="1" applyFont="1" applyFill="1" applyAlignment="1">
      <alignment wrapText="1"/>
    </xf>
    <xf numFmtId="164" fontId="1" fillId="5" borderId="0" xfId="0" applyNumberFormat="1" applyFont="1" applyFill="1" applyAlignment="1">
      <alignment wrapText="1"/>
    </xf>
    <xf numFmtId="167" fontId="12" fillId="5" borderId="0" xfId="0" applyNumberFormat="1" applyFont="1" applyFill="1"/>
    <xf numFmtId="168" fontId="1" fillId="4" borderId="0" xfId="0" applyNumberFormat="1" applyFont="1" applyFill="1"/>
    <xf numFmtId="9" fontId="12" fillId="5" borderId="0" xfId="1" applyFont="1" applyFill="1" applyBorder="1"/>
    <xf numFmtId="0" fontId="12" fillId="5" borderId="0" xfId="0" applyFont="1" applyFill="1" applyAlignment="1">
      <alignment horizontal="right"/>
    </xf>
    <xf numFmtId="0" fontId="1" fillId="5" borderId="0" xfId="0" applyFont="1" applyFill="1" applyAlignment="1">
      <alignment horizontal="center"/>
    </xf>
    <xf numFmtId="0" fontId="14" fillId="5" borderId="0" xfId="0" applyFont="1" applyFill="1" applyAlignment="1">
      <alignment horizontal="center"/>
    </xf>
    <xf numFmtId="0" fontId="15" fillId="5" borderId="0" xfId="0" applyFont="1" applyFill="1" applyAlignment="1">
      <alignment horizontal="center"/>
    </xf>
    <xf numFmtId="0" fontId="12" fillId="6" borderId="0" xfId="0" applyFont="1" applyFill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ichStyles" Target="richData/rich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en-US" sz="2400"/>
              <a:t>RMS.PA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962376237623762E-2"/>
          <c:y val="0.1161933750620595"/>
          <c:w val="0.85757095709570952"/>
          <c:h val="0.72809599153670912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1'!$A$3</c:f>
              <c:strCache>
                <c:ptCount val="1"/>
                <c:pt idx="0">
                  <c:v>Revenue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1'!$B$3:$W$3</c:f>
              <c:numCache>
                <c:formatCode>#,###,,;\(#,###,,\);\ \-\ \-</c:formatCode>
                <c:ptCount val="22"/>
                <c:pt idx="0">
                  <c:v>1226900000</c:v>
                </c:pt>
                <c:pt idx="1">
                  <c:v>1242300000</c:v>
                </c:pt>
                <c:pt idx="2">
                  <c:v>1230000000</c:v>
                </c:pt>
                <c:pt idx="3">
                  <c:v>1331600000</c:v>
                </c:pt>
                <c:pt idx="4">
                  <c:v>1427400000</c:v>
                </c:pt>
                <c:pt idx="5">
                  <c:v>1514900000</c:v>
                </c:pt>
                <c:pt idx="6">
                  <c:v>1625100000</c:v>
                </c:pt>
                <c:pt idx="7">
                  <c:v>1764600000</c:v>
                </c:pt>
                <c:pt idx="8">
                  <c:v>1914300000</c:v>
                </c:pt>
                <c:pt idx="9">
                  <c:v>2400800000</c:v>
                </c:pt>
                <c:pt idx="10">
                  <c:v>2841200000</c:v>
                </c:pt>
                <c:pt idx="11">
                  <c:v>3484100000</c:v>
                </c:pt>
                <c:pt idx="12">
                  <c:v>3754800000</c:v>
                </c:pt>
                <c:pt idx="13">
                  <c:v>4118600000</c:v>
                </c:pt>
                <c:pt idx="14">
                  <c:v>4841000000</c:v>
                </c:pt>
                <c:pt idx="15">
                  <c:v>5202200000</c:v>
                </c:pt>
                <c:pt idx="16">
                  <c:v>5549100000</c:v>
                </c:pt>
                <c:pt idx="17">
                  <c:v>5966100000</c:v>
                </c:pt>
                <c:pt idx="18">
                  <c:v>6883400000</c:v>
                </c:pt>
                <c:pt idx="19">
                  <c:v>6389400000</c:v>
                </c:pt>
                <c:pt idx="20">
                  <c:v>8982000000</c:v>
                </c:pt>
                <c:pt idx="21">
                  <c:v>11602000000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1F-B44D-91FD-A3CD73236796}"/>
            </c:ext>
          </c:extLst>
        </c:ser>
        <c:ser>
          <c:idx val="1"/>
          <c:order val="1"/>
          <c:tx>
            <c:strRef>
              <c:f>'Sheet 1'!$A$19</c:f>
              <c:strCache>
                <c:ptCount val="1"/>
                <c:pt idx="0">
                  <c:v>EBITDA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1'!$B$19:$W$19</c:f>
              <c:numCache>
                <c:formatCode>#,###,,;\(#,###,,\);\ \-\ \-</c:formatCode>
                <c:ptCount val="22"/>
                <c:pt idx="0">
                  <c:v>365300000</c:v>
                </c:pt>
                <c:pt idx="1">
                  <c:v>380300000</c:v>
                </c:pt>
                <c:pt idx="2">
                  <c:v>391400000</c:v>
                </c:pt>
                <c:pt idx="3">
                  <c:v>409300000</c:v>
                </c:pt>
                <c:pt idx="4">
                  <c:v>436500000</c:v>
                </c:pt>
                <c:pt idx="5">
                  <c:v>463300000</c:v>
                </c:pt>
                <c:pt idx="6">
                  <c:v>502200000</c:v>
                </c:pt>
                <c:pt idx="7">
                  <c:v>529900000</c:v>
                </c:pt>
                <c:pt idx="8">
                  <c:v>538000000</c:v>
                </c:pt>
                <c:pt idx="9">
                  <c:v>749700000</c:v>
                </c:pt>
                <c:pt idx="10">
                  <c:v>1004300000</c:v>
                </c:pt>
                <c:pt idx="11">
                  <c:v>1207600000</c:v>
                </c:pt>
                <c:pt idx="12">
                  <c:v>1324200000</c:v>
                </c:pt>
                <c:pt idx="13">
                  <c:v>1428800000</c:v>
                </c:pt>
                <c:pt idx="14">
                  <c:v>1687500000</c:v>
                </c:pt>
                <c:pt idx="15">
                  <c:v>1859100000</c:v>
                </c:pt>
                <c:pt idx="16">
                  <c:v>2093500000</c:v>
                </c:pt>
                <c:pt idx="17">
                  <c:v>2297200000</c:v>
                </c:pt>
                <c:pt idx="18">
                  <c:v>2751300000</c:v>
                </c:pt>
                <c:pt idx="19">
                  <c:v>2544900000</c:v>
                </c:pt>
                <c:pt idx="20">
                  <c:v>4055000000</c:v>
                </c:pt>
                <c:pt idx="21">
                  <c:v>5304000000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61F-B44D-91FD-A3CD73236796}"/>
            </c:ext>
          </c:extLst>
        </c:ser>
        <c:ser>
          <c:idx val="2"/>
          <c:order val="2"/>
          <c:tx>
            <c:strRef>
              <c:f>'Sheet 1'!$A$107</c:f>
              <c:strCache>
                <c:ptCount val="1"/>
                <c:pt idx="0">
                  <c:v>Levered FCF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val>
            <c:numRef>
              <c:f>'Sheet 1'!$B$107:$W$107</c:f>
              <c:numCache>
                <c:formatCode>#,###,,;\(#,###,,\);\ \-\ \-</c:formatCode>
                <c:ptCount val="22"/>
                <c:pt idx="0">
                  <c:v>91400000</c:v>
                </c:pt>
                <c:pt idx="1">
                  <c:v>145100000</c:v>
                </c:pt>
                <c:pt idx="2">
                  <c:v>145500000</c:v>
                </c:pt>
                <c:pt idx="3">
                  <c:v>177900000</c:v>
                </c:pt>
                <c:pt idx="4">
                  <c:v>203600000</c:v>
                </c:pt>
                <c:pt idx="5">
                  <c:v>170100000</c:v>
                </c:pt>
                <c:pt idx="6">
                  <c:v>204900000</c:v>
                </c:pt>
                <c:pt idx="7">
                  <c:v>142000000</c:v>
                </c:pt>
                <c:pt idx="8">
                  <c:v>258100000</c:v>
                </c:pt>
                <c:pt idx="9">
                  <c:v>525500000</c:v>
                </c:pt>
                <c:pt idx="10">
                  <c:v>550700000</c:v>
                </c:pt>
                <c:pt idx="11">
                  <c:v>508200000</c:v>
                </c:pt>
                <c:pt idx="12">
                  <c:v>685700000</c:v>
                </c:pt>
                <c:pt idx="13">
                  <c:v>687900000</c:v>
                </c:pt>
                <c:pt idx="14">
                  <c:v>933300000</c:v>
                </c:pt>
                <c:pt idx="15">
                  <c:v>1211800000</c:v>
                </c:pt>
                <c:pt idx="16">
                  <c:v>1340300000</c:v>
                </c:pt>
                <c:pt idx="17">
                  <c:v>1447100000</c:v>
                </c:pt>
                <c:pt idx="18">
                  <c:v>1609300000</c:v>
                </c:pt>
                <c:pt idx="19">
                  <c:v>1194000000</c:v>
                </c:pt>
                <c:pt idx="20">
                  <c:v>3405000000</c:v>
                </c:pt>
                <c:pt idx="21">
                  <c:v>4184000000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61F-B44D-91FD-A3CD732367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354611663"/>
        <c:axId val="354613391"/>
      </c:barChart>
      <c:catAx>
        <c:axId val="35461166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3391"/>
        <c:crosses val="autoZero"/>
        <c:auto val="1"/>
        <c:lblAlgn val="ctr"/>
        <c:lblOffset val="100"/>
        <c:noMultiLvlLbl val="0"/>
      </c:catAx>
      <c:valAx>
        <c:axId val="354613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#,,;\(#,###,,\);\ \-\ \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5461166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5004329409318891"/>
          <c:y val="0.91868354994223245"/>
          <c:w val="0.30255367584002496"/>
          <c:h val="4.831703933295904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7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  <a:lumOff val="2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25</xdr:col>
      <xdr:colOff>15875</xdr:colOff>
      <xdr:row>108</xdr:row>
      <xdr:rowOff>9524</xdr:rowOff>
    </xdr:from>
    <xdr:to>
      <xdr:col>31</xdr:col>
      <xdr:colOff>15875</xdr:colOff>
      <xdr:row>131</xdr:row>
      <xdr:rowOff>190499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0635CB-B6F4-DA8B-72EC-141141C381F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bina/Documents/financial-modeling/Dashboard.xlsx" TargetMode="External"/><Relationship Id="rId1" Type="http://schemas.openxmlformats.org/officeDocument/2006/relationships/externalLinkPath" Target="/Users/bina/Documents/financial-modeling/Dashboard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Factor Scoring"/>
      <sheetName val="Factor Investing"/>
      <sheetName val="Concentrated"/>
      <sheetName val="Hardware"/>
      <sheetName val="Software"/>
      <sheetName val="Consumer"/>
      <sheetName val="Financial Services"/>
      <sheetName val="Healthcare"/>
      <sheetName val="Industrials"/>
      <sheetName val="Real Estate"/>
      <sheetName val="Fashion + Beauty"/>
      <sheetName val="Treasuries"/>
      <sheetName val="All Stars"/>
      <sheetName val="ROIC Port"/>
      <sheetName val="To Be Modeled"/>
      <sheetName val="My Holdings"/>
      <sheetName val="Stable Growth"/>
      <sheetName val="High Growth"/>
      <sheetName val="Compounders"/>
      <sheetName val="Small Cap Gems"/>
      <sheetName val="Private Compan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8">
          <cell r="C8">
            <v>3.8539999999999998E-2</v>
          </cell>
        </row>
      </sheetData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  <types>
    <type name="_linkedentity">
      <keyFlags>
        <key name="%cvi">
          <flag name="ShowInCardView" value="0"/>
          <flag name="ShowInDotNotation" value="0"/>
          <flag name="ShowInAutoComplete" value="0"/>
          <flag name="ExcludeFromCalcComparison" value="1"/>
        </key>
      </keyFlags>
    </type>
    <type name="_linkedentitycore">
      <keyFlags>
        <key name="%EntityServiceId">
          <flag name="ShowInCardView" value="0"/>
          <flag name="ShowInDotNotation" value="0"/>
          <flag name="ShowInAutoComplete" value="0"/>
        </key>
        <key name="%EntitySubDomainId">
          <flag name="ShowInCardView" value="0"/>
          <flag name="ShowInDotNotation" value="0"/>
          <flag name="ShowInAutoComplete" value="0"/>
        </key>
        <key name="%EntityCulture">
          <flag name="ShowInCardView" value="0"/>
          <flag name="ShowInDotNotation" value="0"/>
          <flag name="ShowInAutoComplete" value="0"/>
        </key>
        <key name="%EntityId">
          <flag name="ShowInCardView" value="0"/>
          <flag name="ShowInDotNotation" value="0"/>
          <flag name="ShowInAutoComplete" value="0"/>
        </key>
        <key name="%IsRefreshable">
          <flag name="ShowInCardView" value="0"/>
          <flag name="ShowInAutoComplete" value="0"/>
          <flag name="ExcludeFromCalcComparison" value="1"/>
        </key>
        <key name="%ProviderInfo">
          <flag name="ShowInCardView" value="0"/>
          <flag name="ShowInDotNotation" value="0"/>
          <flag name="ShowInAutoComplete" value="0"/>
        </key>
        <key name="%DataProviderExternalLinkLogo">
          <flag name="ShowInCardView" value="0"/>
          <flag name="ShowInDotNotation" value="0"/>
          <flag name="ShowInAutoComplete" value="0"/>
        </key>
        <key name="%DataProviderExternalLink">
          <flag name="ShowInCardView" value="0"/>
          <flag name="ShowInDotNotation" value="0"/>
          <flag name="ShowInAutoComplete" value="0"/>
        </key>
        <key name="%OutdatedReason">
          <flag name="ShowInCardView" value="0"/>
          <flag name="ShowInDotNotation" value="0"/>
          <flag name="ShowInAutoComplete" value="0"/>
          <flag name="ExcludeFromCalcComparison" value="1"/>
        </key>
      </keyFlags>
    </type>
  </types>
</rvTypesInfo>
</file>

<file path=xl/richData/rdrichvalue.xml><?xml version="1.0" encoding="utf-8"?>
<rvData xmlns="http://schemas.microsoft.com/office/spreadsheetml/2017/richdata" count="3">
  <rv s="0">
    <v>https://www.bing.com/financeapi/forcetrigger?t=ae9wk2&amp;q=XPAR%3aRMS&amp;form=skydnc</v>
    <v>Learn more on Bing</v>
  </rv>
  <rv s="1">
    <v>0</v>
    <v>Hermes International SCA (XPAR:RMS)</v>
    <v>2</v>
    <v>3</v>
    <v>Finance</v>
    <v>4</v>
    <v>en-US</v>
    <v>ae9wk2</v>
    <v>268435456</v>
    <v>1</v>
    <v>Powered by Refinitiv</v>
    <v>2036</v>
    <v>1037</v>
    <v>0.73199999999999998</v>
    <v>28</v>
    <v>1.4271000000000001E-2</v>
    <v>EUR</v>
    <v>Hermes International SCA is a France-based company specialized in the design, manufacturing, and marketing of luxury products. The Company reports its businesses into a number segments, including Leather Goods and Saddler, which includes bags, riding, diaries and small leather goods; Ready-to-wear and Accessories, which includes Hermes ready-to-wear for men and women, belts, costume jewellery, gloves, hats and shoes; Other Hermes, which encompasses jewellery and hermes home products, such as the art of living and hermes tableware; Other product segment, which includes the production activities carried out on behalf of non-group brands, as well as the John Lobb, Saint-Louis, Puiforcat and Shang Xia products; Silk and Textiles; Perfumes, and Watches. Apart from France, Hermes International SCA is present in other countries in Europe, Asia and the Americas, among others.</v>
    <v>19686</v>
    <v>Euronext Paris</v>
    <v>XPAR</v>
    <v>XPAR</v>
    <v>24 rue du Faubourg Saint Honore, PARIS, ILE-DE-FRANCE, 75008 FR</v>
    <v>1999.6</v>
    <v>Textiles &amp; Apparel</v>
    <v>Stock</v>
    <v>45107.666666666664</v>
    <v>0</v>
    <v>1948.4</v>
    <v>207127200000</v>
    <v>Hermes International SCA</v>
    <v>Hermes International SCA</v>
    <v>1960</v>
    <v>60.930900000000001</v>
    <v>1962</v>
    <v>1990</v>
    <v>105569400</v>
    <v>RMS</v>
    <v>Hermes International SCA (XPAR:RMS)</v>
    <v>85316</v>
    <v>64850</v>
    <v>1957</v>
  </rv>
  <rv s="2">
    <v>1</v>
  </rv>
</rvData>
</file>

<file path=xl/richData/rdrichvaluestructure.xml><?xml version="1.0" encoding="utf-8"?>
<rvStructures xmlns="http://schemas.microsoft.com/office/spreadsheetml/2017/richdata" count="3">
  <s t="_hyperlink">
    <k n="Address" t="s"/>
    <k n="Text" t="s"/>
  </s>
  <s t="_linkedentitycore">
    <k n="_Display" t="spb"/>
    <k n="_DisplayString" t="s"/>
    <k n="_Flags" t="spb"/>
    <k n="_Format" t="spb"/>
    <k n="_Icon" t="s"/>
    <k n="_SubLabel" t="spb"/>
    <k n="%EntityCulture" t="s"/>
    <k n="%EntityId" t="s"/>
    <k n="%EntityServiceId"/>
    <k n="%IsRefreshable" t="b"/>
    <k n="%ProviderInfo" t="s"/>
    <k n="52 week high"/>
    <k n="52 week low"/>
    <k n="Beta"/>
    <k n="Change"/>
    <k n="Change (%)"/>
    <k n="Currency" t="s"/>
    <k n="Description" t="s"/>
    <k n="Employees"/>
    <k n="Exchange" t="s"/>
    <k n="Exchange abbreviation" t="s"/>
    <k n="ExchangeID" t="s"/>
    <k n="Headquarters" t="s"/>
    <k n="High"/>
    <k n="Industry" t="s"/>
    <k n="Instrument type" t="s"/>
    <k n="Last trade time"/>
    <k n="LearnMoreOnLink" t="r"/>
    <k n="Low"/>
    <k n="Market cap"/>
    <k n="Name" t="s"/>
    <k n="Official name" t="s"/>
    <k n="Open"/>
    <k n="P/E"/>
    <k n="Previous close"/>
    <k n="Price"/>
    <k n="Shares outstanding"/>
    <k n="Ticker symbol" t="s"/>
    <k n="UniqueName" t="s"/>
    <k n="Volume"/>
    <k n="Volume average"/>
    <k n="Year incorporated"/>
  </s>
  <s t="_linkedentity">
    <k n="%cvi" t="r"/>
  </s>
</rvStructures>
</file>

<file path=xl/richData/rdsupportingpropertybag.xml><?xml version="1.0" encoding="utf-8"?>
<supportingPropertyBags xmlns="http://schemas.microsoft.com/office/spreadsheetml/2017/richdata2">
  <spbArrays count="1">
    <a count="42">
      <v t="s">%EntityServiceId</v>
      <v t="s">_Format</v>
      <v t="s">%IsRefreshable</v>
      <v t="s">%EntityCulture</v>
      <v t="s">%EntityId</v>
      <v t="s">_Icon</v>
      <v t="s">_Display</v>
      <v t="s">Name</v>
      <v t="s">_SubLabel</v>
      <v t="s">Price</v>
      <v t="s">Exchange</v>
      <v t="s">Official name</v>
      <v t="s">Last trade time</v>
      <v t="s">Ticker symbol</v>
      <v t="s">Exchange abbreviation</v>
      <v t="s">Change</v>
      <v t="s">Change (%)</v>
      <v t="s">Currency</v>
      <v t="s">Previous close</v>
      <v t="s">Open</v>
      <v t="s">High</v>
      <v t="s">Low</v>
      <v t="s">52 week high</v>
      <v t="s">52 week low</v>
      <v t="s">Volume</v>
      <v t="s">Volume average</v>
      <v t="s">Market cap</v>
      <v t="s">Beta</v>
      <v t="s">P/E</v>
      <v t="s">Shares outstanding</v>
      <v t="s">Description</v>
      <v t="s">Employees</v>
      <v t="s">Headquarters</v>
      <v t="s">Industry</v>
      <v t="s">Instrument type</v>
      <v t="s">Year incorporated</v>
      <v t="s">_Flags</v>
      <v t="s">UniqueName</v>
      <v t="s">_DisplayString</v>
      <v t="s">LearnMoreOnLink</v>
      <v t="s">ExchangeID</v>
      <v t="s">%ProviderInfo</v>
    </a>
  </spbArrays>
  <spbData count="5">
    <spb s="0">
      <v>0</v>
      <v>Name</v>
      <v>LearnMoreOnLink</v>
    </spb>
    <spb s="1">
      <v>0</v>
      <v>0</v>
      <v>0</v>
    </spb>
    <spb s="2">
      <v>1</v>
      <v>1</v>
      <v>1</v>
      <v>1</v>
    </spb>
    <spb s="3">
      <v>1</v>
      <v>2</v>
      <v>2</v>
      <v>1</v>
      <v>3</v>
      <v>1</v>
      <v>1</v>
      <v>1</v>
      <v>4</v>
      <v>4</v>
      <v>5</v>
      <v>6</v>
      <v>1</v>
      <v>1</v>
      <v>1</v>
      <v>4</v>
      <v>7</v>
      <v>8</v>
      <v>9</v>
      <v>4</v>
    </spb>
    <spb s="4">
      <v>Delayed 15 minutes</v>
      <v>from previous close</v>
      <v>from previous close</v>
      <v>GMT</v>
    </spb>
  </spbData>
</supportingPropertyBags>
</file>

<file path=xl/richData/rdsupportingpropertybagstructure.xml><?xml version="1.0" encoding="utf-8"?>
<spbStructures xmlns="http://schemas.microsoft.com/office/spreadsheetml/2017/richdata2" count="5">
  <s>
    <k n="^Order" t="spba"/>
    <k n="TitleProperty" t="s"/>
    <k n="SubTitleProperty" t="s"/>
  </s>
  <s>
    <k n="ShowInCardView" t="b"/>
    <k n="ShowInDotNotation" t="b"/>
    <k n="ShowInAutoComplete" t="b"/>
  </s>
  <s>
    <k n="ExchangeID" t="spb"/>
    <k n="UniqueName" t="spb"/>
    <k n="`%ProviderInfo" t="spb"/>
    <k n="LearnMoreOnLink" t="spb"/>
  </s>
  <s>
    <k n="Low" t="i"/>
    <k n="P/E" t="i"/>
    <k n="Beta" t="i"/>
    <k n="High" t="i"/>
    <k n="Name" t="i"/>
    <k n="Open" t="i"/>
    <k n="Price" t="i"/>
    <k n="Change" t="i"/>
    <k n="Volume" t="i"/>
    <k n="Employees" t="i"/>
    <k n="Change (%)" t="i"/>
    <k n="Market cap" t="i"/>
    <k n="52 week low" t="i"/>
    <k n="52 week high" t="i"/>
    <k n="Previous close" t="i"/>
    <k n="Volume average" t="i"/>
    <k n="Last trade time" t="i"/>
    <k n="Year incorporated" t="i"/>
    <k n="`%EntityServiceId" t="i"/>
    <k n="Shares outstanding" t="i"/>
  </s>
  <s>
    <k n="Price" t="s"/>
    <k n="Change" t="s"/>
    <k n="Change (%)" t="s"/>
    <k n="Last trade time" t="s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7">
    <x:dxf>
      <x:numFmt numFmtId="2" formatCode="0.00"/>
    </x:dxf>
    <x:dxf>
      <x:numFmt numFmtId="0" formatCode="General"/>
    </x:dxf>
    <x:dxf>
      <x:numFmt numFmtId="27" formatCode="m/d/yy\ h:mm"/>
    </x:dxf>
    <x:dxf>
      <x:numFmt numFmtId="14" formatCode="0.00%"/>
    </x:dxf>
    <x:dxf>
      <x:numFmt numFmtId="3" formatCode="#,##0"/>
    </x:dxf>
    <x:dxf>
      <x:numFmt numFmtId="4" formatCode="#,##0.00"/>
    </x:dxf>
    <x:dxf>
      <x:numFmt numFmtId="1" formatCode="0"/>
    </x:dxf>
  </dxfs>
  <richProperties>
    <rPr n="NumberFormat" t="s"/>
    <rPr n="IsTitleField" t="b"/>
  </richProperties>
  <richStyles>
    <rSty dxfid="1">
      <rpv i="0">_([$€-x-euro2] * #,##0.00_);_([$€-x-euro2] * (#,##0.00);_([$€-x-euro2] * "-"??_);_(@_)</rpv>
    </rSty>
    <rSty dxfid="5">
      <rpv i="0">#,##0.00</rpv>
    </rSty>
    <rSty>
      <rpv i="1">1</rpv>
    </rSty>
    <rSty dxfid="4">
      <rpv i="0">#,##0</rpv>
    </rSty>
    <rSty dxfid="3"/>
    <rSty dxfid="1">
      <rpv i="0">_([$€-x-euro2] * #,##0_);_([$€-x-euro2] * (#,##0);_([$€-x-euro2] * "-"_);_(@_)</rpv>
    </rSty>
    <rSty dxfid="2"/>
    <rSty dxfid="6">
      <rpv i="0">0</rpv>
    </rSty>
    <rSty dxfid="0">
      <rpv i="0">0.00</rpv>
    </rSty>
  </richStyles>
</rich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infogreffe.com/recherche-entreprise-dirigeants/resultats-entreprise-dirigeants.html?ga_cat=globale&amp;ga_q=R.M.S" TargetMode="External"/><Relationship Id="rId18" Type="http://schemas.openxmlformats.org/officeDocument/2006/relationships/hyperlink" Target="https://www.infogreffe.com/recherche-entreprise-dirigeants/resultats-entreprise-dirigeants.html?ga_cat=globale&amp;ga_q=R.M.S" TargetMode="External"/><Relationship Id="rId26" Type="http://schemas.openxmlformats.org/officeDocument/2006/relationships/hyperlink" Target="https://www.infogreffe.com/recherche-entreprise-dirigeants/resultats-entreprise-dirigeants.html?ga_cat=globale&amp;ga_q=R.M.S" TargetMode="External"/><Relationship Id="rId39" Type="http://schemas.openxmlformats.org/officeDocument/2006/relationships/hyperlink" Target="https://www.infogreffe.com/recherche-entreprise-dirigeants/resultats-entreprise-dirigeants.html?ga_cat=globale&amp;ga_q=R.M.S" TargetMode="External"/><Relationship Id="rId21" Type="http://schemas.openxmlformats.org/officeDocument/2006/relationships/hyperlink" Target="https://www.infogreffe.com/recherche-entreprise-dirigeants/resultats-entreprise-dirigeants.html?ga_cat=globale&amp;ga_q=R.M.S" TargetMode="External"/><Relationship Id="rId34" Type="http://schemas.openxmlformats.org/officeDocument/2006/relationships/hyperlink" Target="https://www.infogreffe.com/recherche-entreprise-dirigeants/resultats-entreprise-dirigeants.html?ga_cat=globale&amp;ga_q=R.M.S" TargetMode="External"/><Relationship Id="rId42" Type="http://schemas.openxmlformats.org/officeDocument/2006/relationships/hyperlink" Target="https://www.infogreffe.com/recherche-entreprise-dirigeants/resultats-entreprise-dirigeants.html?ga_cat=globale&amp;ga_q=R.M.S" TargetMode="External"/><Relationship Id="rId47" Type="http://schemas.openxmlformats.org/officeDocument/2006/relationships/hyperlink" Target="https://finbox.com/ENXTPA:RMS/explorer/fcf_unlev_proj" TargetMode="External"/><Relationship Id="rId7" Type="http://schemas.openxmlformats.org/officeDocument/2006/relationships/hyperlink" Target="https://www.infogreffe.com/recherche-entreprise-dirigeants/resultats-entreprise-dirigeants.html?ga_cat=globale&amp;ga_q=R.M.S" TargetMode="External"/><Relationship Id="rId2" Type="http://schemas.openxmlformats.org/officeDocument/2006/relationships/hyperlink" Target="https://www.infogreffe.com/recherche-entreprise-dirigeants/resultats-entreprise-dirigeants.html?ga_cat=globale&amp;ga_q=R.M.S" TargetMode="External"/><Relationship Id="rId16" Type="http://schemas.openxmlformats.org/officeDocument/2006/relationships/hyperlink" Target="https://www.infogreffe.com/recherche-entreprise-dirigeants/resultats-entreprise-dirigeants.html?ga_cat=globale&amp;ga_q=R.M.S" TargetMode="External"/><Relationship Id="rId29" Type="http://schemas.openxmlformats.org/officeDocument/2006/relationships/hyperlink" Target="https://www.infogreffe.com/recherche-entreprise-dirigeants/resultats-entreprise-dirigeants.html?ga_cat=globale&amp;ga_q=R.M.S" TargetMode="External"/><Relationship Id="rId1" Type="http://schemas.openxmlformats.org/officeDocument/2006/relationships/hyperlink" Target="https://roic.ai/company/RMS.PA" TargetMode="External"/><Relationship Id="rId6" Type="http://schemas.openxmlformats.org/officeDocument/2006/relationships/hyperlink" Target="https://www.infogreffe.com/recherche-entreprise-dirigeants/resultats-entreprise-dirigeants.html?ga_cat=globale&amp;ga_q=R.M.S" TargetMode="External"/><Relationship Id="rId11" Type="http://schemas.openxmlformats.org/officeDocument/2006/relationships/hyperlink" Target="https://www.infogreffe.com/recherche-entreprise-dirigeants/resultats-entreprise-dirigeants.html?ga_cat=globale&amp;ga_q=R.M.S" TargetMode="External"/><Relationship Id="rId24" Type="http://schemas.openxmlformats.org/officeDocument/2006/relationships/hyperlink" Target="https://www.infogreffe.com/recherche-entreprise-dirigeants/resultats-entreprise-dirigeants.html?ga_cat=globale&amp;ga_q=R.M.S" TargetMode="External"/><Relationship Id="rId32" Type="http://schemas.openxmlformats.org/officeDocument/2006/relationships/hyperlink" Target="https://www.infogreffe.com/recherche-entreprise-dirigeants/resultats-entreprise-dirigeants.html?ga_cat=globale&amp;ga_q=R.M.S" TargetMode="External"/><Relationship Id="rId37" Type="http://schemas.openxmlformats.org/officeDocument/2006/relationships/hyperlink" Target="https://www.infogreffe.com/recherche-entreprise-dirigeants/resultats-entreprise-dirigeants.html?ga_cat=globale&amp;ga_q=R.M.S" TargetMode="External"/><Relationship Id="rId40" Type="http://schemas.openxmlformats.org/officeDocument/2006/relationships/hyperlink" Target="https://www.infogreffe.com/recherche-entreprise-dirigeants/resultats-entreprise-dirigeants.html?ga_cat=globale&amp;ga_q=R.M.S" TargetMode="External"/><Relationship Id="rId45" Type="http://schemas.openxmlformats.org/officeDocument/2006/relationships/hyperlink" Target="https://www.infogreffe.com/recherche-entreprise-dirigeants/resultats-entreprise-dirigeants.html?ga_cat=globale&amp;ga_q=R.M.S" TargetMode="External"/><Relationship Id="rId5" Type="http://schemas.openxmlformats.org/officeDocument/2006/relationships/hyperlink" Target="https://www.infogreffe.com/recherche-entreprise-dirigeants/resultats-entreprise-dirigeants.html?ga_cat=globale&amp;ga_q=R.M.S" TargetMode="External"/><Relationship Id="rId15" Type="http://schemas.openxmlformats.org/officeDocument/2006/relationships/hyperlink" Target="https://www.infogreffe.com/recherche-entreprise-dirigeants/resultats-entreprise-dirigeants.html?ga_cat=globale&amp;ga_q=R.M.S" TargetMode="External"/><Relationship Id="rId23" Type="http://schemas.openxmlformats.org/officeDocument/2006/relationships/hyperlink" Target="https://www.infogreffe.com/recherche-entreprise-dirigeants/resultats-entreprise-dirigeants.html?ga_cat=globale&amp;ga_q=R.M.S" TargetMode="External"/><Relationship Id="rId28" Type="http://schemas.openxmlformats.org/officeDocument/2006/relationships/hyperlink" Target="https://www.infogreffe.com/recherche-entreprise-dirigeants/resultats-entreprise-dirigeants.html?ga_cat=globale&amp;ga_q=R.M.S" TargetMode="External"/><Relationship Id="rId36" Type="http://schemas.openxmlformats.org/officeDocument/2006/relationships/hyperlink" Target="https://www.infogreffe.com/recherche-entreprise-dirigeants/resultats-entreprise-dirigeants.html?ga_cat=globale&amp;ga_q=R.M.S" TargetMode="External"/><Relationship Id="rId10" Type="http://schemas.openxmlformats.org/officeDocument/2006/relationships/hyperlink" Target="https://www.infogreffe.com/recherche-entreprise-dirigeants/resultats-entreprise-dirigeants.html?ga_cat=globale&amp;ga_q=R.M.S" TargetMode="External"/><Relationship Id="rId19" Type="http://schemas.openxmlformats.org/officeDocument/2006/relationships/hyperlink" Target="https://www.infogreffe.com/recherche-entreprise-dirigeants/resultats-entreprise-dirigeants.html?ga_cat=globale&amp;ga_q=R.M.S" TargetMode="External"/><Relationship Id="rId31" Type="http://schemas.openxmlformats.org/officeDocument/2006/relationships/hyperlink" Target="https://www.infogreffe.com/recherche-entreprise-dirigeants/resultats-entreprise-dirigeants.html?ga_cat=globale&amp;ga_q=R.M.S" TargetMode="External"/><Relationship Id="rId44" Type="http://schemas.openxmlformats.org/officeDocument/2006/relationships/hyperlink" Target="https://www.infogreffe.com/recherche-entreprise-dirigeants/resultats-entreprise-dirigeants.html?ga_cat=globale&amp;ga_q=R.M.S" TargetMode="External"/><Relationship Id="rId4" Type="http://schemas.openxmlformats.org/officeDocument/2006/relationships/hyperlink" Target="https://www.infogreffe.com/recherche-entreprise-dirigeants/resultats-entreprise-dirigeants.html?ga_cat=globale&amp;ga_q=R.M.S" TargetMode="External"/><Relationship Id="rId9" Type="http://schemas.openxmlformats.org/officeDocument/2006/relationships/hyperlink" Target="https://www.infogreffe.com/recherche-entreprise-dirigeants/resultats-entreprise-dirigeants.html?ga_cat=globale&amp;ga_q=R.M.S" TargetMode="External"/><Relationship Id="rId14" Type="http://schemas.openxmlformats.org/officeDocument/2006/relationships/hyperlink" Target="https://www.infogreffe.com/recherche-entreprise-dirigeants/resultats-entreprise-dirigeants.html?ga_cat=globale&amp;ga_q=R.M.S" TargetMode="External"/><Relationship Id="rId22" Type="http://schemas.openxmlformats.org/officeDocument/2006/relationships/hyperlink" Target="https://www.infogreffe.com/recherche-entreprise-dirigeants/resultats-entreprise-dirigeants.html?ga_cat=globale&amp;ga_q=R.M.S" TargetMode="External"/><Relationship Id="rId27" Type="http://schemas.openxmlformats.org/officeDocument/2006/relationships/hyperlink" Target="https://www.infogreffe.com/recherche-entreprise-dirigeants/resultats-entreprise-dirigeants.html?ga_cat=globale&amp;ga_q=R.M.S" TargetMode="External"/><Relationship Id="rId30" Type="http://schemas.openxmlformats.org/officeDocument/2006/relationships/hyperlink" Target="https://www.infogreffe.com/recherche-entreprise-dirigeants/resultats-entreprise-dirigeants.html?ga_cat=globale&amp;ga_q=R.M.S" TargetMode="External"/><Relationship Id="rId35" Type="http://schemas.openxmlformats.org/officeDocument/2006/relationships/hyperlink" Target="https://www.infogreffe.com/recherche-entreprise-dirigeants/resultats-entreprise-dirigeants.html?ga_cat=globale&amp;ga_q=R.M.S" TargetMode="External"/><Relationship Id="rId43" Type="http://schemas.openxmlformats.org/officeDocument/2006/relationships/hyperlink" Target="https://www.infogreffe.com/recherche-entreprise-dirigeants/resultats-entreprise-dirigeants.html?ga_cat=globale&amp;ga_q=R.M.S" TargetMode="External"/><Relationship Id="rId48" Type="http://schemas.openxmlformats.org/officeDocument/2006/relationships/drawing" Target="../drawings/drawing1.xml"/><Relationship Id="rId8" Type="http://schemas.openxmlformats.org/officeDocument/2006/relationships/hyperlink" Target="https://www.infogreffe.com/recherche-entreprise-dirigeants/resultats-entreprise-dirigeants.html?ga_cat=globale&amp;ga_q=R.M.S" TargetMode="External"/><Relationship Id="rId3" Type="http://schemas.openxmlformats.org/officeDocument/2006/relationships/hyperlink" Target="https://www.infogreffe.com/recherche-entreprise-dirigeants/resultats-entreprise-dirigeants.html?ga_cat=globale&amp;ga_q=R.M.S" TargetMode="External"/><Relationship Id="rId12" Type="http://schemas.openxmlformats.org/officeDocument/2006/relationships/hyperlink" Target="https://www.infogreffe.com/recherche-entreprise-dirigeants/resultats-entreprise-dirigeants.html?ga_cat=globale&amp;ga_q=R.M.S" TargetMode="External"/><Relationship Id="rId17" Type="http://schemas.openxmlformats.org/officeDocument/2006/relationships/hyperlink" Target="https://www.infogreffe.com/recherche-entreprise-dirigeants/resultats-entreprise-dirigeants.html?ga_cat=globale&amp;ga_q=R.M.S" TargetMode="External"/><Relationship Id="rId25" Type="http://schemas.openxmlformats.org/officeDocument/2006/relationships/hyperlink" Target="https://www.infogreffe.com/recherche-entreprise-dirigeants/resultats-entreprise-dirigeants.html?ga_cat=globale&amp;ga_q=R.M.S" TargetMode="External"/><Relationship Id="rId33" Type="http://schemas.openxmlformats.org/officeDocument/2006/relationships/hyperlink" Target="https://www.infogreffe.com/recherche-entreprise-dirigeants/resultats-entreprise-dirigeants.html?ga_cat=globale&amp;ga_q=R.M.S" TargetMode="External"/><Relationship Id="rId38" Type="http://schemas.openxmlformats.org/officeDocument/2006/relationships/hyperlink" Target="https://www.infogreffe.com/recherche-entreprise-dirigeants/resultats-entreprise-dirigeants.html?ga_cat=globale&amp;ga_q=R.M.S" TargetMode="External"/><Relationship Id="rId46" Type="http://schemas.openxmlformats.org/officeDocument/2006/relationships/hyperlink" Target="https://finbox.com/ENXTPA:RMS/explorer/revenue_proj" TargetMode="External"/><Relationship Id="rId20" Type="http://schemas.openxmlformats.org/officeDocument/2006/relationships/hyperlink" Target="https://www.infogreffe.com/recherche-entreprise-dirigeants/resultats-entreprise-dirigeants.html?ga_cat=globale&amp;ga_q=R.M.S" TargetMode="External"/><Relationship Id="rId41" Type="http://schemas.openxmlformats.org/officeDocument/2006/relationships/hyperlink" Target="https://www.infogreffe.com/recherche-entreprise-dirigeants/resultats-entreprise-dirigeants.html?ga_cat=globale&amp;ga_q=R.M.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18"/>
  <sheetViews>
    <sheetView tabSelected="1" zoomScale="80" zoomScaleNormal="80" workbookViewId="0">
      <pane xSplit="1" ySplit="1" topLeftCell="W2" activePane="bottomRight" state="frozen"/>
      <selection pane="topRight"/>
      <selection pane="bottomLeft"/>
      <selection pane="bottomRight" activeCell="AB15" sqref="AB15"/>
    </sheetView>
  </sheetViews>
  <sheetFormatPr baseColWidth="10" defaultRowHeight="16" x14ac:dyDescent="0.2"/>
  <cols>
    <col min="1" max="1" width="50" customWidth="1"/>
    <col min="2" max="23" width="15" customWidth="1"/>
    <col min="24" max="32" width="21" customWidth="1"/>
  </cols>
  <sheetData>
    <row r="1" spans="1:32" ht="22" thickBot="1" x14ac:dyDescent="0.3">
      <c r="A1" s="3" t="e" vm="1">
        <v>#VALUE!</v>
      </c>
      <c r="B1" s="8">
        <v>2001</v>
      </c>
      <c r="C1" s="8">
        <v>2002</v>
      </c>
      <c r="D1" s="8">
        <v>2003</v>
      </c>
      <c r="E1" s="8">
        <v>2004</v>
      </c>
      <c r="F1" s="8">
        <v>2005</v>
      </c>
      <c r="G1" s="8">
        <v>2006</v>
      </c>
      <c r="H1" s="8">
        <v>2007</v>
      </c>
      <c r="I1" s="8">
        <v>2008</v>
      </c>
      <c r="J1" s="8">
        <v>2009</v>
      </c>
      <c r="K1" s="8">
        <v>2010</v>
      </c>
      <c r="L1" s="8">
        <v>2011</v>
      </c>
      <c r="M1" s="8">
        <v>2012</v>
      </c>
      <c r="N1" s="8">
        <v>2013</v>
      </c>
      <c r="O1" s="8">
        <v>2014</v>
      </c>
      <c r="P1" s="8">
        <v>2015</v>
      </c>
      <c r="Q1" s="8">
        <v>2016</v>
      </c>
      <c r="R1" s="8">
        <v>2017</v>
      </c>
      <c r="S1" s="8">
        <v>2018</v>
      </c>
      <c r="T1" s="8">
        <v>2019</v>
      </c>
      <c r="U1" s="8">
        <v>2020</v>
      </c>
      <c r="V1" s="8">
        <v>2021</v>
      </c>
      <c r="W1" s="8">
        <v>2022</v>
      </c>
      <c r="X1" s="23">
        <v>2023</v>
      </c>
      <c r="Y1" s="23">
        <v>2024</v>
      </c>
      <c r="Z1" s="23">
        <v>2025</v>
      </c>
      <c r="AA1" s="23">
        <v>2026</v>
      </c>
      <c r="AB1" s="23">
        <v>2027</v>
      </c>
    </row>
    <row r="2" spans="1:32" ht="21" x14ac:dyDescent="0.25">
      <c r="A2" s="4" t="s">
        <v>0</v>
      </c>
      <c r="B2" s="9" t="s">
        <v>90</v>
      </c>
      <c r="C2" s="9" t="s">
        <v>90</v>
      </c>
      <c r="D2" s="9" t="s">
        <v>90</v>
      </c>
      <c r="E2" s="9" t="s">
        <v>90</v>
      </c>
      <c r="F2" s="9" t="s">
        <v>90</v>
      </c>
      <c r="G2" s="9" t="s">
        <v>90</v>
      </c>
      <c r="H2" s="9" t="s">
        <v>90</v>
      </c>
      <c r="I2" s="9" t="s">
        <v>90</v>
      </c>
      <c r="J2" s="9" t="s">
        <v>90</v>
      </c>
      <c r="K2" s="9" t="s">
        <v>90</v>
      </c>
      <c r="L2" s="9" t="s">
        <v>90</v>
      </c>
      <c r="M2" s="9" t="s">
        <v>90</v>
      </c>
      <c r="N2" s="9" t="s">
        <v>90</v>
      </c>
      <c r="O2" s="9" t="s">
        <v>90</v>
      </c>
      <c r="P2" s="9" t="s">
        <v>90</v>
      </c>
      <c r="Q2" s="9" t="s">
        <v>90</v>
      </c>
      <c r="R2" s="9" t="s">
        <v>90</v>
      </c>
      <c r="S2" s="9" t="s">
        <v>90</v>
      </c>
      <c r="T2" s="9" t="s">
        <v>90</v>
      </c>
      <c r="U2" s="9" t="s">
        <v>90</v>
      </c>
      <c r="V2" s="9" t="s">
        <v>90</v>
      </c>
      <c r="W2" s="9" t="s">
        <v>90</v>
      </c>
      <c r="X2" s="9" t="s">
        <v>90</v>
      </c>
      <c r="Y2" s="9" t="s">
        <v>90</v>
      </c>
      <c r="Z2" s="9" t="s">
        <v>90</v>
      </c>
      <c r="AA2" s="9"/>
      <c r="AB2" s="9"/>
      <c r="AC2" s="9"/>
      <c r="AD2" s="9"/>
      <c r="AE2" s="9"/>
      <c r="AF2" s="9"/>
    </row>
    <row r="3" spans="1:32" ht="40" x14ac:dyDescent="0.25">
      <c r="A3" s="5" t="s">
        <v>1</v>
      </c>
      <c r="B3" s="1">
        <v>1226900000</v>
      </c>
      <c r="C3" s="1">
        <v>1242300000</v>
      </c>
      <c r="D3" s="1">
        <v>1230000000</v>
      </c>
      <c r="E3" s="1">
        <v>1331600000</v>
      </c>
      <c r="F3" s="1">
        <v>1427400000</v>
      </c>
      <c r="G3" s="1">
        <v>1514900000</v>
      </c>
      <c r="H3" s="1">
        <v>1625100000</v>
      </c>
      <c r="I3" s="1">
        <v>1764600000</v>
      </c>
      <c r="J3" s="1">
        <v>1914300000</v>
      </c>
      <c r="K3" s="1">
        <v>2400800000</v>
      </c>
      <c r="L3" s="1">
        <v>2841200000</v>
      </c>
      <c r="M3" s="1">
        <v>3484100000</v>
      </c>
      <c r="N3" s="1">
        <v>3754800000</v>
      </c>
      <c r="O3" s="1">
        <v>4118600000</v>
      </c>
      <c r="P3" s="1">
        <v>4841000000</v>
      </c>
      <c r="Q3" s="1">
        <v>5202200000</v>
      </c>
      <c r="R3" s="1">
        <v>5549100000</v>
      </c>
      <c r="S3" s="1">
        <v>5966100000</v>
      </c>
      <c r="T3" s="1">
        <v>6883400000</v>
      </c>
      <c r="U3" s="1">
        <v>6389400000</v>
      </c>
      <c r="V3" s="1">
        <v>8982000000</v>
      </c>
      <c r="W3" s="1">
        <v>11602000000</v>
      </c>
      <c r="X3" s="24">
        <v>13698000000</v>
      </c>
      <c r="Y3" s="24">
        <v>15146000000</v>
      </c>
      <c r="Z3" s="24">
        <v>16451000000</v>
      </c>
      <c r="AA3" s="24">
        <v>17158000000</v>
      </c>
      <c r="AB3" s="24">
        <v>18960000000</v>
      </c>
      <c r="AC3" s="18" t="s">
        <v>107</v>
      </c>
      <c r="AD3" s="19" t="s">
        <v>108</v>
      </c>
      <c r="AE3" s="19" t="s">
        <v>109</v>
      </c>
      <c r="AF3" s="19" t="s">
        <v>110</v>
      </c>
    </row>
    <row r="4" spans="1:32" ht="19" x14ac:dyDescent="0.25">
      <c r="A4" s="14" t="s">
        <v>93</v>
      </c>
      <c r="B4" s="1"/>
      <c r="C4" s="15">
        <f>(C3/B3)-1</f>
        <v>1.2551960224957304E-2</v>
      </c>
      <c r="D4" s="15">
        <f>(D3/C3)-1</f>
        <v>-9.9009900990099098E-3</v>
      </c>
      <c r="E4" s="15">
        <f>(E3/D3)-1</f>
        <v>8.2601626016260088E-2</v>
      </c>
      <c r="F4" s="15">
        <f t="shared" ref="F4:AB4" si="0">(F3/E3)-1</f>
        <v>7.1943526584559825E-2</v>
      </c>
      <c r="G4" s="15">
        <f t="shared" si="0"/>
        <v>6.1300266218299093E-2</v>
      </c>
      <c r="H4" s="16">
        <f t="shared" si="0"/>
        <v>7.2744075516535833E-2</v>
      </c>
      <c r="I4" s="16">
        <f t="shared" si="0"/>
        <v>8.584087133099505E-2</v>
      </c>
      <c r="J4" s="16">
        <f t="shared" si="0"/>
        <v>8.4835090105406241E-2</v>
      </c>
      <c r="K4" s="16">
        <f t="shared" si="0"/>
        <v>0.25413989447839946</v>
      </c>
      <c r="L4" s="16">
        <f t="shared" si="0"/>
        <v>0.18343885371542812</v>
      </c>
      <c r="M4" s="16">
        <f t="shared" si="0"/>
        <v>0.22627762917077288</v>
      </c>
      <c r="N4" s="16">
        <f t="shared" si="0"/>
        <v>7.7695818145288698E-2</v>
      </c>
      <c r="O4" s="16">
        <f t="shared" si="0"/>
        <v>9.6889315010120436E-2</v>
      </c>
      <c r="P4" s="16">
        <f t="shared" si="0"/>
        <v>0.17539940756567773</v>
      </c>
      <c r="Q4" s="16">
        <f t="shared" si="0"/>
        <v>7.4612683329890572E-2</v>
      </c>
      <c r="R4" s="16">
        <f t="shared" si="0"/>
        <v>6.6683326285033262E-2</v>
      </c>
      <c r="S4" s="16">
        <f t="shared" si="0"/>
        <v>7.5147321187219562E-2</v>
      </c>
      <c r="T4" s="16">
        <f t="shared" si="0"/>
        <v>0.15375203231591827</v>
      </c>
      <c r="U4" s="16">
        <f t="shared" si="0"/>
        <v>-7.1766859400877459E-2</v>
      </c>
      <c r="V4" s="16">
        <f t="shared" si="0"/>
        <v>0.40576579960559678</v>
      </c>
      <c r="W4" s="16">
        <f t="shared" si="0"/>
        <v>0.2916945001113338</v>
      </c>
      <c r="X4" s="16">
        <f t="shared" si="0"/>
        <v>0.18065850715393905</v>
      </c>
      <c r="Y4" s="16">
        <f t="shared" si="0"/>
        <v>0.10570886260767987</v>
      </c>
      <c r="Z4" s="16">
        <f t="shared" si="0"/>
        <v>8.6161362736035807E-2</v>
      </c>
      <c r="AA4" s="16">
        <f t="shared" si="0"/>
        <v>4.2976110874718865E-2</v>
      </c>
      <c r="AB4" s="16">
        <f t="shared" si="0"/>
        <v>0.10502389555892289</v>
      </c>
      <c r="AC4" s="17">
        <f>(W4+V4+U4)/3</f>
        <v>0.20856448010535103</v>
      </c>
      <c r="AD4" s="17">
        <f>(W20+V20+U20)/3</f>
        <v>0.27545951959284076</v>
      </c>
      <c r="AE4" s="17">
        <f>(W29+V29+U29)/3</f>
        <v>0.34949536969443279</v>
      </c>
      <c r="AF4" s="17">
        <f>(W106+V106+U106)/3</f>
        <v>0.60749249547680717</v>
      </c>
    </row>
    <row r="5" spans="1:32" ht="19" x14ac:dyDescent="0.25">
      <c r="A5" s="5" t="s">
        <v>2</v>
      </c>
      <c r="B5" s="1">
        <v>449600000</v>
      </c>
      <c r="C5" s="1">
        <v>437400000</v>
      </c>
      <c r="D5" s="1">
        <v>427200000</v>
      </c>
      <c r="E5" s="1">
        <v>462200000</v>
      </c>
      <c r="F5" s="1">
        <v>498600000</v>
      </c>
      <c r="G5" s="1">
        <v>524900000</v>
      </c>
      <c r="H5" s="1">
        <v>570600000</v>
      </c>
      <c r="I5" s="1">
        <v>624500000</v>
      </c>
      <c r="J5" s="1">
        <v>701700000</v>
      </c>
      <c r="K5" s="1">
        <v>815000000</v>
      </c>
      <c r="L5" s="1">
        <v>886400000</v>
      </c>
      <c r="M5" s="1">
        <v>1110800000</v>
      </c>
      <c r="N5" s="1">
        <v>1170300000</v>
      </c>
      <c r="O5" s="1">
        <v>1365600000</v>
      </c>
      <c r="P5" s="1">
        <v>1642500000</v>
      </c>
      <c r="Q5" s="1">
        <v>1681900000</v>
      </c>
      <c r="R5" s="1">
        <v>1659300000</v>
      </c>
      <c r="S5" s="1">
        <v>1791000000</v>
      </c>
      <c r="T5" s="1">
        <v>2124900000</v>
      </c>
      <c r="U5" s="1">
        <v>2013300000</v>
      </c>
      <c r="V5" s="1">
        <v>2580000000</v>
      </c>
      <c r="W5" s="1">
        <v>3389000000</v>
      </c>
    </row>
    <row r="6" spans="1:32" ht="20" x14ac:dyDescent="0.25">
      <c r="A6" s="6" t="s">
        <v>3</v>
      </c>
      <c r="B6" s="10">
        <v>777300000</v>
      </c>
      <c r="C6" s="10">
        <v>804900000</v>
      </c>
      <c r="D6" s="10">
        <v>802800000</v>
      </c>
      <c r="E6" s="10">
        <v>869400000</v>
      </c>
      <c r="F6" s="10">
        <v>928800000</v>
      </c>
      <c r="G6" s="10">
        <v>990000000</v>
      </c>
      <c r="H6" s="10">
        <v>1054500000</v>
      </c>
      <c r="I6" s="10">
        <v>1140100000</v>
      </c>
      <c r="J6" s="10">
        <v>1212600000</v>
      </c>
      <c r="K6" s="10">
        <v>1585800000</v>
      </c>
      <c r="L6" s="10">
        <v>1954800000</v>
      </c>
      <c r="M6" s="10">
        <v>2373300000</v>
      </c>
      <c r="N6" s="10">
        <v>2584500000</v>
      </c>
      <c r="O6" s="10">
        <v>2753000000</v>
      </c>
      <c r="P6" s="10">
        <v>3198500000</v>
      </c>
      <c r="Q6" s="10">
        <v>3520300000</v>
      </c>
      <c r="R6" s="10">
        <v>3889800000</v>
      </c>
      <c r="S6" s="10">
        <v>4175100000</v>
      </c>
      <c r="T6" s="10">
        <v>4758500000</v>
      </c>
      <c r="U6" s="10">
        <v>4376100000</v>
      </c>
      <c r="V6" s="10">
        <v>6402000000</v>
      </c>
      <c r="W6" s="10">
        <v>8213000000</v>
      </c>
      <c r="AC6" s="18" t="s">
        <v>111</v>
      </c>
      <c r="AD6" s="19" t="s">
        <v>112</v>
      </c>
      <c r="AE6" s="19" t="s">
        <v>113</v>
      </c>
      <c r="AF6" s="19" t="s">
        <v>114</v>
      </c>
    </row>
    <row r="7" spans="1:32" ht="19" x14ac:dyDescent="0.25">
      <c r="A7" s="5" t="s">
        <v>4</v>
      </c>
      <c r="B7" s="2">
        <v>0.63349999999999995</v>
      </c>
      <c r="C7" s="2">
        <v>0.64790000000000003</v>
      </c>
      <c r="D7" s="2">
        <v>0.65269999999999995</v>
      </c>
      <c r="E7" s="2">
        <v>0.65290000000000004</v>
      </c>
      <c r="F7" s="2">
        <v>0.65069999999999995</v>
      </c>
      <c r="G7" s="2">
        <v>0.65349999999999997</v>
      </c>
      <c r="H7" s="2">
        <v>0.64890000000000003</v>
      </c>
      <c r="I7" s="2">
        <v>0.64610000000000001</v>
      </c>
      <c r="J7" s="2">
        <v>0.63339999999999996</v>
      </c>
      <c r="K7" s="2">
        <v>0.66049999999999998</v>
      </c>
      <c r="L7" s="2">
        <v>0.68799999999999994</v>
      </c>
      <c r="M7" s="2">
        <v>0.68120000000000003</v>
      </c>
      <c r="N7" s="2">
        <v>0.68830000000000002</v>
      </c>
      <c r="O7" s="2">
        <v>0.66839999999999999</v>
      </c>
      <c r="P7" s="2">
        <v>0.66069999999999995</v>
      </c>
      <c r="Q7" s="2">
        <v>0.67669999999999997</v>
      </c>
      <c r="R7" s="2">
        <v>0.70099999999999996</v>
      </c>
      <c r="S7" s="2">
        <v>0.69979999999999998</v>
      </c>
      <c r="T7" s="2">
        <v>0.69130000000000003</v>
      </c>
      <c r="U7" s="2">
        <v>0.68489999999999995</v>
      </c>
      <c r="V7" s="2">
        <v>0.71279999999999999</v>
      </c>
      <c r="W7" s="2">
        <v>0.70789999999999997</v>
      </c>
      <c r="AC7" s="17">
        <f>W7</f>
        <v>0.70789999999999997</v>
      </c>
      <c r="AD7" s="20">
        <f>W21</f>
        <v>0.4572</v>
      </c>
      <c r="AE7" s="20">
        <f>W30</f>
        <v>0.29020000000000001</v>
      </c>
      <c r="AF7" s="20">
        <f>W107/W3</f>
        <v>0.36062747802103085</v>
      </c>
    </row>
    <row r="8" spans="1:32" ht="19" x14ac:dyDescent="0.25">
      <c r="A8" s="5" t="s">
        <v>5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32" ht="19" customHeight="1" x14ac:dyDescent="0.25">
      <c r="A9" s="14" t="s">
        <v>94</v>
      </c>
      <c r="B9" s="15">
        <f>B8/B3</f>
        <v>0</v>
      </c>
      <c r="C9" s="15">
        <f t="shared" ref="C9:W9" si="1">C8/C3</f>
        <v>0</v>
      </c>
      <c r="D9" s="15">
        <f t="shared" si="1"/>
        <v>0</v>
      </c>
      <c r="E9" s="15">
        <f t="shared" si="1"/>
        <v>0</v>
      </c>
      <c r="F9" s="15">
        <f t="shared" si="1"/>
        <v>0</v>
      </c>
      <c r="G9" s="15">
        <f t="shared" si="1"/>
        <v>0</v>
      </c>
      <c r="H9" s="15">
        <f t="shared" si="1"/>
        <v>0</v>
      </c>
      <c r="I9" s="15">
        <f t="shared" si="1"/>
        <v>0</v>
      </c>
      <c r="J9" s="15">
        <f t="shared" si="1"/>
        <v>0</v>
      </c>
      <c r="K9" s="15">
        <f t="shared" si="1"/>
        <v>0</v>
      </c>
      <c r="L9" s="15">
        <f t="shared" si="1"/>
        <v>0</v>
      </c>
      <c r="M9" s="15">
        <f t="shared" si="1"/>
        <v>0</v>
      </c>
      <c r="N9" s="15">
        <f t="shared" si="1"/>
        <v>0</v>
      </c>
      <c r="O9" s="15">
        <f t="shared" si="1"/>
        <v>0</v>
      </c>
      <c r="P9" s="15">
        <f t="shared" si="1"/>
        <v>0</v>
      </c>
      <c r="Q9" s="15">
        <f t="shared" si="1"/>
        <v>0</v>
      </c>
      <c r="R9" s="15">
        <f t="shared" si="1"/>
        <v>0</v>
      </c>
      <c r="S9" s="15">
        <f t="shared" si="1"/>
        <v>0</v>
      </c>
      <c r="T9" s="15">
        <f t="shared" si="1"/>
        <v>0</v>
      </c>
      <c r="U9" s="15">
        <f t="shared" si="1"/>
        <v>0</v>
      </c>
      <c r="V9" s="15">
        <f t="shared" si="1"/>
        <v>0</v>
      </c>
      <c r="W9" s="15">
        <f t="shared" si="1"/>
        <v>0</v>
      </c>
      <c r="AC9" s="18" t="s">
        <v>95</v>
      </c>
      <c r="AD9" s="19" t="s">
        <v>96</v>
      </c>
      <c r="AE9" s="19" t="s">
        <v>97</v>
      </c>
      <c r="AF9" s="19" t="s">
        <v>98</v>
      </c>
    </row>
    <row r="10" spans="1:32" ht="19" x14ac:dyDescent="0.25">
      <c r="A10" s="5" t="s">
        <v>6</v>
      </c>
      <c r="B10" s="1">
        <v>426600000</v>
      </c>
      <c r="C10" s="1">
        <v>436100000</v>
      </c>
      <c r="D10" s="1">
        <v>426900000</v>
      </c>
      <c r="E10" s="1">
        <v>465900000</v>
      </c>
      <c r="F10" s="1">
        <v>488100000</v>
      </c>
      <c r="G10" s="1">
        <v>537300000</v>
      </c>
      <c r="H10" s="1">
        <v>570400000</v>
      </c>
      <c r="I10" s="1">
        <v>612200000</v>
      </c>
      <c r="J10" s="1">
        <v>660600000</v>
      </c>
      <c r="K10" s="1">
        <v>802200000</v>
      </c>
      <c r="L10" s="1">
        <v>945700000</v>
      </c>
      <c r="M10" s="1">
        <v>1130800000</v>
      </c>
      <c r="N10" s="1">
        <v>1215200000</v>
      </c>
      <c r="O10" s="1">
        <v>1291700000</v>
      </c>
      <c r="P10" s="1">
        <v>1418900000</v>
      </c>
      <c r="Q10" s="1">
        <v>1545300000</v>
      </c>
      <c r="R10" s="1">
        <v>1656300000</v>
      </c>
      <c r="S10" s="1" t="s">
        <v>91</v>
      </c>
      <c r="T10" s="1">
        <v>1815700000</v>
      </c>
      <c r="U10" s="1">
        <v>278700000</v>
      </c>
      <c r="V10" s="1">
        <v>2137000000</v>
      </c>
      <c r="W10" s="1" t="s">
        <v>91</v>
      </c>
      <c r="AC10" s="17">
        <f>W9</f>
        <v>0</v>
      </c>
      <c r="AD10" s="20">
        <f>W13</f>
        <v>0.23099465609377692</v>
      </c>
      <c r="AE10" s="20">
        <f>W80</f>
        <v>4.7405619720737808E-3</v>
      </c>
      <c r="AF10" s="20">
        <f>W89</f>
        <v>0</v>
      </c>
    </row>
    <row r="11" spans="1:32" ht="19" x14ac:dyDescent="0.25">
      <c r="A11" s="5" t="s">
        <v>7</v>
      </c>
      <c r="B11" s="1" t="s">
        <v>91</v>
      </c>
      <c r="C11" s="1" t="s">
        <v>91</v>
      </c>
      <c r="D11" s="1" t="s">
        <v>91</v>
      </c>
      <c r="E11" s="1" t="s">
        <v>91</v>
      </c>
      <c r="F11" s="1" t="s">
        <v>91</v>
      </c>
      <c r="G11" s="1" t="s">
        <v>91</v>
      </c>
      <c r="H11" s="1" t="s">
        <v>91</v>
      </c>
      <c r="I11" s="1" t="s">
        <v>91</v>
      </c>
      <c r="J11" s="1" t="s">
        <v>91</v>
      </c>
      <c r="K11" s="1" t="s">
        <v>91</v>
      </c>
      <c r="L11" s="1" t="s">
        <v>91</v>
      </c>
      <c r="M11" s="1">
        <v>1130800000</v>
      </c>
      <c r="N11" s="1" t="s">
        <v>91</v>
      </c>
      <c r="O11" s="1" t="s">
        <v>91</v>
      </c>
      <c r="P11" s="1" t="s">
        <v>91</v>
      </c>
      <c r="Q11" s="1" t="s">
        <v>91</v>
      </c>
      <c r="R11" s="1" t="s">
        <v>91</v>
      </c>
      <c r="S11" s="1">
        <v>1771200000</v>
      </c>
      <c r="T11" s="1" t="s">
        <v>91</v>
      </c>
      <c r="U11" s="1">
        <v>1419800000</v>
      </c>
      <c r="V11" s="1" t="s">
        <v>91</v>
      </c>
      <c r="W11" s="1">
        <v>2680000000</v>
      </c>
    </row>
    <row r="12" spans="1:32" ht="20" x14ac:dyDescent="0.25">
      <c r="A12" s="5" t="s">
        <v>8</v>
      </c>
      <c r="B12" s="1">
        <v>426600000</v>
      </c>
      <c r="C12" s="1">
        <v>436100000</v>
      </c>
      <c r="D12" s="1">
        <v>426900000</v>
      </c>
      <c r="E12" s="1">
        <v>465900000</v>
      </c>
      <c r="F12" s="1">
        <v>488100000</v>
      </c>
      <c r="G12" s="1">
        <v>537300000</v>
      </c>
      <c r="H12" s="1">
        <v>570400000</v>
      </c>
      <c r="I12" s="1">
        <v>612200000</v>
      </c>
      <c r="J12" s="1">
        <v>660600000</v>
      </c>
      <c r="K12" s="1">
        <v>802200000</v>
      </c>
      <c r="L12" s="1">
        <v>945700000</v>
      </c>
      <c r="M12" s="1">
        <v>2261600000</v>
      </c>
      <c r="N12" s="1">
        <v>1215200000</v>
      </c>
      <c r="O12" s="1">
        <v>1291700000</v>
      </c>
      <c r="P12" s="1">
        <v>1418900000</v>
      </c>
      <c r="Q12" s="1">
        <v>1545300000</v>
      </c>
      <c r="R12" s="1">
        <v>1656300000</v>
      </c>
      <c r="S12" s="1">
        <v>1771200000</v>
      </c>
      <c r="T12" s="1">
        <v>1815700000</v>
      </c>
      <c r="U12" s="1">
        <v>1698500000</v>
      </c>
      <c r="V12" s="1">
        <v>2137000000</v>
      </c>
      <c r="W12" s="1">
        <v>2680000000</v>
      </c>
      <c r="AC12" s="18" t="s">
        <v>115</v>
      </c>
      <c r="AD12" s="19" t="s">
        <v>116</v>
      </c>
      <c r="AE12" s="19" t="s">
        <v>117</v>
      </c>
      <c r="AF12" s="19" t="s">
        <v>118</v>
      </c>
    </row>
    <row r="13" spans="1:32" ht="19" x14ac:dyDescent="0.25">
      <c r="A13" s="14" t="s">
        <v>99</v>
      </c>
      <c r="B13" s="15">
        <f>B12/B3</f>
        <v>0.34770559947836011</v>
      </c>
      <c r="C13" s="15">
        <f t="shared" ref="C13:W13" si="2">C12/C3</f>
        <v>0.35104242131530228</v>
      </c>
      <c r="D13" s="15">
        <f t="shared" si="2"/>
        <v>0.34707317073170729</v>
      </c>
      <c r="E13" s="15">
        <f t="shared" si="2"/>
        <v>0.34987984379693604</v>
      </c>
      <c r="F13" s="15">
        <f t="shared" si="2"/>
        <v>0.34195039932744853</v>
      </c>
      <c r="G13" s="15">
        <f t="shared" si="2"/>
        <v>0.35467687636147599</v>
      </c>
      <c r="H13" s="15">
        <f t="shared" si="2"/>
        <v>0.35099378499784628</v>
      </c>
      <c r="I13" s="15">
        <f t="shared" si="2"/>
        <v>0.34693414938229628</v>
      </c>
      <c r="J13" s="15">
        <f t="shared" si="2"/>
        <v>0.3450869769628585</v>
      </c>
      <c r="K13" s="15">
        <f t="shared" si="2"/>
        <v>0.33413862045984671</v>
      </c>
      <c r="L13" s="15">
        <f t="shared" si="2"/>
        <v>0.33285231592284947</v>
      </c>
      <c r="M13" s="15">
        <f t="shared" si="2"/>
        <v>0.64912028931431365</v>
      </c>
      <c r="N13" s="15">
        <f t="shared" si="2"/>
        <v>0.32363907531692765</v>
      </c>
      <c r="O13" s="15">
        <f t="shared" si="2"/>
        <v>0.31362598941387848</v>
      </c>
      <c r="P13" s="15">
        <f t="shared" si="2"/>
        <v>0.29310059904978308</v>
      </c>
      <c r="Q13" s="15">
        <f t="shared" si="2"/>
        <v>0.2970474030217985</v>
      </c>
      <c r="R13" s="15">
        <f t="shared" si="2"/>
        <v>0.29848083472995623</v>
      </c>
      <c r="S13" s="15">
        <f t="shared" si="2"/>
        <v>0.29687735706743096</v>
      </c>
      <c r="T13" s="15">
        <f t="shared" si="2"/>
        <v>0.26377952755905509</v>
      </c>
      <c r="U13" s="15">
        <f t="shared" si="2"/>
        <v>0.26583090744044824</v>
      </c>
      <c r="V13" s="15">
        <f t="shared" si="2"/>
        <v>0.2379202850144734</v>
      </c>
      <c r="W13" s="15">
        <f t="shared" si="2"/>
        <v>0.23099465609377692</v>
      </c>
      <c r="AC13" s="17">
        <f>W28/W72</f>
        <v>0.27063740856844304</v>
      </c>
      <c r="AD13" s="20">
        <f>W28/W54</f>
        <v>0.1928518242740134</v>
      </c>
      <c r="AE13" s="20">
        <f>W22/(W72+W56+W61)</f>
        <v>0.32674782608695652</v>
      </c>
      <c r="AF13" s="21">
        <f>W67/W72</f>
        <v>0.40205771240254001</v>
      </c>
    </row>
    <row r="14" spans="1:32" ht="19" x14ac:dyDescent="0.25">
      <c r="A14" s="5" t="s">
        <v>9</v>
      </c>
      <c r="B14" s="1">
        <v>43600000</v>
      </c>
      <c r="C14" s="1">
        <v>48600000</v>
      </c>
      <c r="D14" s="1">
        <v>43100000</v>
      </c>
      <c r="E14" s="1">
        <v>66800000</v>
      </c>
      <c r="F14" s="1">
        <v>57200000</v>
      </c>
      <c r="G14" s="1">
        <v>37500000</v>
      </c>
      <c r="H14" s="1">
        <v>60400000</v>
      </c>
      <c r="I14" s="1">
        <v>78800000</v>
      </c>
      <c r="J14" s="1">
        <v>89100000</v>
      </c>
      <c r="K14" s="1">
        <v>115400000</v>
      </c>
      <c r="L14" s="1">
        <v>123900000</v>
      </c>
      <c r="M14" s="1">
        <v>-1010000000</v>
      </c>
      <c r="N14" s="1">
        <v>147900000</v>
      </c>
      <c r="O14" s="1">
        <v>152600000</v>
      </c>
      <c r="P14" s="1">
        <v>223400000</v>
      </c>
      <c r="Q14" s="1">
        <v>250500000</v>
      </c>
      <c r="R14" s="1">
        <v>269600000</v>
      </c>
      <c r="S14" s="1">
        <v>315800000</v>
      </c>
      <c r="T14" s="1">
        <v>575600000</v>
      </c>
      <c r="U14" s="1">
        <v>642000000</v>
      </c>
      <c r="V14" s="1">
        <v>669000000</v>
      </c>
      <c r="W14" s="1" t="s">
        <v>91</v>
      </c>
    </row>
    <row r="15" spans="1:32" ht="20" x14ac:dyDescent="0.25">
      <c r="A15" s="5" t="s">
        <v>10</v>
      </c>
      <c r="B15" s="1">
        <v>470200000</v>
      </c>
      <c r="C15" s="1">
        <v>484700000</v>
      </c>
      <c r="D15" s="1">
        <v>470000000</v>
      </c>
      <c r="E15" s="1">
        <v>532700000</v>
      </c>
      <c r="F15" s="1">
        <v>545300000</v>
      </c>
      <c r="G15" s="1">
        <v>574800000</v>
      </c>
      <c r="H15" s="1">
        <v>630800000</v>
      </c>
      <c r="I15" s="1">
        <v>691000000</v>
      </c>
      <c r="J15" s="1">
        <v>749700000</v>
      </c>
      <c r="K15" s="1">
        <v>917600000</v>
      </c>
      <c r="L15" s="1">
        <v>1069600000</v>
      </c>
      <c r="M15" s="1">
        <v>1251600000</v>
      </c>
      <c r="N15" s="1">
        <v>1363100000</v>
      </c>
      <c r="O15" s="1">
        <v>1444300000</v>
      </c>
      <c r="P15" s="1">
        <v>1642300000</v>
      </c>
      <c r="Q15" s="1">
        <v>1795800000</v>
      </c>
      <c r="R15" s="1">
        <v>1925900000</v>
      </c>
      <c r="S15" s="1">
        <v>2087000000</v>
      </c>
      <c r="T15" s="1">
        <v>2391300000</v>
      </c>
      <c r="U15" s="1">
        <v>2340500000</v>
      </c>
      <c r="V15" s="1">
        <v>2806000000</v>
      </c>
      <c r="W15" s="1">
        <v>3516000000</v>
      </c>
      <c r="AC15" s="18" t="s">
        <v>119</v>
      </c>
      <c r="AD15" s="19" t="s">
        <v>120</v>
      </c>
      <c r="AE15" s="19" t="s">
        <v>121</v>
      </c>
      <c r="AF15" s="19" t="s">
        <v>122</v>
      </c>
    </row>
    <row r="16" spans="1:32" ht="19" x14ac:dyDescent="0.25">
      <c r="A16" s="5" t="s">
        <v>11</v>
      </c>
      <c r="B16" s="1">
        <v>919800000</v>
      </c>
      <c r="C16" s="1">
        <v>922100000</v>
      </c>
      <c r="D16" s="1">
        <v>897200000</v>
      </c>
      <c r="E16" s="1">
        <v>994900000</v>
      </c>
      <c r="F16" s="1">
        <v>1043900000</v>
      </c>
      <c r="G16" s="1">
        <v>1099700000</v>
      </c>
      <c r="H16" s="1">
        <v>1201400000</v>
      </c>
      <c r="I16" s="1">
        <v>1315500000</v>
      </c>
      <c r="J16" s="1">
        <v>1451400000</v>
      </c>
      <c r="K16" s="1">
        <v>1732600000</v>
      </c>
      <c r="L16" s="1">
        <v>1956000000</v>
      </c>
      <c r="M16" s="1">
        <v>2362400000</v>
      </c>
      <c r="N16" s="1">
        <v>2533400000</v>
      </c>
      <c r="O16" s="1">
        <v>2809900000</v>
      </c>
      <c r="P16" s="1">
        <v>3284800000</v>
      </c>
      <c r="Q16" s="1">
        <v>3477700000</v>
      </c>
      <c r="R16" s="1">
        <v>3585200000</v>
      </c>
      <c r="S16" s="1">
        <v>3878000000</v>
      </c>
      <c r="T16" s="1">
        <v>4516200000</v>
      </c>
      <c r="U16" s="1">
        <v>4353800000</v>
      </c>
      <c r="V16" s="1">
        <v>5386000000</v>
      </c>
      <c r="W16" s="1">
        <v>6905000000</v>
      </c>
      <c r="AC16" s="25">
        <f>(W35+V35+U35+T35+S35)/5</f>
        <v>-4.8227323990037534E-2</v>
      </c>
      <c r="AD16" s="26">
        <f>AE101/W3</f>
        <v>17.852715049129461</v>
      </c>
      <c r="AE16" s="26">
        <f>AE101/W28</f>
        <v>61.516839916839913</v>
      </c>
      <c r="AF16" s="27">
        <f>AE101/W107</f>
        <v>49.50458891013384</v>
      </c>
    </row>
    <row r="17" spans="1:32" ht="19" x14ac:dyDescent="0.25">
      <c r="A17" s="5" t="s">
        <v>12</v>
      </c>
      <c r="B17" s="1" t="s">
        <v>91</v>
      </c>
      <c r="C17" s="1" t="s">
        <v>91</v>
      </c>
      <c r="D17" s="1" t="s">
        <v>91</v>
      </c>
      <c r="E17" s="1" t="s">
        <v>91</v>
      </c>
      <c r="F17" s="1" t="s">
        <v>91</v>
      </c>
      <c r="G17" s="1" t="s">
        <v>91</v>
      </c>
      <c r="H17" s="1" t="s">
        <v>91</v>
      </c>
      <c r="I17" s="1" t="s">
        <v>91</v>
      </c>
      <c r="J17" s="1">
        <v>12700000</v>
      </c>
      <c r="K17" s="1" t="s">
        <v>91</v>
      </c>
      <c r="L17" s="1" t="s">
        <v>91</v>
      </c>
      <c r="M17" s="1">
        <v>1500000</v>
      </c>
      <c r="N17" s="1">
        <v>1000000</v>
      </c>
      <c r="O17" s="1">
        <v>400000</v>
      </c>
      <c r="P17" s="1">
        <v>700000</v>
      </c>
      <c r="Q17" s="1">
        <v>1500000</v>
      </c>
      <c r="R17" s="1">
        <v>1600000</v>
      </c>
      <c r="S17" s="1">
        <v>5600000</v>
      </c>
      <c r="T17" s="1">
        <v>24400000</v>
      </c>
      <c r="U17" s="1">
        <v>32300000</v>
      </c>
      <c r="V17" s="1">
        <v>32000000</v>
      </c>
      <c r="W17" s="1">
        <v>-62000000</v>
      </c>
    </row>
    <row r="18" spans="1:32" ht="20" x14ac:dyDescent="0.25">
      <c r="A18" s="5" t="s">
        <v>13</v>
      </c>
      <c r="B18" s="1">
        <v>49700000</v>
      </c>
      <c r="C18" s="1">
        <v>52200000</v>
      </c>
      <c r="D18" s="1">
        <v>52000000</v>
      </c>
      <c r="E18" s="1">
        <v>67600000</v>
      </c>
      <c r="F18" s="1">
        <v>48900000</v>
      </c>
      <c r="G18" s="1">
        <v>54300000</v>
      </c>
      <c r="H18" s="1">
        <v>64600000</v>
      </c>
      <c r="I18" s="1">
        <v>74500000</v>
      </c>
      <c r="J18" s="1">
        <v>81700000</v>
      </c>
      <c r="K18" s="1">
        <v>97100000</v>
      </c>
      <c r="L18" s="1">
        <v>111100000</v>
      </c>
      <c r="M18" s="1">
        <v>117100000</v>
      </c>
      <c r="N18" s="1">
        <v>135300000</v>
      </c>
      <c r="O18" s="1">
        <v>145900000</v>
      </c>
      <c r="P18" s="1">
        <v>178600000</v>
      </c>
      <c r="Q18" s="1">
        <v>201800000</v>
      </c>
      <c r="R18" s="1">
        <v>201100000</v>
      </c>
      <c r="S18" s="1">
        <v>217000000</v>
      </c>
      <c r="T18" s="1">
        <v>447700000</v>
      </c>
      <c r="U18" s="1">
        <v>514200000</v>
      </c>
      <c r="V18" s="1">
        <v>563000000</v>
      </c>
      <c r="W18" s="1">
        <v>607000000</v>
      </c>
      <c r="AC18" s="18" t="s">
        <v>123</v>
      </c>
      <c r="AD18" s="19" t="s">
        <v>162</v>
      </c>
      <c r="AE18" s="19" t="s">
        <v>163</v>
      </c>
      <c r="AF18" s="19" t="s">
        <v>164</v>
      </c>
    </row>
    <row r="19" spans="1:32" ht="19" x14ac:dyDescent="0.25">
      <c r="A19" s="6" t="s">
        <v>14</v>
      </c>
      <c r="B19" s="10">
        <v>365300000</v>
      </c>
      <c r="C19" s="10">
        <v>380300000</v>
      </c>
      <c r="D19" s="10">
        <v>391400000</v>
      </c>
      <c r="E19" s="10">
        <v>409300000</v>
      </c>
      <c r="F19" s="10">
        <v>436500000</v>
      </c>
      <c r="G19" s="10">
        <v>463300000</v>
      </c>
      <c r="H19" s="10">
        <v>502200000</v>
      </c>
      <c r="I19" s="10">
        <v>529900000</v>
      </c>
      <c r="J19" s="10">
        <v>538000000</v>
      </c>
      <c r="K19" s="10">
        <v>749700000</v>
      </c>
      <c r="L19" s="10">
        <v>1004300000</v>
      </c>
      <c r="M19" s="10">
        <v>1207600000</v>
      </c>
      <c r="N19" s="10">
        <v>1324200000</v>
      </c>
      <c r="O19" s="10">
        <v>1428800000</v>
      </c>
      <c r="P19" s="10">
        <v>1687500000</v>
      </c>
      <c r="Q19" s="10">
        <v>1859100000</v>
      </c>
      <c r="R19" s="10">
        <v>2093500000</v>
      </c>
      <c r="S19" s="10">
        <v>2297200000</v>
      </c>
      <c r="T19" s="10">
        <v>2751300000</v>
      </c>
      <c r="U19" s="10">
        <v>2544900000</v>
      </c>
      <c r="V19" s="10">
        <v>4055000000</v>
      </c>
      <c r="W19" s="10">
        <v>5304000000</v>
      </c>
      <c r="X19" s="37">
        <v>6258000000</v>
      </c>
      <c r="Y19" s="37">
        <v>7097000002</v>
      </c>
      <c r="Z19" s="37">
        <v>7856000003</v>
      </c>
      <c r="AA19" s="37">
        <v>7706000004</v>
      </c>
      <c r="AB19" s="37">
        <v>8341000005</v>
      </c>
      <c r="AC19" s="28">
        <f>W40-W56-W61</f>
        <v>7291000000</v>
      </c>
      <c r="AD19" s="42">
        <f>AE101/X3</f>
        <v>15.120981165133596</v>
      </c>
      <c r="AE19" s="42">
        <f>AE101/X28</f>
        <v>52.081267273804059</v>
      </c>
      <c r="AF19" s="43">
        <f>AE101/X106</f>
        <v>54.165062761506277</v>
      </c>
    </row>
    <row r="20" spans="1:32" ht="19" customHeight="1" x14ac:dyDescent="0.25">
      <c r="A20" s="14" t="s">
        <v>100</v>
      </c>
      <c r="B20" s="1"/>
      <c r="C20" s="15">
        <f>(C19/B19)-1</f>
        <v>4.106214070626879E-2</v>
      </c>
      <c r="D20" s="15">
        <f>(D19/C19)-1</f>
        <v>2.9187483565606076E-2</v>
      </c>
      <c r="E20" s="15">
        <f>(E19/D19)-1</f>
        <v>4.5733265201839624E-2</v>
      </c>
      <c r="F20" s="15">
        <f t="shared" ref="F20:W20" si="3">(F19/E19)-1</f>
        <v>6.6454923039335423E-2</v>
      </c>
      <c r="G20" s="15">
        <f t="shared" si="3"/>
        <v>6.1397479954180989E-2</v>
      </c>
      <c r="H20" s="15">
        <f t="shared" si="3"/>
        <v>8.3962875026980299E-2</v>
      </c>
      <c r="I20" s="15">
        <f t="shared" si="3"/>
        <v>5.5157307845479897E-2</v>
      </c>
      <c r="J20" s="15">
        <f t="shared" si="3"/>
        <v>1.5285903000566092E-2</v>
      </c>
      <c r="K20" s="15">
        <f t="shared" si="3"/>
        <v>0.39349442379182165</v>
      </c>
      <c r="L20" s="15">
        <f t="shared" si="3"/>
        <v>0.33960250766973465</v>
      </c>
      <c r="M20" s="15">
        <f t="shared" si="3"/>
        <v>0.20242955292243359</v>
      </c>
      <c r="N20" s="15">
        <f t="shared" si="3"/>
        <v>9.6555150712156257E-2</v>
      </c>
      <c r="O20" s="15">
        <f t="shared" si="3"/>
        <v>7.899108895937168E-2</v>
      </c>
      <c r="P20" s="15">
        <f t="shared" si="3"/>
        <v>0.18106103023516229</v>
      </c>
      <c r="Q20" s="15">
        <f t="shared" si="3"/>
        <v>0.10168888888888894</v>
      </c>
      <c r="R20" s="15">
        <f t="shared" si="3"/>
        <v>0.12608251304394602</v>
      </c>
      <c r="S20" s="15">
        <f t="shared" si="3"/>
        <v>9.7301170288989658E-2</v>
      </c>
      <c r="T20" s="15">
        <f t="shared" si="3"/>
        <v>0.19767543095942886</v>
      </c>
      <c r="U20" s="15">
        <f t="shared" si="3"/>
        <v>-7.5019081888561767E-2</v>
      </c>
      <c r="V20" s="15">
        <f t="shared" si="3"/>
        <v>0.59338284411961184</v>
      </c>
      <c r="W20" s="15">
        <f t="shared" si="3"/>
        <v>0.30801479654747221</v>
      </c>
      <c r="X20" s="16">
        <f t="shared" ref="X20" si="4">(X19/W19)-1</f>
        <v>0.17986425339366519</v>
      </c>
      <c r="Y20" s="16">
        <f t="shared" ref="Y20" si="5">(Y19/X19)-1</f>
        <v>0.13406839277724503</v>
      </c>
      <c r="Z20" s="16">
        <f t="shared" ref="Z20" si="6">(Z19/Y19)-1</f>
        <v>0.10694659726449296</v>
      </c>
      <c r="AA20" s="16">
        <f t="shared" ref="AA20" si="7">(AA19/Z19)-1</f>
        <v>-1.9093686219796235E-2</v>
      </c>
      <c r="AB20" s="16">
        <f t="shared" ref="AB20" si="8">(AB19/AA19)-1</f>
        <v>8.2403322173681071E-2</v>
      </c>
    </row>
    <row r="21" spans="1:32" ht="20" x14ac:dyDescent="0.25">
      <c r="A21" s="5" t="s">
        <v>15</v>
      </c>
      <c r="B21" s="2">
        <v>0.29770000000000002</v>
      </c>
      <c r="C21" s="2">
        <v>0.30609999999999998</v>
      </c>
      <c r="D21" s="2">
        <v>0.31819999999999998</v>
      </c>
      <c r="E21" s="2">
        <v>0.30740000000000001</v>
      </c>
      <c r="F21" s="2">
        <v>0.30580000000000002</v>
      </c>
      <c r="G21" s="2">
        <v>0.30580000000000002</v>
      </c>
      <c r="H21" s="2">
        <v>0.309</v>
      </c>
      <c r="I21" s="2">
        <v>0.30030000000000001</v>
      </c>
      <c r="J21" s="2">
        <v>0.28100000000000003</v>
      </c>
      <c r="K21" s="2">
        <v>0.31230000000000002</v>
      </c>
      <c r="L21" s="2">
        <v>0.35349999999999998</v>
      </c>
      <c r="M21" s="2">
        <v>0.34660000000000002</v>
      </c>
      <c r="N21" s="2">
        <v>0.35270000000000001</v>
      </c>
      <c r="O21" s="2">
        <v>0.34689999999999999</v>
      </c>
      <c r="P21" s="2">
        <v>0.34860000000000002</v>
      </c>
      <c r="Q21" s="2">
        <v>0.3574</v>
      </c>
      <c r="R21" s="2">
        <v>0.37730000000000002</v>
      </c>
      <c r="S21" s="2">
        <v>0.38500000000000001</v>
      </c>
      <c r="T21" s="2">
        <v>0.3997</v>
      </c>
      <c r="U21" s="2">
        <v>0.39829999999999999</v>
      </c>
      <c r="V21" s="2">
        <v>0.45150000000000001</v>
      </c>
      <c r="W21" s="36">
        <v>0.4572</v>
      </c>
      <c r="X21" s="38">
        <f>X19/X3</f>
        <v>0.45685501533070522</v>
      </c>
      <c r="Y21" s="38">
        <f t="shared" ref="Y21:AB21" si="9">Y19/Y3</f>
        <v>0.46857256054403801</v>
      </c>
      <c r="Z21" s="38">
        <f t="shared" si="9"/>
        <v>0.47753935949182419</v>
      </c>
      <c r="AA21" s="38">
        <f t="shared" si="9"/>
        <v>0.44911994428255042</v>
      </c>
      <c r="AB21" s="38">
        <f t="shared" si="9"/>
        <v>0.43992616060126583</v>
      </c>
      <c r="AE21" s="18" t="s">
        <v>165</v>
      </c>
      <c r="AF21" s="19" t="s">
        <v>166</v>
      </c>
    </row>
    <row r="22" spans="1:32" ht="19" x14ac:dyDescent="0.25">
      <c r="A22" s="6" t="s">
        <v>16</v>
      </c>
      <c r="B22" s="10">
        <v>307100000</v>
      </c>
      <c r="C22" s="10">
        <v>320200000</v>
      </c>
      <c r="D22" s="10">
        <v>332800000</v>
      </c>
      <c r="E22" s="10">
        <v>336700000</v>
      </c>
      <c r="F22" s="10">
        <v>383500000</v>
      </c>
      <c r="G22" s="10">
        <v>415200000</v>
      </c>
      <c r="H22" s="10">
        <v>423700000</v>
      </c>
      <c r="I22" s="10">
        <v>449100000</v>
      </c>
      <c r="J22" s="10">
        <v>462900000</v>
      </c>
      <c r="K22" s="10">
        <v>668200000</v>
      </c>
      <c r="L22" s="10">
        <v>885200000</v>
      </c>
      <c r="M22" s="10">
        <v>1121700000</v>
      </c>
      <c r="N22" s="10">
        <v>1221300000</v>
      </c>
      <c r="O22" s="10">
        <v>1308700000</v>
      </c>
      <c r="P22" s="10">
        <v>1556200000</v>
      </c>
      <c r="Q22" s="10">
        <v>1724500000</v>
      </c>
      <c r="R22" s="10">
        <v>1964000000</v>
      </c>
      <c r="S22" s="10">
        <v>2088100000</v>
      </c>
      <c r="T22" s="10">
        <v>2367200000</v>
      </c>
      <c r="U22" s="10">
        <v>2035700000</v>
      </c>
      <c r="V22" s="10">
        <v>3530000000</v>
      </c>
      <c r="W22" s="35">
        <v>4697000000</v>
      </c>
      <c r="AE22" s="44">
        <f>(-1*W98)/AE101</f>
        <v>4.1134143656651563E-3</v>
      </c>
      <c r="AF22" s="45">
        <f>W107/AE101</f>
        <v>2.0200147542186637E-2</v>
      </c>
    </row>
    <row r="23" spans="1:32" ht="19" x14ac:dyDescent="0.25">
      <c r="A23" s="5" t="s">
        <v>17</v>
      </c>
      <c r="B23" s="2">
        <v>0.25030000000000002</v>
      </c>
      <c r="C23" s="2">
        <v>0.25769999999999998</v>
      </c>
      <c r="D23" s="2">
        <v>0.27060000000000001</v>
      </c>
      <c r="E23" s="2">
        <v>0.25290000000000001</v>
      </c>
      <c r="F23" s="2">
        <v>0.26869999999999999</v>
      </c>
      <c r="G23" s="2">
        <v>0.27410000000000001</v>
      </c>
      <c r="H23" s="2">
        <v>0.26069999999999999</v>
      </c>
      <c r="I23" s="2">
        <v>0.2545</v>
      </c>
      <c r="J23" s="2">
        <v>0.24179999999999999</v>
      </c>
      <c r="K23" s="2">
        <v>0.27829999999999999</v>
      </c>
      <c r="L23" s="2">
        <v>0.31159999999999999</v>
      </c>
      <c r="M23" s="2">
        <v>0.32190000000000002</v>
      </c>
      <c r="N23" s="2">
        <v>0.32529999999999998</v>
      </c>
      <c r="O23" s="2">
        <v>0.31780000000000003</v>
      </c>
      <c r="P23" s="2">
        <v>0.32150000000000001</v>
      </c>
      <c r="Q23" s="2">
        <v>0.33150000000000002</v>
      </c>
      <c r="R23" s="2">
        <v>0.35389999999999999</v>
      </c>
      <c r="S23" s="2">
        <v>0.35</v>
      </c>
      <c r="T23" s="2">
        <v>0.34389999999999998</v>
      </c>
      <c r="U23" s="2">
        <v>0.31859999999999999</v>
      </c>
      <c r="V23" s="2">
        <v>0.39300000000000002</v>
      </c>
      <c r="W23" s="2">
        <v>0.40479999999999999</v>
      </c>
    </row>
    <row r="24" spans="1:32" ht="19" x14ac:dyDescent="0.25">
      <c r="A24" s="5" t="s">
        <v>18</v>
      </c>
      <c r="B24" s="1">
        <v>8500000</v>
      </c>
      <c r="C24" s="1">
        <v>7900000</v>
      </c>
      <c r="D24" s="1">
        <v>6600000</v>
      </c>
      <c r="E24" s="1">
        <v>5000000</v>
      </c>
      <c r="F24" s="1">
        <v>3900000</v>
      </c>
      <c r="G24" s="1">
        <v>-300000</v>
      </c>
      <c r="H24" s="1">
        <v>12300000</v>
      </c>
      <c r="I24" s="1">
        <v>17700000</v>
      </c>
      <c r="J24" s="1">
        <v>-12700000</v>
      </c>
      <c r="K24" s="1">
        <v>-12500000</v>
      </c>
      <c r="L24" s="1">
        <v>12500000</v>
      </c>
      <c r="M24" s="1">
        <v>-21700000</v>
      </c>
      <c r="N24" s="1">
        <v>-26700000</v>
      </c>
      <c r="O24" s="1">
        <v>-34100000</v>
      </c>
      <c r="P24" s="1">
        <v>-61100000</v>
      </c>
      <c r="Q24" s="1">
        <v>-75700000</v>
      </c>
      <c r="R24" s="1">
        <v>-74200000</v>
      </c>
      <c r="S24" s="1">
        <v>-25000000</v>
      </c>
      <c r="T24" s="1">
        <v>-96900000</v>
      </c>
      <c r="U24" s="1">
        <v>-49300000</v>
      </c>
      <c r="V24" s="1">
        <v>-95000000</v>
      </c>
      <c r="W24" s="1" t="s">
        <v>91</v>
      </c>
    </row>
    <row r="25" spans="1:32" ht="19" x14ac:dyDescent="0.25">
      <c r="A25" s="6" t="s">
        <v>19</v>
      </c>
      <c r="B25" s="10">
        <v>315600000</v>
      </c>
      <c r="C25" s="10">
        <v>328100000</v>
      </c>
      <c r="D25" s="10">
        <v>339400000</v>
      </c>
      <c r="E25" s="10">
        <v>341700000</v>
      </c>
      <c r="F25" s="10">
        <v>387400000</v>
      </c>
      <c r="G25" s="10">
        <v>414900000</v>
      </c>
      <c r="H25" s="10">
        <v>436000000</v>
      </c>
      <c r="I25" s="10">
        <v>466800000</v>
      </c>
      <c r="J25" s="10">
        <v>450200000</v>
      </c>
      <c r="K25" s="10">
        <v>655700000</v>
      </c>
      <c r="L25" s="10">
        <v>897700000</v>
      </c>
      <c r="M25" s="10">
        <v>1100000000</v>
      </c>
      <c r="N25" s="10">
        <v>1194600000</v>
      </c>
      <c r="O25" s="10">
        <v>1274600000</v>
      </c>
      <c r="P25" s="10">
        <v>1495100000</v>
      </c>
      <c r="Q25" s="10">
        <v>1648800000</v>
      </c>
      <c r="R25" s="10">
        <v>1889800000</v>
      </c>
      <c r="S25" s="10">
        <v>2063100000</v>
      </c>
      <c r="T25" s="10">
        <v>2270300000</v>
      </c>
      <c r="U25" s="10">
        <v>1986400000</v>
      </c>
      <c r="V25" s="10">
        <v>3435000000</v>
      </c>
      <c r="W25" s="10">
        <v>4635000000</v>
      </c>
    </row>
    <row r="26" spans="1:32" ht="19" x14ac:dyDescent="0.25">
      <c r="A26" s="5" t="s">
        <v>20</v>
      </c>
      <c r="B26" s="2">
        <v>0.25719999999999998</v>
      </c>
      <c r="C26" s="2">
        <v>0.2641</v>
      </c>
      <c r="D26" s="2">
        <v>0.27589999999999998</v>
      </c>
      <c r="E26" s="2">
        <v>0.25659999999999999</v>
      </c>
      <c r="F26" s="2">
        <v>0.27139999999999997</v>
      </c>
      <c r="G26" s="2">
        <v>0.27389999999999998</v>
      </c>
      <c r="H26" s="2">
        <v>0.26829999999999998</v>
      </c>
      <c r="I26" s="2">
        <v>0.26450000000000001</v>
      </c>
      <c r="J26" s="2">
        <v>0.23519999999999999</v>
      </c>
      <c r="K26" s="2">
        <v>0.27310000000000001</v>
      </c>
      <c r="L26" s="2">
        <v>0.316</v>
      </c>
      <c r="M26" s="2">
        <v>0.31569999999999998</v>
      </c>
      <c r="N26" s="2">
        <v>0.31819999999999998</v>
      </c>
      <c r="O26" s="2">
        <v>0.3095</v>
      </c>
      <c r="P26" s="2">
        <v>0.30880000000000002</v>
      </c>
      <c r="Q26" s="2">
        <v>0.31690000000000002</v>
      </c>
      <c r="R26" s="2">
        <v>0.34060000000000001</v>
      </c>
      <c r="S26" s="2">
        <v>0.3458</v>
      </c>
      <c r="T26" s="2">
        <v>0.32979999999999998</v>
      </c>
      <c r="U26" s="2">
        <v>0.31090000000000001</v>
      </c>
      <c r="V26" s="2">
        <v>0.38240000000000002</v>
      </c>
      <c r="W26" s="2">
        <v>0.39950000000000002</v>
      </c>
    </row>
    <row r="27" spans="1:32" ht="19" x14ac:dyDescent="0.25">
      <c r="A27" s="5" t="s">
        <v>21</v>
      </c>
      <c r="B27" s="1">
        <v>107400000</v>
      </c>
      <c r="C27" s="1">
        <v>107700000</v>
      </c>
      <c r="D27" s="1">
        <v>118700000</v>
      </c>
      <c r="E27" s="1">
        <v>127000000</v>
      </c>
      <c r="F27" s="1">
        <v>135800000</v>
      </c>
      <c r="G27" s="1">
        <v>136200000</v>
      </c>
      <c r="H27" s="1">
        <v>143800000</v>
      </c>
      <c r="I27" s="1">
        <v>160100000</v>
      </c>
      <c r="J27" s="1">
        <v>148200000</v>
      </c>
      <c r="K27" s="1">
        <v>220900000</v>
      </c>
      <c r="L27" s="1">
        <v>289800000</v>
      </c>
      <c r="M27" s="1">
        <v>349100000</v>
      </c>
      <c r="N27" s="1">
        <v>397600000</v>
      </c>
      <c r="O27" s="1">
        <v>423700000</v>
      </c>
      <c r="P27" s="1">
        <v>535600000</v>
      </c>
      <c r="Q27" s="1">
        <v>555500000</v>
      </c>
      <c r="R27" s="1">
        <v>669300000</v>
      </c>
      <c r="S27" s="1">
        <v>670000000</v>
      </c>
      <c r="T27" s="1">
        <v>751000000</v>
      </c>
      <c r="U27" s="1">
        <v>613000000</v>
      </c>
      <c r="V27" s="1">
        <v>1015000000</v>
      </c>
      <c r="W27" s="1">
        <v>1305000000</v>
      </c>
    </row>
    <row r="28" spans="1:32" ht="20" thickBot="1" x14ac:dyDescent="0.3">
      <c r="A28" s="7" t="s">
        <v>22</v>
      </c>
      <c r="B28" s="11">
        <v>208200000</v>
      </c>
      <c r="C28" s="11">
        <v>220400000</v>
      </c>
      <c r="D28" s="11">
        <v>220700000</v>
      </c>
      <c r="E28" s="11">
        <v>214700000</v>
      </c>
      <c r="F28" s="11">
        <v>251800000</v>
      </c>
      <c r="G28" s="11">
        <v>272800000</v>
      </c>
      <c r="H28" s="11">
        <v>293800000</v>
      </c>
      <c r="I28" s="11">
        <v>295300000</v>
      </c>
      <c r="J28" s="11">
        <v>295400000</v>
      </c>
      <c r="K28" s="11">
        <v>431700000</v>
      </c>
      <c r="L28" s="11">
        <v>603400000</v>
      </c>
      <c r="M28" s="11">
        <v>739900000</v>
      </c>
      <c r="N28" s="11">
        <v>790300000</v>
      </c>
      <c r="O28" s="11">
        <v>858800000</v>
      </c>
      <c r="P28" s="11">
        <v>972600000</v>
      </c>
      <c r="Q28" s="11">
        <v>1100300000</v>
      </c>
      <c r="R28" s="11">
        <v>1221500000</v>
      </c>
      <c r="S28" s="11">
        <v>1404600000</v>
      </c>
      <c r="T28" s="11">
        <v>1528200000</v>
      </c>
      <c r="U28" s="11">
        <v>1385400000</v>
      </c>
      <c r="V28" s="11">
        <v>2445000000</v>
      </c>
      <c r="W28" s="11">
        <v>3367000000</v>
      </c>
      <c r="X28" s="39">
        <v>3977000001</v>
      </c>
      <c r="Y28" s="39">
        <v>4372000002</v>
      </c>
      <c r="Z28" s="39">
        <v>4811000003</v>
      </c>
      <c r="AA28" s="39">
        <v>4746000004</v>
      </c>
      <c r="AB28" s="39">
        <v>5141000005</v>
      </c>
    </row>
    <row r="29" spans="1:32" ht="20" customHeight="1" thickTop="1" x14ac:dyDescent="0.25">
      <c r="A29" s="14" t="s">
        <v>101</v>
      </c>
      <c r="B29" s="1"/>
      <c r="C29" s="15">
        <f>(C28/B28)-1</f>
        <v>5.8597502401537049E-2</v>
      </c>
      <c r="D29" s="15">
        <f>(D28/C28)-1</f>
        <v>1.3611615245008313E-3</v>
      </c>
      <c r="E29" s="15">
        <f>(E28/D28)-1</f>
        <v>-2.7186225645672857E-2</v>
      </c>
      <c r="F29" s="15">
        <f t="shared" ref="F29:W29" si="10">(F28/E28)-1</f>
        <v>0.17279925477410329</v>
      </c>
      <c r="G29" s="15">
        <f t="shared" si="10"/>
        <v>8.3399523431294753E-2</v>
      </c>
      <c r="H29" s="15">
        <f t="shared" si="10"/>
        <v>7.6979472140762395E-2</v>
      </c>
      <c r="I29" s="15">
        <f t="shared" si="10"/>
        <v>5.1055139550715278E-3</v>
      </c>
      <c r="J29" s="15">
        <f t="shared" si="10"/>
        <v>3.3863867253636215E-4</v>
      </c>
      <c r="K29" s="15">
        <f t="shared" si="10"/>
        <v>0.46140825998645907</v>
      </c>
      <c r="L29" s="15">
        <f t="shared" si="10"/>
        <v>0.39772990502663896</v>
      </c>
      <c r="M29" s="15">
        <f t="shared" si="10"/>
        <v>0.22621809744779586</v>
      </c>
      <c r="N29" s="15">
        <f t="shared" si="10"/>
        <v>6.8117313150425796E-2</v>
      </c>
      <c r="O29" s="15">
        <f t="shared" si="10"/>
        <v>8.6675945843350588E-2</v>
      </c>
      <c r="P29" s="15">
        <f t="shared" si="10"/>
        <v>0.13251047973917096</v>
      </c>
      <c r="Q29" s="15">
        <f t="shared" si="10"/>
        <v>0.13129755295085332</v>
      </c>
      <c r="R29" s="15">
        <f t="shared" si="10"/>
        <v>0.11015177678814858</v>
      </c>
      <c r="S29" s="15">
        <f t="shared" si="10"/>
        <v>0.1498976668031109</v>
      </c>
      <c r="T29" s="15">
        <f t="shared" si="10"/>
        <v>8.7996582656984179E-2</v>
      </c>
      <c r="U29" s="15">
        <f t="shared" si="10"/>
        <v>-9.3443266588142948E-2</v>
      </c>
      <c r="V29" s="15">
        <f t="shared" si="10"/>
        <v>0.76483326115201389</v>
      </c>
      <c r="W29" s="15">
        <f t="shared" si="10"/>
        <v>0.37709611451942737</v>
      </c>
      <c r="X29" s="16">
        <f t="shared" ref="X29" si="11">(X28/W28)-1</f>
        <v>0.18117018146718156</v>
      </c>
      <c r="Y29" s="16">
        <f t="shared" ref="Y29" si="12">(Y28/X28)-1</f>
        <v>9.9321096530218478E-2</v>
      </c>
      <c r="Z29" s="16">
        <f t="shared" ref="Z29" si="13">(Z28/Y28)-1</f>
        <v>0.10041171107026003</v>
      </c>
      <c r="AA29" s="16">
        <f t="shared" ref="AA29" si="14">(AA28/Z28)-1</f>
        <v>-1.3510704418929098E-2</v>
      </c>
      <c r="AB29" s="16">
        <f t="shared" ref="AB29" si="15">(AB28/AA28)-1</f>
        <v>8.3227981598627876E-2</v>
      </c>
    </row>
    <row r="30" spans="1:32" ht="19" x14ac:dyDescent="0.25">
      <c r="A30" s="5" t="s">
        <v>23</v>
      </c>
      <c r="B30" s="2">
        <v>0.16969999999999999</v>
      </c>
      <c r="C30" s="2">
        <v>0.1774</v>
      </c>
      <c r="D30" s="2">
        <v>0.1794</v>
      </c>
      <c r="E30" s="2">
        <v>0.16120000000000001</v>
      </c>
      <c r="F30" s="2">
        <v>0.1764</v>
      </c>
      <c r="G30" s="2">
        <v>0.18010000000000001</v>
      </c>
      <c r="H30" s="2">
        <v>0.18079999999999999</v>
      </c>
      <c r="I30" s="2">
        <v>0.1673</v>
      </c>
      <c r="J30" s="2">
        <v>0.15429999999999999</v>
      </c>
      <c r="K30" s="2">
        <v>0.17979999999999999</v>
      </c>
      <c r="L30" s="2">
        <v>0.21240000000000001</v>
      </c>
      <c r="M30" s="2">
        <v>0.21240000000000001</v>
      </c>
      <c r="N30" s="2">
        <v>0.21049999999999999</v>
      </c>
      <c r="O30" s="2">
        <v>0.20849999999999999</v>
      </c>
      <c r="P30" s="2">
        <v>0.2009</v>
      </c>
      <c r="Q30" s="2">
        <v>0.21149999999999999</v>
      </c>
      <c r="R30" s="2">
        <v>0.22009999999999999</v>
      </c>
      <c r="S30" s="2">
        <v>0.2354</v>
      </c>
      <c r="T30" s="2">
        <v>0.222</v>
      </c>
      <c r="U30" s="2">
        <v>0.21679999999999999</v>
      </c>
      <c r="V30" s="2">
        <v>0.2722</v>
      </c>
      <c r="W30" s="2">
        <v>0.29020000000000001</v>
      </c>
      <c r="X30" s="40">
        <f>X28/X3</f>
        <v>0.29033435545335085</v>
      </c>
      <c r="Y30" s="40">
        <f t="shared" ref="Y30:AB30" si="16">Y28/Y3</f>
        <v>0.28865707130595536</v>
      </c>
      <c r="Z30" s="40">
        <f t="shared" si="16"/>
        <v>0.29244422849674789</v>
      </c>
      <c r="AA30" s="40">
        <f t="shared" si="16"/>
        <v>0.27660566522904767</v>
      </c>
      <c r="AB30" s="40">
        <f t="shared" si="16"/>
        <v>0.27114978929324896</v>
      </c>
    </row>
    <row r="31" spans="1:32" ht="19" x14ac:dyDescent="0.25">
      <c r="A31" s="5" t="s">
        <v>24</v>
      </c>
      <c r="B31" s="12">
        <v>1.84</v>
      </c>
      <c r="C31" s="12">
        <v>1.96</v>
      </c>
      <c r="D31" s="12">
        <v>1.97</v>
      </c>
      <c r="E31" s="12">
        <v>1.91</v>
      </c>
      <c r="F31" s="12">
        <v>2.27</v>
      </c>
      <c r="G31" s="12">
        <v>2.5099999999999998</v>
      </c>
      <c r="H31" s="12">
        <v>2.71</v>
      </c>
      <c r="I31" s="12">
        <v>2.76</v>
      </c>
      <c r="J31" s="12">
        <v>2.75</v>
      </c>
      <c r="K31" s="12">
        <v>4.01</v>
      </c>
      <c r="L31" s="12">
        <v>5.68</v>
      </c>
      <c r="M31" s="12">
        <v>7.11</v>
      </c>
      <c r="N31" s="12">
        <v>7.59</v>
      </c>
      <c r="O31" s="12">
        <v>8.24</v>
      </c>
      <c r="P31" s="12">
        <v>9.32</v>
      </c>
      <c r="Q31" s="12">
        <v>10.53</v>
      </c>
      <c r="R31" s="12">
        <v>11.7</v>
      </c>
      <c r="S31" s="12">
        <v>13.48</v>
      </c>
      <c r="T31" s="12">
        <v>14.66</v>
      </c>
      <c r="U31" s="12">
        <v>13.27</v>
      </c>
      <c r="V31" s="12">
        <v>30.61</v>
      </c>
      <c r="W31" s="12">
        <v>42.16</v>
      </c>
      <c r="X31" s="41">
        <v>38.04</v>
      </c>
      <c r="Y31" s="41">
        <v>41.83</v>
      </c>
      <c r="Z31" s="41">
        <v>46.02</v>
      </c>
      <c r="AA31" s="41">
        <v>45.4</v>
      </c>
      <c r="AB31" s="41">
        <v>49.18</v>
      </c>
    </row>
    <row r="32" spans="1:32" ht="19" x14ac:dyDescent="0.25">
      <c r="A32" s="5" t="s">
        <v>25</v>
      </c>
      <c r="B32" s="12">
        <v>1.82</v>
      </c>
      <c r="C32" s="12">
        <v>1.95</v>
      </c>
      <c r="D32" s="12">
        <v>1.96</v>
      </c>
      <c r="E32" s="12">
        <v>1.9</v>
      </c>
      <c r="F32" s="12">
        <v>2.2599999999999998</v>
      </c>
      <c r="G32" s="12">
        <v>2.5099999999999998</v>
      </c>
      <c r="H32" s="12">
        <v>2.71</v>
      </c>
      <c r="I32" s="12">
        <v>2.76</v>
      </c>
      <c r="J32" s="12">
        <v>2.74</v>
      </c>
      <c r="K32" s="12">
        <v>4</v>
      </c>
      <c r="L32" s="12">
        <v>5.66</v>
      </c>
      <c r="M32" s="12">
        <v>7.07</v>
      </c>
      <c r="N32" s="12">
        <v>7.54</v>
      </c>
      <c r="O32" s="12">
        <v>8.19</v>
      </c>
      <c r="P32" s="12">
        <v>9.26</v>
      </c>
      <c r="Q32" s="12">
        <v>10.47</v>
      </c>
      <c r="R32" s="12">
        <v>11.62</v>
      </c>
      <c r="S32" s="12">
        <v>13.39</v>
      </c>
      <c r="T32" s="12">
        <v>14.55</v>
      </c>
      <c r="U32" s="12">
        <v>13.21</v>
      </c>
      <c r="V32" s="12">
        <v>30.61</v>
      </c>
      <c r="W32" s="12">
        <v>42.16</v>
      </c>
    </row>
    <row r="33" spans="1:23" ht="19" x14ac:dyDescent="0.25">
      <c r="A33" s="5" t="s">
        <v>26</v>
      </c>
      <c r="B33" s="1">
        <v>109867518</v>
      </c>
      <c r="C33" s="1">
        <v>109901778</v>
      </c>
      <c r="D33" s="1">
        <v>109898994</v>
      </c>
      <c r="E33" s="1">
        <v>109748406</v>
      </c>
      <c r="F33" s="1">
        <v>108967464</v>
      </c>
      <c r="G33" s="1">
        <v>107031756</v>
      </c>
      <c r="H33" s="1">
        <v>106143973</v>
      </c>
      <c r="I33" s="1">
        <v>105074019</v>
      </c>
      <c r="J33" s="1">
        <v>105128870</v>
      </c>
      <c r="K33" s="1">
        <v>105162445</v>
      </c>
      <c r="L33" s="1">
        <v>104556945</v>
      </c>
      <c r="M33" s="1">
        <v>104087228</v>
      </c>
      <c r="N33" s="1">
        <v>104118188</v>
      </c>
      <c r="O33" s="1">
        <v>104267723</v>
      </c>
      <c r="P33" s="1">
        <v>104395884</v>
      </c>
      <c r="Q33" s="1">
        <v>104518900</v>
      </c>
      <c r="R33" s="1">
        <v>104435755</v>
      </c>
      <c r="S33" s="1">
        <v>104227077</v>
      </c>
      <c r="T33" s="1">
        <v>104233233</v>
      </c>
      <c r="U33" s="1">
        <v>104430772</v>
      </c>
      <c r="V33" s="1">
        <v>79867332</v>
      </c>
      <c r="W33" s="1">
        <v>79867332</v>
      </c>
    </row>
    <row r="34" spans="1:23" ht="19" x14ac:dyDescent="0.25">
      <c r="A34" s="5" t="s">
        <v>27</v>
      </c>
      <c r="B34" s="1">
        <v>110563398</v>
      </c>
      <c r="C34" s="1">
        <v>110686830</v>
      </c>
      <c r="D34" s="1">
        <v>110696961</v>
      </c>
      <c r="E34" s="1">
        <v>110539470</v>
      </c>
      <c r="F34" s="1">
        <v>109096473</v>
      </c>
      <c r="G34" s="1">
        <v>107154823</v>
      </c>
      <c r="H34" s="1">
        <v>106270340</v>
      </c>
      <c r="I34" s="1">
        <v>105174244</v>
      </c>
      <c r="J34" s="1">
        <v>105211224</v>
      </c>
      <c r="K34" s="1">
        <v>105428153</v>
      </c>
      <c r="L34" s="1">
        <v>104972275</v>
      </c>
      <c r="M34" s="1">
        <v>104684282</v>
      </c>
      <c r="N34" s="1">
        <v>104857556</v>
      </c>
      <c r="O34" s="1">
        <v>104823341</v>
      </c>
      <c r="P34" s="1">
        <v>105088768</v>
      </c>
      <c r="Q34" s="1">
        <v>105119349</v>
      </c>
      <c r="R34" s="1">
        <v>105160800</v>
      </c>
      <c r="S34" s="1">
        <v>104879817</v>
      </c>
      <c r="T34" s="1">
        <v>105055331</v>
      </c>
      <c r="U34" s="1">
        <v>104888511</v>
      </c>
      <c r="V34" s="1">
        <v>79867332</v>
      </c>
      <c r="W34" s="1">
        <v>79867332</v>
      </c>
    </row>
    <row r="35" spans="1:23" ht="20" customHeight="1" x14ac:dyDescent="0.25">
      <c r="A35" s="14" t="s">
        <v>102</v>
      </c>
      <c r="B35" s="1"/>
      <c r="C35" s="22">
        <f>(C34-B34)/B34</f>
        <v>1.1163911586726015E-3</v>
      </c>
      <c r="D35" s="22">
        <f t="shared" ref="D35:W35" si="17">(D34-C34)/C34</f>
        <v>9.1528504339676177E-5</v>
      </c>
      <c r="E35" s="22">
        <f t="shared" si="17"/>
        <v>-1.4227219842105692E-3</v>
      </c>
      <c r="F35" s="22">
        <f t="shared" si="17"/>
        <v>-1.3054133514481299E-2</v>
      </c>
      <c r="G35" s="22">
        <f t="shared" si="17"/>
        <v>-1.7797550613758154E-2</v>
      </c>
      <c r="H35" s="22">
        <f t="shared" si="17"/>
        <v>-8.254252820705979E-3</v>
      </c>
      <c r="I35" s="22">
        <f t="shared" si="17"/>
        <v>-1.0314223140718285E-2</v>
      </c>
      <c r="J35" s="22">
        <f t="shared" si="17"/>
        <v>3.5160699610068031E-4</v>
      </c>
      <c r="K35" s="22">
        <f t="shared" si="17"/>
        <v>2.0618427554839587E-3</v>
      </c>
      <c r="L35" s="22">
        <f t="shared" si="17"/>
        <v>-4.324063231952854E-3</v>
      </c>
      <c r="M35" s="22">
        <f t="shared" si="17"/>
        <v>-2.7435148947662609E-3</v>
      </c>
      <c r="N35" s="22">
        <f t="shared" si="17"/>
        <v>1.6552055064006648E-3</v>
      </c>
      <c r="O35" s="22">
        <f t="shared" si="17"/>
        <v>-3.2629980427924526E-4</v>
      </c>
      <c r="P35" s="22">
        <f t="shared" si="17"/>
        <v>2.5321364256077278E-3</v>
      </c>
      <c r="Q35" s="22">
        <f t="shared" si="17"/>
        <v>2.9100160352055893E-4</v>
      </c>
      <c r="R35" s="22">
        <f t="shared" si="17"/>
        <v>3.9432321826878892E-4</v>
      </c>
      <c r="S35" s="22">
        <f t="shared" si="17"/>
        <v>-2.6719366912385605E-3</v>
      </c>
      <c r="T35" s="22">
        <f t="shared" si="17"/>
        <v>1.6734773669561226E-3</v>
      </c>
      <c r="U35" s="22">
        <f t="shared" si="17"/>
        <v>-1.5879251287114597E-3</v>
      </c>
      <c r="V35" s="22">
        <f t="shared" si="17"/>
        <v>-0.23855023549719379</v>
      </c>
      <c r="W35" s="22">
        <f t="shared" si="17"/>
        <v>0</v>
      </c>
    </row>
    <row r="36" spans="1:23" ht="19" x14ac:dyDescent="0.25">
      <c r="A36" s="5" t="s">
        <v>28</v>
      </c>
      <c r="B36" s="13" t="s">
        <v>92</v>
      </c>
      <c r="C36" s="13" t="s">
        <v>92</v>
      </c>
      <c r="D36" s="13" t="s">
        <v>92</v>
      </c>
      <c r="E36" s="13" t="s">
        <v>92</v>
      </c>
      <c r="F36" s="13" t="s">
        <v>92</v>
      </c>
      <c r="G36" s="13" t="s">
        <v>92</v>
      </c>
      <c r="H36" s="13" t="s">
        <v>92</v>
      </c>
      <c r="I36" s="13" t="s">
        <v>92</v>
      </c>
      <c r="J36" s="13" t="s">
        <v>92</v>
      </c>
      <c r="K36" s="13" t="s">
        <v>92</v>
      </c>
      <c r="L36" s="13" t="s">
        <v>92</v>
      </c>
      <c r="M36" s="13" t="s">
        <v>92</v>
      </c>
      <c r="N36" s="13" t="s">
        <v>92</v>
      </c>
      <c r="O36" s="13" t="s">
        <v>92</v>
      </c>
      <c r="P36" s="13" t="s">
        <v>92</v>
      </c>
      <c r="Q36" s="13" t="s">
        <v>92</v>
      </c>
      <c r="R36" s="13" t="s">
        <v>92</v>
      </c>
      <c r="S36" s="13" t="s">
        <v>92</v>
      </c>
      <c r="T36" s="13" t="s">
        <v>92</v>
      </c>
      <c r="U36" s="13" t="s">
        <v>92</v>
      </c>
      <c r="V36" s="13" t="s">
        <v>92</v>
      </c>
      <c r="W36" s="13" t="s">
        <v>92</v>
      </c>
    </row>
    <row r="37" spans="1:23" ht="21" x14ac:dyDescent="0.25">
      <c r="A37" s="4" t="s">
        <v>29</v>
      </c>
      <c r="B37" s="9" t="s">
        <v>90</v>
      </c>
      <c r="C37" s="9" t="s">
        <v>90</v>
      </c>
      <c r="D37" s="9" t="s">
        <v>90</v>
      </c>
      <c r="E37" s="9" t="s">
        <v>90</v>
      </c>
      <c r="F37" s="9" t="s">
        <v>90</v>
      </c>
      <c r="G37" s="9" t="s">
        <v>90</v>
      </c>
      <c r="H37" s="9" t="s">
        <v>90</v>
      </c>
      <c r="I37" s="9" t="s">
        <v>90</v>
      </c>
      <c r="J37" s="9" t="s">
        <v>90</v>
      </c>
      <c r="K37" s="9" t="s">
        <v>90</v>
      </c>
      <c r="L37" s="9" t="s">
        <v>90</v>
      </c>
      <c r="M37" s="9" t="s">
        <v>90</v>
      </c>
      <c r="N37" s="9" t="s">
        <v>90</v>
      </c>
      <c r="O37" s="9" t="s">
        <v>90</v>
      </c>
      <c r="P37" s="9" t="s">
        <v>90</v>
      </c>
      <c r="Q37" s="9" t="s">
        <v>90</v>
      </c>
      <c r="R37" s="9" t="s">
        <v>90</v>
      </c>
      <c r="S37" s="9" t="s">
        <v>90</v>
      </c>
      <c r="T37" s="9" t="s">
        <v>90</v>
      </c>
      <c r="U37" s="9" t="s">
        <v>90</v>
      </c>
      <c r="V37" s="9" t="s">
        <v>90</v>
      </c>
      <c r="W37" s="9" t="s">
        <v>90</v>
      </c>
    </row>
    <row r="38" spans="1:23" ht="19" x14ac:dyDescent="0.25">
      <c r="A38" s="5" t="s">
        <v>30</v>
      </c>
      <c r="B38" s="1">
        <v>150000000</v>
      </c>
      <c r="C38" s="1">
        <v>157800000</v>
      </c>
      <c r="D38" s="1">
        <v>162400000</v>
      </c>
      <c r="E38" s="1">
        <v>113100000</v>
      </c>
      <c r="F38" s="1">
        <v>605300000</v>
      </c>
      <c r="G38" s="1">
        <v>570400000</v>
      </c>
      <c r="H38" s="1">
        <v>529900000</v>
      </c>
      <c r="I38" s="1">
        <v>485800000</v>
      </c>
      <c r="J38" s="1">
        <v>529500000</v>
      </c>
      <c r="K38" s="1">
        <v>843800000</v>
      </c>
      <c r="L38" s="1">
        <v>1048200000</v>
      </c>
      <c r="M38" s="1">
        <v>697000000</v>
      </c>
      <c r="N38" s="1">
        <v>1053700000</v>
      </c>
      <c r="O38" s="1">
        <v>1441600000</v>
      </c>
      <c r="P38" s="1">
        <v>1589200000</v>
      </c>
      <c r="Q38" s="1">
        <v>2328900000</v>
      </c>
      <c r="R38" s="1">
        <v>2931900000</v>
      </c>
      <c r="S38" s="1">
        <v>3479100000</v>
      </c>
      <c r="T38" s="1">
        <v>4384200000</v>
      </c>
      <c r="U38" s="1">
        <v>4732700000</v>
      </c>
      <c r="V38" s="1">
        <v>6696000000</v>
      </c>
      <c r="W38" s="1">
        <v>9225000000</v>
      </c>
    </row>
    <row r="39" spans="1:23" ht="19" x14ac:dyDescent="0.25">
      <c r="A39" s="5" t="s">
        <v>31</v>
      </c>
      <c r="B39" s="1">
        <v>303100000</v>
      </c>
      <c r="C39" s="1">
        <v>362100000</v>
      </c>
      <c r="D39" s="1">
        <v>390600000</v>
      </c>
      <c r="E39" s="1">
        <v>507600000</v>
      </c>
      <c r="F39" s="1" t="s">
        <v>91</v>
      </c>
      <c r="G39" s="1">
        <v>47900000</v>
      </c>
      <c r="H39" s="1" t="s">
        <v>91</v>
      </c>
      <c r="I39" s="1" t="s">
        <v>91</v>
      </c>
      <c r="J39" s="1">
        <v>58200000</v>
      </c>
      <c r="K39" s="1">
        <v>21700000</v>
      </c>
      <c r="L39" s="1">
        <v>17700000</v>
      </c>
      <c r="M39" s="1">
        <v>54400000</v>
      </c>
      <c r="N39" s="1">
        <v>67000000</v>
      </c>
      <c r="O39" s="1">
        <v>39400000</v>
      </c>
      <c r="P39" s="1">
        <v>39000000</v>
      </c>
      <c r="Q39" s="1">
        <v>40500000</v>
      </c>
      <c r="R39" s="1" t="s">
        <v>91</v>
      </c>
      <c r="S39" s="1" t="s">
        <v>91</v>
      </c>
      <c r="T39" s="1" t="s">
        <v>91</v>
      </c>
      <c r="U39" s="1" t="s">
        <v>91</v>
      </c>
      <c r="V39" s="1" t="s">
        <v>91</v>
      </c>
      <c r="W39" s="1" t="s">
        <v>91</v>
      </c>
    </row>
    <row r="40" spans="1:23" ht="19" x14ac:dyDescent="0.25">
      <c r="A40" s="5" t="s">
        <v>32</v>
      </c>
      <c r="B40" s="1">
        <v>453100000</v>
      </c>
      <c r="C40" s="1">
        <v>519900000</v>
      </c>
      <c r="D40" s="1">
        <v>553000000</v>
      </c>
      <c r="E40" s="1">
        <v>620700000</v>
      </c>
      <c r="F40" s="1">
        <v>605300000</v>
      </c>
      <c r="G40" s="1">
        <v>618300000</v>
      </c>
      <c r="H40" s="1">
        <v>529900000</v>
      </c>
      <c r="I40" s="1">
        <v>485800000</v>
      </c>
      <c r="J40" s="1">
        <v>587700000</v>
      </c>
      <c r="K40" s="1">
        <v>865500000</v>
      </c>
      <c r="L40" s="1">
        <v>1065900000</v>
      </c>
      <c r="M40" s="1">
        <v>751400000</v>
      </c>
      <c r="N40" s="1">
        <v>1120700000</v>
      </c>
      <c r="O40" s="1">
        <v>1481000000</v>
      </c>
      <c r="P40" s="1">
        <v>1628200000</v>
      </c>
      <c r="Q40" s="1">
        <v>2369400000</v>
      </c>
      <c r="R40" s="1">
        <v>2931900000</v>
      </c>
      <c r="S40" s="1">
        <v>3479100000</v>
      </c>
      <c r="T40" s="1">
        <v>4384200000</v>
      </c>
      <c r="U40" s="1">
        <v>4732700000</v>
      </c>
      <c r="V40" s="1">
        <v>6696000000</v>
      </c>
      <c r="W40" s="1">
        <v>9225000000</v>
      </c>
    </row>
    <row r="41" spans="1:23" ht="19" x14ac:dyDescent="0.25">
      <c r="A41" s="5" t="s">
        <v>33</v>
      </c>
      <c r="B41" s="1" t="s">
        <v>91</v>
      </c>
      <c r="C41" s="1" t="s">
        <v>91</v>
      </c>
      <c r="D41" s="1" t="s">
        <v>91</v>
      </c>
      <c r="E41" s="1" t="s">
        <v>91</v>
      </c>
      <c r="F41" s="1" t="s">
        <v>91</v>
      </c>
      <c r="G41" s="1" t="s">
        <v>91</v>
      </c>
      <c r="H41" s="1" t="s">
        <v>91</v>
      </c>
      <c r="I41" s="1" t="s">
        <v>91</v>
      </c>
      <c r="J41" s="1" t="s">
        <v>91</v>
      </c>
      <c r="K41" s="1" t="s">
        <v>91</v>
      </c>
      <c r="L41" s="1" t="s">
        <v>91</v>
      </c>
      <c r="M41" s="1" t="s">
        <v>91</v>
      </c>
      <c r="N41" s="1" t="s">
        <v>91</v>
      </c>
      <c r="O41" s="1" t="s">
        <v>91</v>
      </c>
      <c r="P41" s="1" t="s">
        <v>91</v>
      </c>
      <c r="Q41" s="1" t="s">
        <v>91</v>
      </c>
      <c r="R41" s="1" t="s">
        <v>91</v>
      </c>
      <c r="S41" s="1" t="s">
        <v>91</v>
      </c>
      <c r="T41" s="1" t="s">
        <v>91</v>
      </c>
      <c r="U41" s="1" t="s">
        <v>91</v>
      </c>
      <c r="V41" s="1" t="s">
        <v>91</v>
      </c>
      <c r="W41" s="1" t="s">
        <v>91</v>
      </c>
    </row>
    <row r="42" spans="1:23" ht="19" x14ac:dyDescent="0.25">
      <c r="A42" s="5" t="s">
        <v>34</v>
      </c>
      <c r="B42" s="1">
        <v>268900000</v>
      </c>
      <c r="C42" s="1">
        <v>274400000</v>
      </c>
      <c r="D42" s="1">
        <v>280200000</v>
      </c>
      <c r="E42" s="1">
        <v>289000000</v>
      </c>
      <c r="F42" s="1">
        <v>322200000</v>
      </c>
      <c r="G42" s="1">
        <v>349700000</v>
      </c>
      <c r="H42" s="1">
        <v>432100000</v>
      </c>
      <c r="I42" s="1">
        <v>523600000</v>
      </c>
      <c r="J42" s="1">
        <v>485800000</v>
      </c>
      <c r="K42" s="1">
        <v>468600000</v>
      </c>
      <c r="L42" s="1">
        <v>534500000</v>
      </c>
      <c r="M42" s="1">
        <v>726900000</v>
      </c>
      <c r="N42" s="1">
        <v>813400000</v>
      </c>
      <c r="O42" s="1">
        <v>912000000</v>
      </c>
      <c r="P42" s="1">
        <v>949200000</v>
      </c>
      <c r="Q42" s="1">
        <v>915100000</v>
      </c>
      <c r="R42" s="1">
        <v>896200000</v>
      </c>
      <c r="S42" s="1">
        <v>963600000</v>
      </c>
      <c r="T42" s="1">
        <v>1132600000</v>
      </c>
      <c r="U42" s="1">
        <v>1289400000</v>
      </c>
      <c r="V42" s="1">
        <v>1449000000</v>
      </c>
      <c r="W42" s="1">
        <v>1779000000</v>
      </c>
    </row>
    <row r="43" spans="1:23" ht="19" x14ac:dyDescent="0.25">
      <c r="A43" s="5" t="s">
        <v>35</v>
      </c>
      <c r="B43" s="1">
        <v>235900000</v>
      </c>
      <c r="C43" s="1">
        <v>227500000</v>
      </c>
      <c r="D43" s="1">
        <v>241900000</v>
      </c>
      <c r="E43" s="1">
        <v>252500000</v>
      </c>
      <c r="F43" s="1">
        <v>190000000</v>
      </c>
      <c r="G43" s="1">
        <v>174000000</v>
      </c>
      <c r="H43" s="1">
        <v>258600000</v>
      </c>
      <c r="I43" s="1">
        <v>320500000</v>
      </c>
      <c r="J43" s="1">
        <v>191400000</v>
      </c>
      <c r="K43" s="1">
        <v>229700000</v>
      </c>
      <c r="L43" s="1">
        <v>270900000</v>
      </c>
      <c r="M43" s="1">
        <v>324500000</v>
      </c>
      <c r="N43" s="1">
        <v>315100000</v>
      </c>
      <c r="O43" s="1">
        <v>398700000</v>
      </c>
      <c r="P43" s="1">
        <v>517800000</v>
      </c>
      <c r="Q43" s="1">
        <v>528400000</v>
      </c>
      <c r="R43" s="1">
        <v>642500000</v>
      </c>
      <c r="S43" s="1">
        <v>539900000</v>
      </c>
      <c r="T43" s="1">
        <v>573700000</v>
      </c>
      <c r="U43" s="1">
        <v>627600000</v>
      </c>
      <c r="V43" s="1">
        <v>700000000</v>
      </c>
      <c r="W43" s="1">
        <v>262000000</v>
      </c>
    </row>
    <row r="44" spans="1:23" ht="19" x14ac:dyDescent="0.25">
      <c r="A44" s="6" t="s">
        <v>36</v>
      </c>
      <c r="B44" s="10">
        <v>957900000</v>
      </c>
      <c r="C44" s="10">
        <v>1021800000</v>
      </c>
      <c r="D44" s="10">
        <v>1075100000</v>
      </c>
      <c r="E44" s="10">
        <v>1162200000</v>
      </c>
      <c r="F44" s="10">
        <v>1117500000</v>
      </c>
      <c r="G44" s="10">
        <v>1142000000</v>
      </c>
      <c r="H44" s="10">
        <v>1220600000</v>
      </c>
      <c r="I44" s="10">
        <v>1329900000</v>
      </c>
      <c r="J44" s="10">
        <v>1264900000</v>
      </c>
      <c r="K44" s="10">
        <v>1563800000</v>
      </c>
      <c r="L44" s="10">
        <v>1871300000</v>
      </c>
      <c r="M44" s="10">
        <v>1802800000</v>
      </c>
      <c r="N44" s="10">
        <v>2249200000</v>
      </c>
      <c r="O44" s="10">
        <v>2791700000</v>
      </c>
      <c r="P44" s="10">
        <v>3095200000</v>
      </c>
      <c r="Q44" s="10">
        <v>3812900000</v>
      </c>
      <c r="R44" s="10">
        <v>4470600000</v>
      </c>
      <c r="S44" s="10">
        <v>4982600000</v>
      </c>
      <c r="T44" s="10">
        <v>6090500000</v>
      </c>
      <c r="U44" s="10">
        <v>6649700000</v>
      </c>
      <c r="V44" s="10">
        <v>8845000000</v>
      </c>
      <c r="W44" s="10">
        <v>11828000000</v>
      </c>
    </row>
    <row r="45" spans="1:23" ht="19" x14ac:dyDescent="0.25">
      <c r="A45" s="5" t="s">
        <v>37</v>
      </c>
      <c r="B45" s="1">
        <v>391400000</v>
      </c>
      <c r="C45" s="1">
        <v>419300000</v>
      </c>
      <c r="D45" s="1">
        <v>430300000</v>
      </c>
      <c r="E45" s="1">
        <v>463200000</v>
      </c>
      <c r="F45" s="1">
        <v>499500000</v>
      </c>
      <c r="G45" s="1">
        <v>537800000</v>
      </c>
      <c r="H45" s="1">
        <v>569500000</v>
      </c>
      <c r="I45" s="1">
        <v>672100000</v>
      </c>
      <c r="J45" s="1">
        <v>685100000</v>
      </c>
      <c r="K45" s="1">
        <v>774200000</v>
      </c>
      <c r="L45" s="1">
        <v>869400000</v>
      </c>
      <c r="M45" s="1">
        <v>1007400000</v>
      </c>
      <c r="N45" s="1">
        <v>1025100000</v>
      </c>
      <c r="O45" s="1">
        <v>1181400000</v>
      </c>
      <c r="P45" s="1">
        <v>1287300000</v>
      </c>
      <c r="Q45" s="1">
        <v>1334500000</v>
      </c>
      <c r="R45" s="1">
        <v>1283400000</v>
      </c>
      <c r="S45" s="1">
        <v>1345500000</v>
      </c>
      <c r="T45" s="1">
        <v>2496000000</v>
      </c>
      <c r="U45" s="1">
        <v>3092300000</v>
      </c>
      <c r="V45" s="1">
        <v>3398000000</v>
      </c>
      <c r="W45" s="1">
        <v>3589000000</v>
      </c>
    </row>
    <row r="46" spans="1:23" ht="19" x14ac:dyDescent="0.25">
      <c r="A46" s="5" t="s">
        <v>38</v>
      </c>
      <c r="B46" s="1">
        <v>51500000</v>
      </c>
      <c r="C46" s="1">
        <v>44700000</v>
      </c>
      <c r="D46" s="1">
        <v>39300000</v>
      </c>
      <c r="E46" s="1">
        <v>23500000</v>
      </c>
      <c r="F46" s="1">
        <v>19700000</v>
      </c>
      <c r="G46" s="1">
        <v>18900000</v>
      </c>
      <c r="H46" s="1">
        <v>32400000</v>
      </c>
      <c r="I46" s="1">
        <v>35700000</v>
      </c>
      <c r="J46" s="1">
        <v>34800000</v>
      </c>
      <c r="K46" s="1">
        <v>37200000</v>
      </c>
      <c r="L46" s="1">
        <v>38700000</v>
      </c>
      <c r="M46" s="1">
        <v>79300000</v>
      </c>
      <c r="N46" s="1">
        <v>51400000</v>
      </c>
      <c r="O46" s="1">
        <v>37400000</v>
      </c>
      <c r="P46" s="1">
        <v>37900000</v>
      </c>
      <c r="Q46" s="1">
        <v>36700000</v>
      </c>
      <c r="R46" s="1">
        <v>33000000</v>
      </c>
      <c r="S46" s="1">
        <v>15700000</v>
      </c>
      <c r="T46" s="1">
        <v>16200000</v>
      </c>
      <c r="U46" s="1">
        <v>42400000</v>
      </c>
      <c r="V46" s="1">
        <v>42000000</v>
      </c>
      <c r="W46" s="1" t="s">
        <v>91</v>
      </c>
    </row>
    <row r="47" spans="1:23" ht="19" x14ac:dyDescent="0.25">
      <c r="A47" s="5" t="s">
        <v>39</v>
      </c>
      <c r="B47" s="1">
        <v>26100000</v>
      </c>
      <c r="C47" s="1">
        <v>28200000</v>
      </c>
      <c r="D47" s="1">
        <v>28700000</v>
      </c>
      <c r="E47" s="1">
        <v>32700000</v>
      </c>
      <c r="F47" s="1">
        <v>29800000</v>
      </c>
      <c r="G47" s="1">
        <v>36500000</v>
      </c>
      <c r="H47" s="1">
        <v>40300000</v>
      </c>
      <c r="I47" s="1">
        <v>53200000</v>
      </c>
      <c r="J47" s="1">
        <v>61200000</v>
      </c>
      <c r="K47" s="1">
        <v>75200000</v>
      </c>
      <c r="L47" s="1">
        <v>96700000</v>
      </c>
      <c r="M47" s="1">
        <v>101700000</v>
      </c>
      <c r="N47" s="1">
        <v>109000000</v>
      </c>
      <c r="O47" s="1">
        <v>117600000</v>
      </c>
      <c r="P47" s="1">
        <v>122400000</v>
      </c>
      <c r="Q47" s="1">
        <v>122000000</v>
      </c>
      <c r="R47" s="1">
        <v>132000000</v>
      </c>
      <c r="S47" s="1">
        <v>142100000</v>
      </c>
      <c r="T47" s="1">
        <v>184100000</v>
      </c>
      <c r="U47" s="1">
        <v>221200000</v>
      </c>
      <c r="V47" s="1">
        <v>257000000</v>
      </c>
      <c r="W47" s="1">
        <v>213000000</v>
      </c>
    </row>
    <row r="48" spans="1:23" ht="19" x14ac:dyDescent="0.25">
      <c r="A48" s="5" t="s">
        <v>40</v>
      </c>
      <c r="B48" s="1">
        <v>77600000</v>
      </c>
      <c r="C48" s="1">
        <v>72900000</v>
      </c>
      <c r="D48" s="1">
        <v>68000000</v>
      </c>
      <c r="E48" s="1">
        <v>56200000</v>
      </c>
      <c r="F48" s="1">
        <v>49500000</v>
      </c>
      <c r="G48" s="1">
        <v>55400000</v>
      </c>
      <c r="H48" s="1">
        <v>72700000</v>
      </c>
      <c r="I48" s="1">
        <v>88900000</v>
      </c>
      <c r="J48" s="1">
        <v>96000000</v>
      </c>
      <c r="K48" s="1">
        <v>112400000</v>
      </c>
      <c r="L48" s="1">
        <v>135400000</v>
      </c>
      <c r="M48" s="1">
        <v>181000000</v>
      </c>
      <c r="N48" s="1">
        <v>160400000</v>
      </c>
      <c r="O48" s="1">
        <v>155000000</v>
      </c>
      <c r="P48" s="1">
        <v>160300000</v>
      </c>
      <c r="Q48" s="1">
        <v>158700000</v>
      </c>
      <c r="R48" s="1">
        <v>165000000</v>
      </c>
      <c r="S48" s="1">
        <v>157800000</v>
      </c>
      <c r="T48" s="1">
        <v>200300000</v>
      </c>
      <c r="U48" s="1">
        <v>263600000</v>
      </c>
      <c r="V48" s="1">
        <v>299000000</v>
      </c>
      <c r="W48" s="1">
        <v>213000000</v>
      </c>
    </row>
    <row r="49" spans="1:23" ht="19" x14ac:dyDescent="0.25">
      <c r="A49" s="5" t="s">
        <v>41</v>
      </c>
      <c r="B49" s="1">
        <v>28200000</v>
      </c>
      <c r="C49" s="1">
        <v>-313700000</v>
      </c>
      <c r="D49" s="1">
        <v>-342900000</v>
      </c>
      <c r="E49" s="1">
        <v>-451400000</v>
      </c>
      <c r="F49" s="1" t="s">
        <v>91</v>
      </c>
      <c r="G49" s="1">
        <v>26900000</v>
      </c>
      <c r="H49" s="1" t="s">
        <v>91</v>
      </c>
      <c r="I49" s="1" t="s">
        <v>91</v>
      </c>
      <c r="J49" s="1">
        <v>96400000</v>
      </c>
      <c r="K49" s="1">
        <v>144300000</v>
      </c>
      <c r="L49" s="1">
        <v>25000000</v>
      </c>
      <c r="M49" s="1">
        <v>-100000</v>
      </c>
      <c r="N49" s="1">
        <v>36600000</v>
      </c>
      <c r="O49" s="1">
        <v>112900000</v>
      </c>
      <c r="P49" s="1">
        <v>88800000</v>
      </c>
      <c r="Q49" s="1">
        <v>78700000</v>
      </c>
      <c r="R49" s="1" t="s">
        <v>91</v>
      </c>
      <c r="S49" s="1" t="s">
        <v>91</v>
      </c>
      <c r="T49" s="1" t="s">
        <v>91</v>
      </c>
      <c r="U49" s="1" t="s">
        <v>91</v>
      </c>
      <c r="V49" s="1" t="s">
        <v>91</v>
      </c>
      <c r="W49" s="1" t="s">
        <v>91</v>
      </c>
    </row>
    <row r="50" spans="1:23" ht="19" x14ac:dyDescent="0.25">
      <c r="A50" s="5" t="s">
        <v>42</v>
      </c>
      <c r="B50" s="1" t="s">
        <v>91</v>
      </c>
      <c r="C50" s="1" t="s">
        <v>91</v>
      </c>
      <c r="D50" s="1" t="s">
        <v>91</v>
      </c>
      <c r="E50" s="1" t="s">
        <v>91</v>
      </c>
      <c r="F50" s="1">
        <v>97300000</v>
      </c>
      <c r="G50" s="1">
        <v>110100000</v>
      </c>
      <c r="H50" s="1">
        <v>108400000</v>
      </c>
      <c r="I50" s="1">
        <v>140000000</v>
      </c>
      <c r="J50" s="1">
        <v>143100000</v>
      </c>
      <c r="K50" s="1">
        <v>178100000</v>
      </c>
      <c r="L50" s="1">
        <v>194200000</v>
      </c>
      <c r="M50" s="1">
        <v>217800000</v>
      </c>
      <c r="N50" s="1">
        <v>242500000</v>
      </c>
      <c r="O50" s="1">
        <v>335800000</v>
      </c>
      <c r="P50" s="1">
        <v>360300000</v>
      </c>
      <c r="Q50" s="1">
        <v>430400000</v>
      </c>
      <c r="R50" s="1">
        <v>349800000</v>
      </c>
      <c r="S50" s="1">
        <v>447700000</v>
      </c>
      <c r="T50" s="1">
        <v>510300000</v>
      </c>
      <c r="U50" s="1">
        <v>475200000</v>
      </c>
      <c r="V50" s="1">
        <v>546000000</v>
      </c>
      <c r="W50" s="1">
        <v>555000000</v>
      </c>
    </row>
    <row r="51" spans="1:23" ht="19" x14ac:dyDescent="0.25">
      <c r="A51" s="5" t="s">
        <v>43</v>
      </c>
      <c r="B51" s="1">
        <v>19200000</v>
      </c>
      <c r="C51" s="1">
        <v>362100000</v>
      </c>
      <c r="D51" s="1">
        <v>390600000</v>
      </c>
      <c r="E51" s="1">
        <v>507600000</v>
      </c>
      <c r="F51" s="1">
        <v>129800000</v>
      </c>
      <c r="G51" s="1">
        <v>73800000</v>
      </c>
      <c r="H51" s="1">
        <v>93900000</v>
      </c>
      <c r="I51" s="1">
        <v>97000000</v>
      </c>
      <c r="J51" s="1">
        <v>155000000</v>
      </c>
      <c r="K51" s="1">
        <v>145800000</v>
      </c>
      <c r="L51" s="1">
        <v>153100000</v>
      </c>
      <c r="M51" s="1">
        <v>196900000</v>
      </c>
      <c r="N51" s="1">
        <v>223800000</v>
      </c>
      <c r="O51" s="1">
        <v>191500000</v>
      </c>
      <c r="P51" s="1">
        <v>195700000</v>
      </c>
      <c r="Q51" s="1">
        <v>183500000</v>
      </c>
      <c r="R51" s="1">
        <v>499400000</v>
      </c>
      <c r="S51" s="1">
        <v>534500000</v>
      </c>
      <c r="T51" s="1">
        <v>584000000</v>
      </c>
      <c r="U51" s="1">
        <v>569700000</v>
      </c>
      <c r="V51" s="1">
        <v>759000000</v>
      </c>
      <c r="W51" s="1">
        <v>37000000</v>
      </c>
    </row>
    <row r="52" spans="1:23" ht="19" x14ac:dyDescent="0.25">
      <c r="A52" s="5" t="s">
        <v>44</v>
      </c>
      <c r="B52" s="1">
        <v>516400000</v>
      </c>
      <c r="C52" s="1">
        <v>540600000</v>
      </c>
      <c r="D52" s="1">
        <v>546000000</v>
      </c>
      <c r="E52" s="1">
        <v>575600000</v>
      </c>
      <c r="F52" s="1">
        <v>776100000</v>
      </c>
      <c r="G52" s="1">
        <v>804000000</v>
      </c>
      <c r="H52" s="1">
        <v>844500000</v>
      </c>
      <c r="I52" s="1">
        <v>998000000</v>
      </c>
      <c r="J52" s="1">
        <v>1175600000</v>
      </c>
      <c r="K52" s="1">
        <v>1354800000</v>
      </c>
      <c r="L52" s="1">
        <v>1377100000</v>
      </c>
      <c r="M52" s="1">
        <v>1603000000</v>
      </c>
      <c r="N52" s="1">
        <v>1688400000</v>
      </c>
      <c r="O52" s="1">
        <v>1976600000</v>
      </c>
      <c r="P52" s="1">
        <v>2092400000</v>
      </c>
      <c r="Q52" s="1">
        <v>2185800000</v>
      </c>
      <c r="R52" s="1">
        <v>2297600000</v>
      </c>
      <c r="S52" s="1">
        <v>2485500000</v>
      </c>
      <c r="T52" s="1">
        <v>3790600000</v>
      </c>
      <c r="U52" s="1">
        <v>4400800000</v>
      </c>
      <c r="V52" s="1">
        <v>5002000000</v>
      </c>
      <c r="W52" s="1">
        <v>5630000000</v>
      </c>
    </row>
    <row r="53" spans="1:23" ht="19" x14ac:dyDescent="0.25">
      <c r="A53" s="5" t="s">
        <v>45</v>
      </c>
      <c r="B53" s="1" t="s">
        <v>91</v>
      </c>
      <c r="C53" s="1" t="s">
        <v>91</v>
      </c>
      <c r="D53" s="1" t="s">
        <v>91</v>
      </c>
      <c r="E53" s="1" t="s">
        <v>91</v>
      </c>
      <c r="F53" s="1" t="s">
        <v>91</v>
      </c>
      <c r="G53" s="1" t="s">
        <v>91</v>
      </c>
      <c r="H53" s="1" t="s">
        <v>91</v>
      </c>
      <c r="I53" s="1" t="s">
        <v>91</v>
      </c>
      <c r="J53" s="1" t="s">
        <v>91</v>
      </c>
      <c r="K53" s="1" t="s">
        <v>91</v>
      </c>
      <c r="L53" s="1" t="s">
        <v>91</v>
      </c>
      <c r="M53" s="1" t="s">
        <v>91</v>
      </c>
      <c r="N53" s="1" t="s">
        <v>91</v>
      </c>
      <c r="O53" s="1" t="s">
        <v>91</v>
      </c>
      <c r="P53" s="1" t="s">
        <v>91</v>
      </c>
      <c r="Q53" s="1" t="s">
        <v>91</v>
      </c>
      <c r="R53" s="1" t="s">
        <v>91</v>
      </c>
      <c r="S53" s="1" t="s">
        <v>91</v>
      </c>
      <c r="T53" s="1" t="s">
        <v>91</v>
      </c>
      <c r="U53" s="1" t="s">
        <v>91</v>
      </c>
      <c r="V53" s="1" t="s">
        <v>91</v>
      </c>
      <c r="W53" s="1" t="s">
        <v>91</v>
      </c>
    </row>
    <row r="54" spans="1:23" ht="20" thickBot="1" x14ac:dyDescent="0.3">
      <c r="A54" s="7" t="s">
        <v>46</v>
      </c>
      <c r="B54" s="11">
        <v>1474300000</v>
      </c>
      <c r="C54" s="11">
        <v>1562400000</v>
      </c>
      <c r="D54" s="11">
        <v>1621100000</v>
      </c>
      <c r="E54" s="11">
        <v>1737800000</v>
      </c>
      <c r="F54" s="11">
        <v>1893600000</v>
      </c>
      <c r="G54" s="11">
        <v>1946000000</v>
      </c>
      <c r="H54" s="11">
        <v>2065100000</v>
      </c>
      <c r="I54" s="11">
        <v>2327900000</v>
      </c>
      <c r="J54" s="11">
        <v>2440500000</v>
      </c>
      <c r="K54" s="11">
        <v>2918600000</v>
      </c>
      <c r="L54" s="11">
        <v>3248400000</v>
      </c>
      <c r="M54" s="11">
        <v>3405800000</v>
      </c>
      <c r="N54" s="11">
        <v>3937600000</v>
      </c>
      <c r="O54" s="11">
        <v>4768300000</v>
      </c>
      <c r="P54" s="11">
        <v>5187600000</v>
      </c>
      <c r="Q54" s="11">
        <v>5998700000</v>
      </c>
      <c r="R54" s="11">
        <v>6768200000</v>
      </c>
      <c r="S54" s="11">
        <v>7468100000</v>
      </c>
      <c r="T54" s="11">
        <v>9881100000</v>
      </c>
      <c r="U54" s="11">
        <v>11050500000</v>
      </c>
      <c r="V54" s="11">
        <v>13847000000</v>
      </c>
      <c r="W54" s="11">
        <v>17459000000</v>
      </c>
    </row>
    <row r="55" spans="1:23" ht="20" thickTop="1" x14ac:dyDescent="0.25">
      <c r="A55" s="5" t="s">
        <v>47</v>
      </c>
      <c r="B55" s="1">
        <v>141100000</v>
      </c>
      <c r="C55" s="1">
        <v>128700000</v>
      </c>
      <c r="D55" s="1">
        <v>129100000</v>
      </c>
      <c r="E55" s="1">
        <v>143100000</v>
      </c>
      <c r="F55" s="1">
        <v>146400000</v>
      </c>
      <c r="G55" s="1">
        <v>163400000</v>
      </c>
      <c r="H55" s="1">
        <v>204700000</v>
      </c>
      <c r="I55" s="1">
        <v>210800000</v>
      </c>
      <c r="J55" s="1">
        <v>198300000</v>
      </c>
      <c r="K55" s="1">
        <v>234600000</v>
      </c>
      <c r="L55" s="1">
        <v>299700000</v>
      </c>
      <c r="M55" s="1">
        <v>301900000</v>
      </c>
      <c r="N55" s="1">
        <v>313800000</v>
      </c>
      <c r="O55" s="1">
        <v>340200000</v>
      </c>
      <c r="P55" s="1">
        <v>402500000</v>
      </c>
      <c r="Q55" s="1">
        <v>423000000</v>
      </c>
      <c r="R55" s="1">
        <v>425800000</v>
      </c>
      <c r="S55" s="1">
        <v>417100000</v>
      </c>
      <c r="T55" s="1">
        <v>405500000</v>
      </c>
      <c r="U55" s="1">
        <v>372500000</v>
      </c>
      <c r="V55" s="1">
        <v>450000000</v>
      </c>
      <c r="W55" s="1">
        <v>777000000</v>
      </c>
    </row>
    <row r="56" spans="1:23" ht="19" x14ac:dyDescent="0.25">
      <c r="A56" s="5" t="s">
        <v>48</v>
      </c>
      <c r="B56" s="1">
        <v>303100000</v>
      </c>
      <c r="C56" s="1" t="s">
        <v>91</v>
      </c>
      <c r="D56" s="1" t="s">
        <v>91</v>
      </c>
      <c r="E56" s="1" t="s">
        <v>91</v>
      </c>
      <c r="F56" s="1">
        <v>32100000</v>
      </c>
      <c r="G56" s="1">
        <v>71000000</v>
      </c>
      <c r="H56" s="1">
        <v>60700000</v>
      </c>
      <c r="I56" s="1">
        <v>71000000</v>
      </c>
      <c r="J56" s="1">
        <v>45400000</v>
      </c>
      <c r="K56" s="1">
        <v>26000000</v>
      </c>
      <c r="L56" s="1">
        <v>20500000</v>
      </c>
      <c r="M56" s="1">
        <v>14700000</v>
      </c>
      <c r="N56" s="1">
        <v>32000000</v>
      </c>
      <c r="O56" s="1">
        <v>21800000</v>
      </c>
      <c r="P56" s="1">
        <v>30200000</v>
      </c>
      <c r="Q56" s="1">
        <v>20200000</v>
      </c>
      <c r="R56" s="1">
        <v>30100000</v>
      </c>
      <c r="S56" s="1">
        <v>22500000</v>
      </c>
      <c r="T56" s="1">
        <v>216100000</v>
      </c>
      <c r="U56" s="1">
        <v>220100000</v>
      </c>
      <c r="V56" s="1">
        <v>249000000</v>
      </c>
      <c r="W56" s="1">
        <v>270000000</v>
      </c>
    </row>
    <row r="57" spans="1:23" ht="19" x14ac:dyDescent="0.25">
      <c r="A57" s="5" t="s">
        <v>49</v>
      </c>
      <c r="B57" s="1" t="s">
        <v>91</v>
      </c>
      <c r="C57" s="1" t="s">
        <v>91</v>
      </c>
      <c r="D57" s="1" t="s">
        <v>91</v>
      </c>
      <c r="E57" s="1" t="s">
        <v>91</v>
      </c>
      <c r="F57" s="1">
        <v>43200000</v>
      </c>
      <c r="G57" s="1">
        <v>33200000</v>
      </c>
      <c r="H57" s="1">
        <v>34600000</v>
      </c>
      <c r="I57" s="1">
        <v>44500000</v>
      </c>
      <c r="J57" s="1">
        <v>39400000</v>
      </c>
      <c r="K57" s="1">
        <v>76300000</v>
      </c>
      <c r="L57" s="1">
        <v>89900000</v>
      </c>
      <c r="M57" s="1">
        <v>124100000</v>
      </c>
      <c r="N57" s="1">
        <v>94800000</v>
      </c>
      <c r="O57" s="1">
        <v>121400000</v>
      </c>
      <c r="P57" s="1">
        <v>115000000</v>
      </c>
      <c r="Q57" s="1">
        <v>128300000</v>
      </c>
      <c r="R57" s="1">
        <v>141100000</v>
      </c>
      <c r="S57" s="1">
        <v>314600000</v>
      </c>
      <c r="T57" s="1">
        <v>360100000</v>
      </c>
      <c r="U57" s="1">
        <v>217800000</v>
      </c>
      <c r="V57" s="1">
        <v>347000000</v>
      </c>
      <c r="W57" s="1">
        <v>496000000</v>
      </c>
    </row>
    <row r="58" spans="1:23" ht="19" x14ac:dyDescent="0.25">
      <c r="A58" s="5" t="s">
        <v>50</v>
      </c>
      <c r="B58" s="1" t="s">
        <v>91</v>
      </c>
      <c r="C58" s="1" t="s">
        <v>91</v>
      </c>
      <c r="D58" s="1" t="s">
        <v>91</v>
      </c>
      <c r="E58" s="1" t="s">
        <v>91</v>
      </c>
      <c r="F58" s="1" t="s">
        <v>91</v>
      </c>
      <c r="G58" s="1" t="s">
        <v>91</v>
      </c>
      <c r="H58" s="1" t="s">
        <v>91</v>
      </c>
      <c r="I58" s="1" t="s">
        <v>91</v>
      </c>
      <c r="J58" s="1" t="s">
        <v>91</v>
      </c>
      <c r="K58" s="1" t="s">
        <v>91</v>
      </c>
      <c r="L58" s="1" t="s">
        <v>91</v>
      </c>
      <c r="M58" s="1" t="s">
        <v>91</v>
      </c>
      <c r="N58" s="1" t="s">
        <v>91</v>
      </c>
      <c r="O58" s="1" t="s">
        <v>91</v>
      </c>
      <c r="P58" s="1" t="s">
        <v>91</v>
      </c>
      <c r="Q58" s="1" t="s">
        <v>91</v>
      </c>
      <c r="R58" s="1" t="s">
        <v>91</v>
      </c>
      <c r="S58" s="1" t="s">
        <v>91</v>
      </c>
      <c r="T58" s="1" t="s">
        <v>91</v>
      </c>
      <c r="U58" s="1" t="s">
        <v>91</v>
      </c>
      <c r="V58" s="1" t="s">
        <v>91</v>
      </c>
      <c r="W58" s="1" t="s">
        <v>91</v>
      </c>
    </row>
    <row r="59" spans="1:23" ht="19" x14ac:dyDescent="0.25">
      <c r="A59" s="5" t="s">
        <v>51</v>
      </c>
      <c r="B59" s="1">
        <v>-122300000</v>
      </c>
      <c r="C59" s="1">
        <v>168500000</v>
      </c>
      <c r="D59" s="1">
        <v>166800000</v>
      </c>
      <c r="E59" s="1">
        <v>164600000</v>
      </c>
      <c r="F59" s="1">
        <v>162100000</v>
      </c>
      <c r="G59" s="1">
        <v>145000000</v>
      </c>
      <c r="H59" s="1">
        <v>190400000</v>
      </c>
      <c r="I59" s="1">
        <v>289100000</v>
      </c>
      <c r="J59" s="1">
        <v>238100000</v>
      </c>
      <c r="K59" s="1">
        <v>287700000</v>
      </c>
      <c r="L59" s="1">
        <v>365200000</v>
      </c>
      <c r="M59" s="1">
        <v>423200000</v>
      </c>
      <c r="N59" s="1">
        <v>439400000</v>
      </c>
      <c r="O59" s="1">
        <v>560500000</v>
      </c>
      <c r="P59" s="1">
        <v>609500000</v>
      </c>
      <c r="Q59" s="1">
        <v>718500000</v>
      </c>
      <c r="R59" s="1">
        <v>760500000</v>
      </c>
      <c r="S59" s="1">
        <v>827200000</v>
      </c>
      <c r="T59" s="1">
        <v>1041900000</v>
      </c>
      <c r="U59" s="1">
        <v>1028200000</v>
      </c>
      <c r="V59" s="1">
        <v>1529000000</v>
      </c>
      <c r="W59" s="1">
        <v>1239000000</v>
      </c>
    </row>
    <row r="60" spans="1:23" ht="19" x14ac:dyDescent="0.25">
      <c r="A60" s="6" t="s">
        <v>52</v>
      </c>
      <c r="B60" s="10">
        <v>321900000</v>
      </c>
      <c r="C60" s="10">
        <v>297200000</v>
      </c>
      <c r="D60" s="10">
        <v>295900000</v>
      </c>
      <c r="E60" s="10">
        <v>307700000</v>
      </c>
      <c r="F60" s="10">
        <v>383800000</v>
      </c>
      <c r="G60" s="10">
        <v>412600000</v>
      </c>
      <c r="H60" s="10">
        <v>490400000</v>
      </c>
      <c r="I60" s="10">
        <v>615400000</v>
      </c>
      <c r="J60" s="10">
        <v>521200000</v>
      </c>
      <c r="K60" s="10">
        <v>624600000</v>
      </c>
      <c r="L60" s="10">
        <v>775300000</v>
      </c>
      <c r="M60" s="10">
        <v>863900000</v>
      </c>
      <c r="N60" s="10">
        <v>880000000</v>
      </c>
      <c r="O60" s="10">
        <v>1043900000</v>
      </c>
      <c r="P60" s="10">
        <v>1157200000</v>
      </c>
      <c r="Q60" s="10">
        <v>1290000000</v>
      </c>
      <c r="R60" s="10">
        <v>1357500000</v>
      </c>
      <c r="S60" s="10">
        <v>1581400000</v>
      </c>
      <c r="T60" s="10">
        <v>2023600000</v>
      </c>
      <c r="U60" s="10">
        <v>1838600000</v>
      </c>
      <c r="V60" s="10">
        <v>2575000000</v>
      </c>
      <c r="W60" s="10">
        <v>3004000000</v>
      </c>
    </row>
    <row r="61" spans="1:23" ht="19" x14ac:dyDescent="0.25">
      <c r="A61" s="5" t="s">
        <v>53</v>
      </c>
      <c r="B61" s="1">
        <v>172600000</v>
      </c>
      <c r="C61" s="1">
        <v>150200000</v>
      </c>
      <c r="D61" s="1">
        <v>104200000</v>
      </c>
      <c r="E61" s="1">
        <v>91200000</v>
      </c>
      <c r="F61" s="1">
        <v>33100000</v>
      </c>
      <c r="G61" s="1">
        <v>24000000</v>
      </c>
      <c r="H61" s="1">
        <v>25300000</v>
      </c>
      <c r="I61" s="1">
        <v>24500000</v>
      </c>
      <c r="J61" s="1">
        <v>19400000</v>
      </c>
      <c r="K61" s="1">
        <v>17900000</v>
      </c>
      <c r="L61" s="1">
        <v>18400000</v>
      </c>
      <c r="M61" s="1">
        <v>23700000</v>
      </c>
      <c r="N61" s="1">
        <v>24600000</v>
      </c>
      <c r="O61" s="1">
        <v>19500000</v>
      </c>
      <c r="P61" s="1">
        <v>11400000</v>
      </c>
      <c r="Q61" s="1">
        <v>20800000</v>
      </c>
      <c r="R61" s="1">
        <v>23500000</v>
      </c>
      <c r="S61" s="1">
        <v>27500000</v>
      </c>
      <c r="T61" s="1">
        <v>925600000</v>
      </c>
      <c r="U61" s="1">
        <v>1465900000</v>
      </c>
      <c r="V61" s="1">
        <v>1553000000</v>
      </c>
      <c r="W61" s="1">
        <v>1664000000</v>
      </c>
    </row>
    <row r="62" spans="1:23" ht="19" x14ac:dyDescent="0.25">
      <c r="A62" s="5" t="s">
        <v>50</v>
      </c>
      <c r="B62" s="1" t="s">
        <v>91</v>
      </c>
      <c r="C62" s="1" t="s">
        <v>91</v>
      </c>
      <c r="D62" s="1" t="s">
        <v>91</v>
      </c>
      <c r="E62" s="1" t="s">
        <v>91</v>
      </c>
      <c r="F62" s="1" t="s">
        <v>91</v>
      </c>
      <c r="G62" s="1" t="s">
        <v>91</v>
      </c>
      <c r="H62" s="1" t="s">
        <v>91</v>
      </c>
      <c r="I62" s="1" t="s">
        <v>91</v>
      </c>
      <c r="J62" s="1" t="s">
        <v>91</v>
      </c>
      <c r="K62" s="1" t="s">
        <v>91</v>
      </c>
      <c r="L62" s="1" t="s">
        <v>91</v>
      </c>
      <c r="M62" s="1" t="s">
        <v>91</v>
      </c>
      <c r="N62" s="1" t="s">
        <v>91</v>
      </c>
      <c r="O62" s="1" t="s">
        <v>91</v>
      </c>
      <c r="P62" s="1" t="s">
        <v>91</v>
      </c>
      <c r="Q62" s="1" t="s">
        <v>91</v>
      </c>
      <c r="R62" s="1" t="s">
        <v>91</v>
      </c>
      <c r="S62" s="1" t="s">
        <v>91</v>
      </c>
      <c r="T62" s="1" t="s">
        <v>91</v>
      </c>
      <c r="U62" s="1" t="s">
        <v>91</v>
      </c>
      <c r="V62" s="1" t="s">
        <v>91</v>
      </c>
      <c r="W62" s="1" t="s">
        <v>91</v>
      </c>
    </row>
    <row r="63" spans="1:23" ht="19" x14ac:dyDescent="0.25">
      <c r="A63" s="5" t="s">
        <v>54</v>
      </c>
      <c r="B63" s="1" t="s">
        <v>91</v>
      </c>
      <c r="C63" s="1" t="s">
        <v>91</v>
      </c>
      <c r="D63" s="1" t="s">
        <v>91</v>
      </c>
      <c r="E63" s="1" t="s">
        <v>91</v>
      </c>
      <c r="F63" s="1">
        <v>10800000</v>
      </c>
      <c r="G63" s="1">
        <v>21200000</v>
      </c>
      <c r="H63" s="1">
        <v>8100000</v>
      </c>
      <c r="I63" s="1">
        <v>9600000</v>
      </c>
      <c r="J63" s="1">
        <v>10000000</v>
      </c>
      <c r="K63" s="1">
        <v>12100000</v>
      </c>
      <c r="L63" s="1">
        <v>17500000</v>
      </c>
      <c r="M63" s="1">
        <v>23000000</v>
      </c>
      <c r="N63" s="1">
        <v>25700000</v>
      </c>
      <c r="O63" s="1">
        <v>31200000</v>
      </c>
      <c r="P63" s="1">
        <v>50700000</v>
      </c>
      <c r="Q63" s="1">
        <v>49000000</v>
      </c>
      <c r="R63" s="1">
        <v>46800000</v>
      </c>
      <c r="S63" s="1">
        <v>35900000</v>
      </c>
      <c r="T63" s="1">
        <v>24600000</v>
      </c>
      <c r="U63" s="1">
        <v>21900000</v>
      </c>
      <c r="V63" s="1">
        <v>15000000</v>
      </c>
      <c r="W63" s="1">
        <v>20000000</v>
      </c>
    </row>
    <row r="64" spans="1:23" ht="19" x14ac:dyDescent="0.25">
      <c r="A64" s="5" t="s">
        <v>55</v>
      </c>
      <c r="B64" s="1">
        <v>53900000</v>
      </c>
      <c r="C64" s="1">
        <v>57400000</v>
      </c>
      <c r="D64" s="1">
        <v>43600000</v>
      </c>
      <c r="E64" s="1">
        <v>41000000</v>
      </c>
      <c r="F64" s="1">
        <v>55400000</v>
      </c>
      <c r="G64" s="1">
        <v>64000000</v>
      </c>
      <c r="H64" s="1">
        <v>66200000</v>
      </c>
      <c r="I64" s="1">
        <v>73600000</v>
      </c>
      <c r="J64" s="1">
        <v>86000000</v>
      </c>
      <c r="K64" s="1">
        <v>100800000</v>
      </c>
      <c r="L64" s="1">
        <v>111700000</v>
      </c>
      <c r="M64" s="1">
        <v>137100000</v>
      </c>
      <c r="N64" s="1">
        <v>166100000</v>
      </c>
      <c r="O64" s="1">
        <v>215100000</v>
      </c>
      <c r="P64" s="1">
        <v>219600000</v>
      </c>
      <c r="Q64" s="1">
        <v>254200000</v>
      </c>
      <c r="R64" s="1">
        <v>295000000</v>
      </c>
      <c r="S64" s="1">
        <v>315500000</v>
      </c>
      <c r="T64" s="1">
        <v>331400000</v>
      </c>
      <c r="U64" s="1">
        <v>333100000</v>
      </c>
      <c r="V64" s="1">
        <v>291000000</v>
      </c>
      <c r="W64" s="1">
        <v>103000000</v>
      </c>
    </row>
    <row r="65" spans="1:23" ht="19" x14ac:dyDescent="0.25">
      <c r="A65" s="5" t="s">
        <v>56</v>
      </c>
      <c r="B65" s="1">
        <v>226500000</v>
      </c>
      <c r="C65" s="1">
        <v>207600000</v>
      </c>
      <c r="D65" s="1">
        <v>147800000</v>
      </c>
      <c r="E65" s="1">
        <v>132200000</v>
      </c>
      <c r="F65" s="1">
        <v>99300000</v>
      </c>
      <c r="G65" s="1">
        <v>109200000</v>
      </c>
      <c r="H65" s="1">
        <v>99600000</v>
      </c>
      <c r="I65" s="1">
        <v>107700000</v>
      </c>
      <c r="J65" s="1">
        <v>115400000</v>
      </c>
      <c r="K65" s="1">
        <v>130800000</v>
      </c>
      <c r="L65" s="1">
        <v>147600000</v>
      </c>
      <c r="M65" s="1">
        <v>183800000</v>
      </c>
      <c r="N65" s="1">
        <v>216400000</v>
      </c>
      <c r="O65" s="1">
        <v>265800000</v>
      </c>
      <c r="P65" s="1">
        <v>281700000</v>
      </c>
      <c r="Q65" s="1">
        <v>324000000</v>
      </c>
      <c r="R65" s="1">
        <v>365300000</v>
      </c>
      <c r="S65" s="1">
        <v>378900000</v>
      </c>
      <c r="T65" s="1">
        <v>1281600000</v>
      </c>
      <c r="U65" s="1">
        <v>1820900000</v>
      </c>
      <c r="V65" s="1">
        <v>1859000000</v>
      </c>
      <c r="W65" s="1">
        <v>1998000000</v>
      </c>
    </row>
    <row r="66" spans="1:23" ht="19" x14ac:dyDescent="0.25">
      <c r="A66" s="5" t="s">
        <v>57</v>
      </c>
      <c r="B66" s="1" t="s">
        <v>91</v>
      </c>
      <c r="C66" s="1" t="s">
        <v>91</v>
      </c>
      <c r="D66" s="1" t="s">
        <v>91</v>
      </c>
      <c r="E66" s="1" t="s">
        <v>91</v>
      </c>
      <c r="F66" s="1" t="s">
        <v>91</v>
      </c>
      <c r="G66" s="1" t="s">
        <v>91</v>
      </c>
      <c r="H66" s="1" t="s">
        <v>91</v>
      </c>
      <c r="I66" s="1" t="s">
        <v>91</v>
      </c>
      <c r="J66" s="1" t="s">
        <v>91</v>
      </c>
      <c r="K66" s="1" t="s">
        <v>91</v>
      </c>
      <c r="L66" s="1" t="s">
        <v>91</v>
      </c>
      <c r="M66" s="1" t="s">
        <v>91</v>
      </c>
      <c r="N66" s="1" t="s">
        <v>91</v>
      </c>
      <c r="O66" s="1" t="s">
        <v>91</v>
      </c>
      <c r="P66" s="1" t="s">
        <v>91</v>
      </c>
      <c r="Q66" s="1" t="s">
        <v>91</v>
      </c>
      <c r="R66" s="1" t="s">
        <v>91</v>
      </c>
      <c r="S66" s="1" t="s">
        <v>91</v>
      </c>
      <c r="T66" s="1" t="s">
        <v>91</v>
      </c>
      <c r="U66" s="1" t="s">
        <v>91</v>
      </c>
      <c r="V66" s="1" t="s">
        <v>91</v>
      </c>
      <c r="W66" s="1" t="s">
        <v>91</v>
      </c>
    </row>
    <row r="67" spans="1:23" ht="19" x14ac:dyDescent="0.25">
      <c r="A67" s="6" t="s">
        <v>58</v>
      </c>
      <c r="B67" s="10">
        <v>548400000</v>
      </c>
      <c r="C67" s="10">
        <v>504800000</v>
      </c>
      <c r="D67" s="10">
        <v>443700000</v>
      </c>
      <c r="E67" s="10">
        <v>439900000</v>
      </c>
      <c r="F67" s="10">
        <v>483100000</v>
      </c>
      <c r="G67" s="10">
        <v>521800000</v>
      </c>
      <c r="H67" s="10">
        <v>590000000</v>
      </c>
      <c r="I67" s="10">
        <v>723100000</v>
      </c>
      <c r="J67" s="10">
        <v>636600000</v>
      </c>
      <c r="K67" s="10">
        <v>755400000</v>
      </c>
      <c r="L67" s="10">
        <v>922900000</v>
      </c>
      <c r="M67" s="10">
        <v>1047700000</v>
      </c>
      <c r="N67" s="10">
        <v>1096400000</v>
      </c>
      <c r="O67" s="10">
        <v>1309700000</v>
      </c>
      <c r="P67" s="10">
        <v>1438900000</v>
      </c>
      <c r="Q67" s="10">
        <v>1614000000</v>
      </c>
      <c r="R67" s="10">
        <v>1722800000</v>
      </c>
      <c r="S67" s="10">
        <v>1960300000</v>
      </c>
      <c r="T67" s="10">
        <v>3305200000</v>
      </c>
      <c r="U67" s="10">
        <v>3659500000</v>
      </c>
      <c r="V67" s="10">
        <v>4434000000</v>
      </c>
      <c r="W67" s="10">
        <v>5002000000</v>
      </c>
    </row>
    <row r="68" spans="1:23" ht="19" x14ac:dyDescent="0.25">
      <c r="A68" s="5" t="s">
        <v>59</v>
      </c>
      <c r="B68" s="1">
        <v>56400000</v>
      </c>
      <c r="C68" s="1">
        <v>56400000</v>
      </c>
      <c r="D68" s="1">
        <v>56500000</v>
      </c>
      <c r="E68" s="1">
        <v>56600000</v>
      </c>
      <c r="F68" s="1">
        <v>55600000</v>
      </c>
      <c r="G68" s="1">
        <v>54500000</v>
      </c>
      <c r="H68" s="1">
        <v>54100000</v>
      </c>
      <c r="I68" s="1">
        <v>53800000</v>
      </c>
      <c r="J68" s="1">
        <v>53800000</v>
      </c>
      <c r="K68" s="1">
        <v>53800000</v>
      </c>
      <c r="L68" s="1">
        <v>53800000</v>
      </c>
      <c r="M68" s="1">
        <v>53800000</v>
      </c>
      <c r="N68" s="1">
        <v>53800000</v>
      </c>
      <c r="O68" s="1">
        <v>53800000</v>
      </c>
      <c r="P68" s="1">
        <v>53800000</v>
      </c>
      <c r="Q68" s="1">
        <v>53800000</v>
      </c>
      <c r="R68" s="1">
        <v>53800000</v>
      </c>
      <c r="S68" s="1">
        <v>53800000</v>
      </c>
      <c r="T68" s="1">
        <v>53800000</v>
      </c>
      <c r="U68" s="1">
        <v>53800000</v>
      </c>
      <c r="V68" s="1">
        <v>54000000</v>
      </c>
      <c r="W68" s="1">
        <v>54000000</v>
      </c>
    </row>
    <row r="69" spans="1:23" ht="19" x14ac:dyDescent="0.25">
      <c r="A69" s="5" t="s">
        <v>60</v>
      </c>
      <c r="B69" s="1">
        <v>201700000</v>
      </c>
      <c r="C69" s="1">
        <v>215500000</v>
      </c>
      <c r="D69" s="1">
        <v>216800000</v>
      </c>
      <c r="E69" s="1">
        <v>210100000</v>
      </c>
      <c r="F69" s="1">
        <v>247000000</v>
      </c>
      <c r="G69" s="1">
        <v>268400000</v>
      </c>
      <c r="H69" s="1">
        <v>288000000</v>
      </c>
      <c r="I69" s="1">
        <v>290200000</v>
      </c>
      <c r="J69" s="1">
        <v>288800000</v>
      </c>
      <c r="K69" s="1">
        <v>421700000</v>
      </c>
      <c r="L69" s="1">
        <v>594300000</v>
      </c>
      <c r="M69" s="1">
        <v>739900000</v>
      </c>
      <c r="N69" s="1">
        <v>790300000</v>
      </c>
      <c r="O69" s="1">
        <v>858800000</v>
      </c>
      <c r="P69" s="1">
        <v>972600000</v>
      </c>
      <c r="Q69" s="1">
        <v>1100300000</v>
      </c>
      <c r="R69" s="1">
        <v>1221500000</v>
      </c>
      <c r="S69" s="1">
        <v>1404600000</v>
      </c>
      <c r="T69" s="1">
        <v>1528200000</v>
      </c>
      <c r="U69" s="1">
        <v>1385400000</v>
      </c>
      <c r="V69" s="1">
        <v>2445000000</v>
      </c>
      <c r="W69" s="1">
        <v>3367000000</v>
      </c>
    </row>
    <row r="70" spans="1:23" ht="19" x14ac:dyDescent="0.25">
      <c r="A70" s="5" t="s">
        <v>61</v>
      </c>
      <c r="B70" s="1" t="s">
        <v>91</v>
      </c>
      <c r="C70" s="1" t="s">
        <v>91</v>
      </c>
      <c r="D70" s="1" t="s">
        <v>91</v>
      </c>
      <c r="E70" s="1" t="s">
        <v>91</v>
      </c>
      <c r="F70" s="1" t="s">
        <v>91</v>
      </c>
      <c r="G70" s="1" t="s">
        <v>91</v>
      </c>
      <c r="H70" s="1" t="s">
        <v>91</v>
      </c>
      <c r="I70" s="1" t="s">
        <v>91</v>
      </c>
      <c r="J70" s="1">
        <v>-529300000</v>
      </c>
      <c r="K70" s="1">
        <v>-615700000</v>
      </c>
      <c r="L70" s="1">
        <v>-692800000</v>
      </c>
      <c r="M70" s="1">
        <v>-743500000</v>
      </c>
      <c r="N70" s="1">
        <v>-814700000</v>
      </c>
      <c r="O70" s="1">
        <v>-906700000</v>
      </c>
      <c r="P70" s="1">
        <v>-1043200000</v>
      </c>
      <c r="Q70" s="1">
        <v>-1119700000</v>
      </c>
      <c r="R70" s="1">
        <v>-1199400000</v>
      </c>
      <c r="S70" s="1">
        <v>-1356500000</v>
      </c>
      <c r="T70" s="1">
        <v>-2275900000</v>
      </c>
      <c r="U70" s="1">
        <v>-2453500000</v>
      </c>
      <c r="V70" s="1" t="s">
        <v>91</v>
      </c>
      <c r="W70" s="1" t="s">
        <v>91</v>
      </c>
    </row>
    <row r="71" spans="1:23" ht="19" x14ac:dyDescent="0.25">
      <c r="A71" s="5" t="s">
        <v>62</v>
      </c>
      <c r="B71" s="1">
        <v>637800000</v>
      </c>
      <c r="C71" s="1">
        <v>753500000</v>
      </c>
      <c r="D71" s="1">
        <v>867300000</v>
      </c>
      <c r="E71" s="1">
        <v>991800000</v>
      </c>
      <c r="F71" s="1">
        <v>1064900000</v>
      </c>
      <c r="G71" s="1">
        <v>1101300000</v>
      </c>
      <c r="H71" s="1">
        <v>1107600000</v>
      </c>
      <c r="I71" s="1">
        <v>1232800000</v>
      </c>
      <c r="J71" s="1">
        <v>1976600000</v>
      </c>
      <c r="K71" s="1">
        <v>2290500000</v>
      </c>
      <c r="L71" s="1">
        <v>2357500000</v>
      </c>
      <c r="M71" s="1">
        <v>2294000000</v>
      </c>
      <c r="N71" s="1">
        <v>2796200000</v>
      </c>
      <c r="O71" s="1">
        <v>3443100000</v>
      </c>
      <c r="P71" s="1">
        <v>3758800000</v>
      </c>
      <c r="Q71" s="1">
        <v>4348100000</v>
      </c>
      <c r="R71" s="1">
        <v>4962900000</v>
      </c>
      <c r="S71" s="1">
        <v>5401100000</v>
      </c>
      <c r="T71" s="1">
        <v>7262000000</v>
      </c>
      <c r="U71" s="1">
        <v>8394400000</v>
      </c>
      <c r="V71" s="1">
        <v>6902000000</v>
      </c>
      <c r="W71" s="1" t="s">
        <v>91</v>
      </c>
    </row>
    <row r="72" spans="1:23" ht="19" x14ac:dyDescent="0.25">
      <c r="A72" s="6" t="s">
        <v>63</v>
      </c>
      <c r="B72" s="10">
        <v>895900000</v>
      </c>
      <c r="C72" s="10">
        <v>1025400000</v>
      </c>
      <c r="D72" s="10">
        <v>1140600000</v>
      </c>
      <c r="E72" s="10">
        <v>1258500000</v>
      </c>
      <c r="F72" s="10">
        <v>1367500000</v>
      </c>
      <c r="G72" s="10">
        <v>1424200000</v>
      </c>
      <c r="H72" s="10">
        <v>1449700000</v>
      </c>
      <c r="I72" s="10">
        <v>1576800000</v>
      </c>
      <c r="J72" s="10">
        <v>1789900000</v>
      </c>
      <c r="K72" s="10">
        <v>2150300000</v>
      </c>
      <c r="L72" s="10">
        <v>2312800000</v>
      </c>
      <c r="M72" s="10">
        <v>2344200000</v>
      </c>
      <c r="N72" s="10">
        <v>2825600000</v>
      </c>
      <c r="O72" s="10">
        <v>3449000000</v>
      </c>
      <c r="P72" s="10">
        <v>3742000000</v>
      </c>
      <c r="Q72" s="10">
        <v>4382500000</v>
      </c>
      <c r="R72" s="10">
        <v>5038800000</v>
      </c>
      <c r="S72" s="10">
        <v>5503000000</v>
      </c>
      <c r="T72" s="10">
        <v>6568100000</v>
      </c>
      <c r="U72" s="10">
        <v>7380100000</v>
      </c>
      <c r="V72" s="10">
        <v>9401000000</v>
      </c>
      <c r="W72" s="10">
        <v>12441000000</v>
      </c>
    </row>
    <row r="73" spans="1:23" ht="20" thickBot="1" x14ac:dyDescent="0.3">
      <c r="A73" s="7" t="s">
        <v>64</v>
      </c>
      <c r="B73" s="11">
        <v>1444300000</v>
      </c>
      <c r="C73" s="11">
        <v>1530200000</v>
      </c>
      <c r="D73" s="11">
        <v>1584300000</v>
      </c>
      <c r="E73" s="11">
        <v>1698400000</v>
      </c>
      <c r="F73" s="11">
        <v>1850600000</v>
      </c>
      <c r="G73" s="11">
        <v>1946000000</v>
      </c>
      <c r="H73" s="11">
        <v>2039700000</v>
      </c>
      <c r="I73" s="11">
        <v>2299900000</v>
      </c>
      <c r="J73" s="11">
        <v>2426500000</v>
      </c>
      <c r="K73" s="11">
        <v>2905700000</v>
      </c>
      <c r="L73" s="11">
        <v>3235700000</v>
      </c>
      <c r="M73" s="11">
        <v>3391900000</v>
      </c>
      <c r="N73" s="11">
        <v>3922000000</v>
      </c>
      <c r="O73" s="11">
        <v>4758700000</v>
      </c>
      <c r="P73" s="11">
        <v>5180900000</v>
      </c>
      <c r="Q73" s="11">
        <v>5996500000</v>
      </c>
      <c r="R73" s="11">
        <v>6761600000</v>
      </c>
      <c r="S73" s="11">
        <v>7463300000</v>
      </c>
      <c r="T73" s="11">
        <v>9873300000</v>
      </c>
      <c r="U73" s="11">
        <v>11039600000</v>
      </c>
      <c r="V73" s="11">
        <v>13835000000</v>
      </c>
      <c r="W73" s="11">
        <v>5002000000</v>
      </c>
    </row>
    <row r="74" spans="1:23" ht="20" thickTop="1" x14ac:dyDescent="0.25">
      <c r="A74" s="5" t="s">
        <v>28</v>
      </c>
      <c r="B74" s="13" t="s">
        <v>92</v>
      </c>
      <c r="C74" s="13" t="s">
        <v>92</v>
      </c>
      <c r="D74" s="13" t="s">
        <v>92</v>
      </c>
      <c r="E74" s="13" t="s">
        <v>92</v>
      </c>
      <c r="F74" s="13" t="s">
        <v>92</v>
      </c>
      <c r="G74" s="13" t="s">
        <v>92</v>
      </c>
      <c r="H74" s="13" t="s">
        <v>92</v>
      </c>
      <c r="I74" s="13" t="s">
        <v>92</v>
      </c>
      <c r="J74" s="13" t="s">
        <v>92</v>
      </c>
      <c r="K74" s="13" t="s">
        <v>92</v>
      </c>
      <c r="L74" s="13" t="s">
        <v>92</v>
      </c>
      <c r="M74" s="13" t="s">
        <v>92</v>
      </c>
      <c r="N74" s="13" t="s">
        <v>92</v>
      </c>
      <c r="O74" s="13" t="s">
        <v>92</v>
      </c>
      <c r="P74" s="13" t="s">
        <v>92</v>
      </c>
      <c r="Q74" s="13" t="s">
        <v>92</v>
      </c>
      <c r="R74" s="13" t="s">
        <v>92</v>
      </c>
      <c r="S74" s="13" t="s">
        <v>92</v>
      </c>
      <c r="T74" s="13" t="s">
        <v>92</v>
      </c>
      <c r="U74" s="13" t="s">
        <v>92</v>
      </c>
      <c r="V74" s="13" t="s">
        <v>92</v>
      </c>
      <c r="W74" s="13" t="s">
        <v>92</v>
      </c>
    </row>
    <row r="75" spans="1:23" ht="21" x14ac:dyDescent="0.25">
      <c r="A75" s="4" t="s">
        <v>65</v>
      </c>
      <c r="B75" s="9" t="s">
        <v>90</v>
      </c>
      <c r="C75" s="9" t="s">
        <v>90</v>
      </c>
      <c r="D75" s="9" t="s">
        <v>90</v>
      </c>
      <c r="E75" s="9" t="s">
        <v>90</v>
      </c>
      <c r="F75" s="9" t="s">
        <v>90</v>
      </c>
      <c r="G75" s="9" t="s">
        <v>90</v>
      </c>
      <c r="H75" s="9" t="s">
        <v>90</v>
      </c>
      <c r="I75" s="9" t="s">
        <v>90</v>
      </c>
      <c r="J75" s="9" t="s">
        <v>90</v>
      </c>
      <c r="K75" s="9" t="s">
        <v>90</v>
      </c>
      <c r="L75" s="9" t="s">
        <v>90</v>
      </c>
      <c r="M75" s="9" t="s">
        <v>90</v>
      </c>
      <c r="N75" s="9" t="s">
        <v>90</v>
      </c>
      <c r="O75" s="9" t="s">
        <v>90</v>
      </c>
      <c r="P75" s="9" t="s">
        <v>90</v>
      </c>
      <c r="Q75" s="9" t="s">
        <v>90</v>
      </c>
      <c r="R75" s="9" t="s">
        <v>90</v>
      </c>
      <c r="S75" s="9" t="s">
        <v>90</v>
      </c>
      <c r="T75" s="9" t="s">
        <v>90</v>
      </c>
      <c r="U75" s="9" t="s">
        <v>90</v>
      </c>
      <c r="V75" s="9" t="s">
        <v>90</v>
      </c>
      <c r="W75" s="9" t="s">
        <v>90</v>
      </c>
    </row>
    <row r="76" spans="1:23" ht="19" x14ac:dyDescent="0.25">
      <c r="A76" s="5" t="s">
        <v>66</v>
      </c>
      <c r="B76" s="1">
        <v>208200000</v>
      </c>
      <c r="C76" s="1">
        <v>220400000</v>
      </c>
      <c r="D76" s="1">
        <v>220700000</v>
      </c>
      <c r="E76" s="1">
        <v>214700000</v>
      </c>
      <c r="F76" s="1">
        <v>251800000</v>
      </c>
      <c r="G76" s="1">
        <v>272800000</v>
      </c>
      <c r="H76" s="1">
        <v>293800000</v>
      </c>
      <c r="I76" s="1">
        <v>295300000</v>
      </c>
      <c r="J76" s="1">
        <v>295400000</v>
      </c>
      <c r="K76" s="1">
        <v>431700000</v>
      </c>
      <c r="L76" s="1">
        <v>603400000</v>
      </c>
      <c r="M76" s="1">
        <v>739900000</v>
      </c>
      <c r="N76" s="1">
        <v>790300000</v>
      </c>
      <c r="O76" s="1">
        <v>858800000</v>
      </c>
      <c r="P76" s="1">
        <v>972600000</v>
      </c>
      <c r="Q76" s="1">
        <v>1100300000</v>
      </c>
      <c r="R76" s="1">
        <v>1221500000</v>
      </c>
      <c r="S76" s="1">
        <v>1404600000</v>
      </c>
      <c r="T76" s="1">
        <v>1528200000</v>
      </c>
      <c r="U76" s="1">
        <v>1385400000</v>
      </c>
      <c r="V76" s="1">
        <v>2445000000</v>
      </c>
      <c r="W76" s="1">
        <v>3367000000</v>
      </c>
    </row>
    <row r="77" spans="1:23" ht="19" x14ac:dyDescent="0.25">
      <c r="A77" s="5" t="s">
        <v>13</v>
      </c>
      <c r="B77" s="1">
        <v>49700000</v>
      </c>
      <c r="C77" s="1">
        <v>52200000</v>
      </c>
      <c r="D77" s="1">
        <v>52000000</v>
      </c>
      <c r="E77" s="1">
        <v>67600000</v>
      </c>
      <c r="F77" s="1">
        <v>48900000</v>
      </c>
      <c r="G77" s="1">
        <v>54300000</v>
      </c>
      <c r="H77" s="1">
        <v>64600000</v>
      </c>
      <c r="I77" s="1">
        <v>74500000</v>
      </c>
      <c r="J77" s="1">
        <v>81700000</v>
      </c>
      <c r="K77" s="1">
        <v>97100000</v>
      </c>
      <c r="L77" s="1">
        <v>111100000</v>
      </c>
      <c r="M77" s="1">
        <v>117100000</v>
      </c>
      <c r="N77" s="1">
        <v>135300000</v>
      </c>
      <c r="O77" s="1">
        <v>145900000</v>
      </c>
      <c r="P77" s="1">
        <v>178600000</v>
      </c>
      <c r="Q77" s="1">
        <v>201800000</v>
      </c>
      <c r="R77" s="1">
        <v>201100000</v>
      </c>
      <c r="S77" s="1">
        <v>217000000</v>
      </c>
      <c r="T77" s="1">
        <v>447700000</v>
      </c>
      <c r="U77" s="1">
        <v>514200000</v>
      </c>
      <c r="V77" s="1">
        <v>563000000</v>
      </c>
      <c r="W77" s="1">
        <v>607000000</v>
      </c>
    </row>
    <row r="78" spans="1:23" ht="19" x14ac:dyDescent="0.25">
      <c r="A78" s="5" t="s">
        <v>67</v>
      </c>
      <c r="B78" s="1" t="s">
        <v>91</v>
      </c>
      <c r="C78" s="1" t="s">
        <v>91</v>
      </c>
      <c r="D78" s="1" t="s">
        <v>91</v>
      </c>
      <c r="E78" s="1" t="s">
        <v>91</v>
      </c>
      <c r="F78" s="1" t="s">
        <v>91</v>
      </c>
      <c r="G78" s="1" t="s">
        <v>91</v>
      </c>
      <c r="H78" s="1" t="s">
        <v>91</v>
      </c>
      <c r="I78" s="1" t="s">
        <v>91</v>
      </c>
      <c r="J78" s="1" t="s">
        <v>91</v>
      </c>
      <c r="K78" s="1" t="s">
        <v>91</v>
      </c>
      <c r="L78" s="1" t="s">
        <v>91</v>
      </c>
      <c r="M78" s="1" t="s">
        <v>91</v>
      </c>
      <c r="N78" s="1" t="s">
        <v>91</v>
      </c>
      <c r="O78" s="1" t="s">
        <v>91</v>
      </c>
      <c r="P78" s="1" t="s">
        <v>91</v>
      </c>
      <c r="Q78" s="1" t="s">
        <v>91</v>
      </c>
      <c r="R78" s="1" t="s">
        <v>91</v>
      </c>
      <c r="S78" s="1" t="s">
        <v>91</v>
      </c>
      <c r="T78" s="1" t="s">
        <v>91</v>
      </c>
      <c r="U78" s="1" t="s">
        <v>91</v>
      </c>
      <c r="V78" s="1" t="s">
        <v>91</v>
      </c>
      <c r="W78" s="1" t="s">
        <v>91</v>
      </c>
    </row>
    <row r="79" spans="1:23" ht="19" x14ac:dyDescent="0.25">
      <c r="A79" s="5" t="s">
        <v>68</v>
      </c>
      <c r="B79" s="1" t="s">
        <v>91</v>
      </c>
      <c r="C79" s="1" t="s">
        <v>91</v>
      </c>
      <c r="D79" s="1" t="s">
        <v>91</v>
      </c>
      <c r="E79" s="1" t="s">
        <v>91</v>
      </c>
      <c r="F79" s="1" t="s">
        <v>91</v>
      </c>
      <c r="G79" s="1" t="s">
        <v>91</v>
      </c>
      <c r="H79" s="1" t="s">
        <v>91</v>
      </c>
      <c r="I79" s="1">
        <v>3900000</v>
      </c>
      <c r="J79" s="1">
        <v>4900000</v>
      </c>
      <c r="K79" s="1">
        <v>9100000</v>
      </c>
      <c r="L79" s="1">
        <v>11700000</v>
      </c>
      <c r="M79" s="1">
        <v>28400000</v>
      </c>
      <c r="N79" s="1">
        <v>42500000</v>
      </c>
      <c r="O79" s="1">
        <v>38500000</v>
      </c>
      <c r="P79" s="1">
        <v>36400000</v>
      </c>
      <c r="Q79" s="1">
        <v>53800000</v>
      </c>
      <c r="R79" s="1">
        <v>62000000</v>
      </c>
      <c r="S79" s="1">
        <v>51400000</v>
      </c>
      <c r="T79" s="1">
        <v>87700000</v>
      </c>
      <c r="U79" s="1">
        <v>79000000</v>
      </c>
      <c r="V79" s="1">
        <v>59000000</v>
      </c>
      <c r="W79" s="1">
        <v>55000000</v>
      </c>
    </row>
    <row r="80" spans="1:23" ht="19" x14ac:dyDescent="0.25">
      <c r="A80" s="14" t="s">
        <v>103</v>
      </c>
      <c r="B80" s="15" t="e">
        <f t="shared" ref="B80:W80" si="18">B79/B3</f>
        <v>#VALUE!</v>
      </c>
      <c r="C80" s="15" t="e">
        <f t="shared" si="18"/>
        <v>#VALUE!</v>
      </c>
      <c r="D80" s="15" t="e">
        <f t="shared" si="18"/>
        <v>#VALUE!</v>
      </c>
      <c r="E80" s="15" t="e">
        <f t="shared" si="18"/>
        <v>#VALUE!</v>
      </c>
      <c r="F80" s="15" t="e">
        <f t="shared" si="18"/>
        <v>#VALUE!</v>
      </c>
      <c r="G80" s="15" t="e">
        <f t="shared" si="18"/>
        <v>#VALUE!</v>
      </c>
      <c r="H80" s="15" t="e">
        <f t="shared" si="18"/>
        <v>#VALUE!</v>
      </c>
      <c r="I80" s="15">
        <f t="shared" si="18"/>
        <v>2.2101326079564773E-3</v>
      </c>
      <c r="J80" s="15">
        <f t="shared" si="18"/>
        <v>2.5596823904299221E-3</v>
      </c>
      <c r="K80" s="15">
        <f t="shared" si="18"/>
        <v>3.7904031989336889E-3</v>
      </c>
      <c r="L80" s="15">
        <f t="shared" si="18"/>
        <v>4.1179783190201319E-3</v>
      </c>
      <c r="M80" s="15">
        <f t="shared" si="18"/>
        <v>8.151315978301427E-3</v>
      </c>
      <c r="N80" s="15">
        <f t="shared" si="18"/>
        <v>1.1318845211462661E-2</v>
      </c>
      <c r="O80" s="15">
        <f t="shared" si="18"/>
        <v>9.3478366435196421E-3</v>
      </c>
      <c r="P80" s="15">
        <f t="shared" si="18"/>
        <v>7.5191076223920681E-3</v>
      </c>
      <c r="Q80" s="15">
        <f t="shared" si="18"/>
        <v>1.0341778478336089E-2</v>
      </c>
      <c r="R80" s="15">
        <f t="shared" si="18"/>
        <v>1.1172983006253266E-2</v>
      </c>
      <c r="S80" s="15">
        <f t="shared" si="18"/>
        <v>8.6153433566316349E-3</v>
      </c>
      <c r="T80" s="15">
        <f t="shared" si="18"/>
        <v>1.2740796699305576E-2</v>
      </c>
      <c r="U80" s="15">
        <f t="shared" si="18"/>
        <v>1.2364228253044104E-2</v>
      </c>
      <c r="V80" s="15">
        <f t="shared" si="18"/>
        <v>6.5686929414384325E-3</v>
      </c>
      <c r="W80" s="15">
        <f t="shared" si="18"/>
        <v>4.7405619720737808E-3</v>
      </c>
    </row>
    <row r="81" spans="1:31" ht="19" x14ac:dyDescent="0.25">
      <c r="A81" s="5" t="s">
        <v>69</v>
      </c>
      <c r="B81" s="1">
        <v>-25000000</v>
      </c>
      <c r="C81" s="1">
        <v>-26500000</v>
      </c>
      <c r="D81" s="1">
        <v>-21500000</v>
      </c>
      <c r="E81" s="1">
        <v>-13800000</v>
      </c>
      <c r="F81" s="1">
        <v>-28800000</v>
      </c>
      <c r="G81" s="1">
        <v>-34800000</v>
      </c>
      <c r="H81" s="1">
        <v>-29700000</v>
      </c>
      <c r="I81" s="1">
        <v>-80500000</v>
      </c>
      <c r="J81" s="1">
        <v>59200000</v>
      </c>
      <c r="K81" s="1">
        <v>59500000</v>
      </c>
      <c r="L81" s="1">
        <v>2700000</v>
      </c>
      <c r="M81" s="1">
        <v>-172600000</v>
      </c>
      <c r="N81" s="1">
        <v>-74100000</v>
      </c>
      <c r="O81" s="1">
        <v>-95500000</v>
      </c>
      <c r="P81" s="1">
        <v>21800000</v>
      </c>
      <c r="Q81" s="1">
        <v>92600000</v>
      </c>
      <c r="R81" s="1">
        <v>113400000</v>
      </c>
      <c r="S81" s="1">
        <v>145600000</v>
      </c>
      <c r="T81" s="1">
        <v>64900000</v>
      </c>
      <c r="U81" s="1">
        <v>-350300000</v>
      </c>
      <c r="V81" s="1">
        <v>346000000</v>
      </c>
      <c r="W81" s="1">
        <v>73000000</v>
      </c>
    </row>
    <row r="82" spans="1:31" ht="19" x14ac:dyDescent="0.25">
      <c r="A82" s="5" t="s">
        <v>70</v>
      </c>
      <c r="B82" s="1" t="s">
        <v>91</v>
      </c>
      <c r="C82" s="1" t="s">
        <v>91</v>
      </c>
      <c r="D82" s="1" t="s">
        <v>91</v>
      </c>
      <c r="E82" s="1" t="s">
        <v>91</v>
      </c>
      <c r="F82" s="1" t="s">
        <v>91</v>
      </c>
      <c r="G82" s="1" t="s">
        <v>91</v>
      </c>
      <c r="H82" s="1" t="s">
        <v>91</v>
      </c>
      <c r="I82" s="1" t="s">
        <v>91</v>
      </c>
      <c r="J82" s="1" t="s">
        <v>91</v>
      </c>
      <c r="K82" s="1" t="s">
        <v>91</v>
      </c>
      <c r="L82" s="1" t="s">
        <v>91</v>
      </c>
      <c r="M82" s="1" t="s">
        <v>91</v>
      </c>
      <c r="N82" s="1" t="s">
        <v>91</v>
      </c>
      <c r="O82" s="1" t="s">
        <v>91</v>
      </c>
      <c r="P82" s="1" t="s">
        <v>91</v>
      </c>
      <c r="Q82" s="1" t="s">
        <v>91</v>
      </c>
      <c r="R82" s="1" t="s">
        <v>91</v>
      </c>
      <c r="S82" s="1" t="s">
        <v>91</v>
      </c>
      <c r="T82" s="1" t="s">
        <v>91</v>
      </c>
      <c r="U82" s="1" t="s">
        <v>91</v>
      </c>
      <c r="V82" s="1" t="s">
        <v>91</v>
      </c>
      <c r="W82" s="1" t="s">
        <v>91</v>
      </c>
    </row>
    <row r="83" spans="1:31" ht="21" x14ac:dyDescent="0.25">
      <c r="A83" s="5" t="s">
        <v>34</v>
      </c>
      <c r="B83" s="1">
        <v>-21200000</v>
      </c>
      <c r="C83" s="1">
        <v>-13600000</v>
      </c>
      <c r="D83" s="1">
        <v>-15700000</v>
      </c>
      <c r="E83" s="1">
        <v>-12000000</v>
      </c>
      <c r="F83" s="1">
        <v>-24700000</v>
      </c>
      <c r="G83" s="1">
        <v>-37400000</v>
      </c>
      <c r="H83" s="1">
        <v>-60800000</v>
      </c>
      <c r="I83" s="1">
        <v>-76100000</v>
      </c>
      <c r="J83" s="1" t="s">
        <v>91</v>
      </c>
      <c r="K83" s="1" t="s">
        <v>91</v>
      </c>
      <c r="L83" s="1" t="s">
        <v>91</v>
      </c>
      <c r="M83" s="1">
        <v>-173900000</v>
      </c>
      <c r="N83" s="1">
        <v>-98900000</v>
      </c>
      <c r="O83" s="1">
        <v>-74400000</v>
      </c>
      <c r="P83" s="1">
        <v>-5600000</v>
      </c>
      <c r="Q83" s="1">
        <v>37800000</v>
      </c>
      <c r="R83" s="1">
        <v>-26700000</v>
      </c>
      <c r="S83" s="1">
        <v>-66300000</v>
      </c>
      <c r="T83" s="1">
        <v>-159600000</v>
      </c>
      <c r="U83" s="1">
        <v>-157900000</v>
      </c>
      <c r="V83" s="1">
        <v>-116000000</v>
      </c>
      <c r="W83" s="1" t="s">
        <v>91</v>
      </c>
      <c r="AD83" s="68" t="s">
        <v>124</v>
      </c>
      <c r="AE83" s="69"/>
    </row>
    <row r="84" spans="1:31" ht="19" x14ac:dyDescent="0.25">
      <c r="A84" s="5" t="s">
        <v>47</v>
      </c>
      <c r="B84" s="1" t="s">
        <v>91</v>
      </c>
      <c r="C84" s="1" t="s">
        <v>91</v>
      </c>
      <c r="D84" s="1" t="s">
        <v>91</v>
      </c>
      <c r="E84" s="1" t="s">
        <v>91</v>
      </c>
      <c r="F84" s="1" t="s">
        <v>91</v>
      </c>
      <c r="G84" s="1" t="s">
        <v>91</v>
      </c>
      <c r="H84" s="1" t="s">
        <v>91</v>
      </c>
      <c r="I84" s="1" t="s">
        <v>91</v>
      </c>
      <c r="J84" s="1" t="s">
        <v>91</v>
      </c>
      <c r="K84" s="1" t="s">
        <v>91</v>
      </c>
      <c r="L84" s="1" t="s">
        <v>91</v>
      </c>
      <c r="M84" s="1" t="s">
        <v>91</v>
      </c>
      <c r="N84" s="1" t="s">
        <v>91</v>
      </c>
      <c r="O84" s="1" t="s">
        <v>91</v>
      </c>
      <c r="P84" s="1" t="s">
        <v>91</v>
      </c>
      <c r="Q84" s="1" t="s">
        <v>91</v>
      </c>
      <c r="R84" s="1" t="s">
        <v>91</v>
      </c>
      <c r="S84" s="1" t="s">
        <v>91</v>
      </c>
      <c r="T84" s="1" t="s">
        <v>91</v>
      </c>
      <c r="U84" s="1" t="s">
        <v>91</v>
      </c>
      <c r="V84" s="1" t="s">
        <v>91</v>
      </c>
      <c r="W84" s="1" t="s">
        <v>91</v>
      </c>
      <c r="AD84" s="70" t="s">
        <v>125</v>
      </c>
      <c r="AE84" s="70"/>
    </row>
    <row r="85" spans="1:31" ht="20" x14ac:dyDescent="0.25">
      <c r="A85" s="5" t="s">
        <v>71</v>
      </c>
      <c r="B85" s="1" t="s">
        <v>91</v>
      </c>
      <c r="C85" s="1" t="s">
        <v>91</v>
      </c>
      <c r="D85" s="1" t="s">
        <v>91</v>
      </c>
      <c r="E85" s="1" t="s">
        <v>91</v>
      </c>
      <c r="F85" s="1" t="s">
        <v>91</v>
      </c>
      <c r="G85" s="1" t="s">
        <v>91</v>
      </c>
      <c r="H85" s="1" t="s">
        <v>91</v>
      </c>
      <c r="I85" s="1" t="s">
        <v>91</v>
      </c>
      <c r="J85" s="1" t="s">
        <v>91</v>
      </c>
      <c r="K85" s="1" t="s">
        <v>91</v>
      </c>
      <c r="L85" s="1" t="s">
        <v>91</v>
      </c>
      <c r="M85" s="1" t="s">
        <v>91</v>
      </c>
      <c r="N85" s="1" t="s">
        <v>91</v>
      </c>
      <c r="O85" s="1" t="s">
        <v>91</v>
      </c>
      <c r="P85" s="1" t="s">
        <v>91</v>
      </c>
      <c r="Q85" s="1" t="s">
        <v>91</v>
      </c>
      <c r="R85" s="1" t="s">
        <v>91</v>
      </c>
      <c r="S85" s="1" t="s">
        <v>91</v>
      </c>
      <c r="T85" s="1" t="s">
        <v>91</v>
      </c>
      <c r="U85" s="1" t="s">
        <v>91</v>
      </c>
      <c r="V85" s="1" t="s">
        <v>91</v>
      </c>
      <c r="W85" s="1" t="s">
        <v>91</v>
      </c>
      <c r="AD85" s="46" t="s">
        <v>126</v>
      </c>
      <c r="AE85" s="47">
        <f>W17</f>
        <v>-62000000</v>
      </c>
    </row>
    <row r="86" spans="1:31" ht="20" x14ac:dyDescent="0.25">
      <c r="A86" s="5" t="s">
        <v>72</v>
      </c>
      <c r="B86" s="1">
        <v>-16100000</v>
      </c>
      <c r="C86" s="1">
        <v>600000</v>
      </c>
      <c r="D86" s="1">
        <v>-14000000</v>
      </c>
      <c r="E86" s="1">
        <v>10000000</v>
      </c>
      <c r="F86" s="1">
        <v>33200000</v>
      </c>
      <c r="G86" s="1">
        <v>1000000</v>
      </c>
      <c r="H86" s="1">
        <v>-3900000</v>
      </c>
      <c r="I86" s="1">
        <v>9400000</v>
      </c>
      <c r="J86" s="1">
        <v>16300000</v>
      </c>
      <c r="K86" s="1">
        <v>66400000</v>
      </c>
      <c r="L86" s="1">
        <v>7000000</v>
      </c>
      <c r="M86" s="1">
        <v>58400000</v>
      </c>
      <c r="N86" s="1">
        <v>2900000</v>
      </c>
      <c r="O86" s="1">
        <v>19100000</v>
      </c>
      <c r="P86" s="1">
        <v>-23700000</v>
      </c>
      <c r="Q86" s="1">
        <v>25400000</v>
      </c>
      <c r="R86" s="1">
        <v>7600000</v>
      </c>
      <c r="S86" s="1">
        <v>-59200000</v>
      </c>
      <c r="T86" s="1">
        <v>-41200000</v>
      </c>
      <c r="U86" s="1">
        <v>14100000</v>
      </c>
      <c r="V86" s="1">
        <v>-8000000</v>
      </c>
      <c r="W86" s="1" t="s">
        <v>91</v>
      </c>
      <c r="AD86" s="46" t="s">
        <v>127</v>
      </c>
      <c r="AE86" s="47">
        <f>W56</f>
        <v>270000000</v>
      </c>
    </row>
    <row r="87" spans="1:31" ht="20" x14ac:dyDescent="0.25">
      <c r="A87" s="6" t="s">
        <v>73</v>
      </c>
      <c r="B87" s="10">
        <v>216800000</v>
      </c>
      <c r="C87" s="10">
        <v>246700000</v>
      </c>
      <c r="D87" s="10">
        <v>237200000</v>
      </c>
      <c r="E87" s="10">
        <v>278500000</v>
      </c>
      <c r="F87" s="10">
        <v>305100000</v>
      </c>
      <c r="G87" s="10">
        <v>293300000</v>
      </c>
      <c r="H87" s="10">
        <v>324800000</v>
      </c>
      <c r="I87" s="10">
        <v>302600000</v>
      </c>
      <c r="J87" s="10">
        <v>457500000</v>
      </c>
      <c r="K87" s="10">
        <v>663800000</v>
      </c>
      <c r="L87" s="10">
        <v>735900000</v>
      </c>
      <c r="M87" s="10">
        <v>771200000</v>
      </c>
      <c r="N87" s="10">
        <v>896900000</v>
      </c>
      <c r="O87" s="10">
        <v>966800000</v>
      </c>
      <c r="P87" s="10">
        <v>1185700000</v>
      </c>
      <c r="Q87" s="10">
        <v>1473900000</v>
      </c>
      <c r="R87" s="10">
        <v>1605600000</v>
      </c>
      <c r="S87" s="10">
        <v>1759400000</v>
      </c>
      <c r="T87" s="10">
        <v>2087300000</v>
      </c>
      <c r="U87" s="10">
        <v>1642400000</v>
      </c>
      <c r="V87" s="10">
        <v>3405000000</v>
      </c>
      <c r="W87" s="10">
        <v>4184000000</v>
      </c>
      <c r="AD87" s="46" t="s">
        <v>128</v>
      </c>
      <c r="AE87" s="47">
        <f>W61</f>
        <v>1664000000</v>
      </c>
    </row>
    <row r="88" spans="1:31" ht="20" x14ac:dyDescent="0.25">
      <c r="A88" s="5" t="s">
        <v>74</v>
      </c>
      <c r="B88" s="1">
        <v>-125400000</v>
      </c>
      <c r="C88" s="1">
        <v>-101600000</v>
      </c>
      <c r="D88" s="1">
        <v>-91700000</v>
      </c>
      <c r="E88" s="1">
        <v>-100600000</v>
      </c>
      <c r="F88" s="1">
        <v>-101500000</v>
      </c>
      <c r="G88" s="1">
        <v>-123200000</v>
      </c>
      <c r="H88" s="1">
        <v>-119900000</v>
      </c>
      <c r="I88" s="1">
        <v>-160600000</v>
      </c>
      <c r="J88" s="1">
        <v>-199400000</v>
      </c>
      <c r="K88" s="1">
        <v>-138300000</v>
      </c>
      <c r="L88" s="1">
        <v>-185200000</v>
      </c>
      <c r="M88" s="1">
        <v>-263000000</v>
      </c>
      <c r="N88" s="1">
        <v>-211200000</v>
      </c>
      <c r="O88" s="1">
        <v>-278900000</v>
      </c>
      <c r="P88" s="1">
        <v>-252400000</v>
      </c>
      <c r="Q88" s="1">
        <v>-262100000</v>
      </c>
      <c r="R88" s="1">
        <v>-265300000</v>
      </c>
      <c r="S88" s="1">
        <v>-312300000</v>
      </c>
      <c r="T88" s="1">
        <v>-478000000</v>
      </c>
      <c r="U88" s="1">
        <v>0</v>
      </c>
      <c r="V88" s="1">
        <v>0</v>
      </c>
      <c r="W88" s="1">
        <v>0</v>
      </c>
      <c r="AD88" s="48" t="s">
        <v>129</v>
      </c>
      <c r="AE88" s="49">
        <f>AE85/(AE86+AE87)</f>
        <v>-3.2057911065149949E-2</v>
      </c>
    </row>
    <row r="89" spans="1:31" ht="20" customHeight="1" x14ac:dyDescent="0.25">
      <c r="A89" s="14" t="s">
        <v>104</v>
      </c>
      <c r="B89" s="15">
        <f t="shared" ref="B89:W89" si="19">(-1*B88)/B3</f>
        <v>0.10220881897465156</v>
      </c>
      <c r="C89" s="15">
        <f t="shared" si="19"/>
        <v>8.1783788134911051E-2</v>
      </c>
      <c r="D89" s="15">
        <f t="shared" si="19"/>
        <v>7.4552845528455286E-2</v>
      </c>
      <c r="E89" s="15">
        <f t="shared" si="19"/>
        <v>7.5548212676479418E-2</v>
      </c>
      <c r="F89" s="15">
        <f t="shared" si="19"/>
        <v>7.1108308813226842E-2</v>
      </c>
      <c r="G89" s="15">
        <f t="shared" si="19"/>
        <v>8.1325500033005482E-2</v>
      </c>
      <c r="H89" s="15">
        <f t="shared" si="19"/>
        <v>7.3780075072303247E-2</v>
      </c>
      <c r="I89" s="15">
        <f t="shared" si="19"/>
        <v>9.1012127394310319E-2</v>
      </c>
      <c r="J89" s="15">
        <f t="shared" si="19"/>
        <v>0.10416340176565847</v>
      </c>
      <c r="K89" s="15">
        <f t="shared" si="19"/>
        <v>5.76057980673109E-2</v>
      </c>
      <c r="L89" s="15">
        <f t="shared" si="19"/>
        <v>6.5183725186540892E-2</v>
      </c>
      <c r="M89" s="15">
        <f t="shared" si="19"/>
        <v>7.5485778249763213E-2</v>
      </c>
      <c r="N89" s="15">
        <f t="shared" si="19"/>
        <v>5.6248002556727392E-2</v>
      </c>
      <c r="O89" s="15">
        <f t="shared" si="19"/>
        <v>6.7717185451366971E-2</v>
      </c>
      <c r="P89" s="15">
        <f t="shared" si="19"/>
        <v>5.2137988019004336E-2</v>
      </c>
      <c r="Q89" s="15">
        <f t="shared" si="19"/>
        <v>5.0382530467878973E-2</v>
      </c>
      <c r="R89" s="15">
        <f t="shared" si="19"/>
        <v>4.7809554702564379E-2</v>
      </c>
      <c r="S89" s="15">
        <f t="shared" si="19"/>
        <v>5.2345753507316337E-2</v>
      </c>
      <c r="T89" s="15">
        <f t="shared" si="19"/>
        <v>6.9442426707731639E-2</v>
      </c>
      <c r="U89" s="15">
        <f t="shared" si="19"/>
        <v>0</v>
      </c>
      <c r="V89" s="15">
        <f t="shared" si="19"/>
        <v>0</v>
      </c>
      <c r="W89" s="15">
        <f t="shared" si="19"/>
        <v>0</v>
      </c>
      <c r="AD89" s="46" t="s">
        <v>105</v>
      </c>
      <c r="AE89" s="47">
        <f>W27</f>
        <v>1305000000</v>
      </c>
    </row>
    <row r="90" spans="1:31" ht="20" x14ac:dyDescent="0.25">
      <c r="A90" s="5" t="s">
        <v>75</v>
      </c>
      <c r="B90" s="1" t="s">
        <v>91</v>
      </c>
      <c r="C90" s="1" t="s">
        <v>91</v>
      </c>
      <c r="D90" s="1" t="s">
        <v>91</v>
      </c>
      <c r="E90" s="1" t="s">
        <v>91</v>
      </c>
      <c r="F90" s="1" t="s">
        <v>91</v>
      </c>
      <c r="G90" s="1" t="s">
        <v>91</v>
      </c>
      <c r="H90" s="1" t="s">
        <v>91</v>
      </c>
      <c r="I90" s="1" t="s">
        <v>91</v>
      </c>
      <c r="J90" s="1" t="s">
        <v>91</v>
      </c>
      <c r="K90" s="1" t="s">
        <v>91</v>
      </c>
      <c r="L90" s="1" t="s">
        <v>91</v>
      </c>
      <c r="M90" s="1" t="s">
        <v>91</v>
      </c>
      <c r="N90" s="1" t="s">
        <v>91</v>
      </c>
      <c r="O90" s="1" t="s">
        <v>91</v>
      </c>
      <c r="P90" s="1" t="s">
        <v>91</v>
      </c>
      <c r="Q90" s="1" t="s">
        <v>91</v>
      </c>
      <c r="R90" s="1" t="s">
        <v>91</v>
      </c>
      <c r="S90" s="1" t="s">
        <v>91</v>
      </c>
      <c r="T90" s="1" t="s">
        <v>91</v>
      </c>
      <c r="U90" s="1" t="s">
        <v>91</v>
      </c>
      <c r="V90" s="1" t="s">
        <v>91</v>
      </c>
      <c r="W90" s="1">
        <v>-1000000</v>
      </c>
      <c r="AD90" s="46" t="s">
        <v>19</v>
      </c>
      <c r="AE90" s="47">
        <f>W25</f>
        <v>4635000000</v>
      </c>
    </row>
    <row r="91" spans="1:31" ht="20" x14ac:dyDescent="0.25">
      <c r="A91" s="5" t="s">
        <v>76</v>
      </c>
      <c r="B91" s="1" t="s">
        <v>91</v>
      </c>
      <c r="C91" s="1" t="s">
        <v>91</v>
      </c>
      <c r="D91" s="1" t="s">
        <v>91</v>
      </c>
      <c r="E91" s="1" t="s">
        <v>91</v>
      </c>
      <c r="F91" s="1">
        <v>-24300000</v>
      </c>
      <c r="G91" s="1" t="s">
        <v>91</v>
      </c>
      <c r="H91" s="1">
        <v>-20400000</v>
      </c>
      <c r="I91" s="1">
        <v>-1900000</v>
      </c>
      <c r="J91" s="1">
        <v>-69800000</v>
      </c>
      <c r="K91" s="1">
        <v>-62500000</v>
      </c>
      <c r="L91" s="1">
        <v>-19600000</v>
      </c>
      <c r="M91" s="1">
        <v>-134600000</v>
      </c>
      <c r="N91" s="1">
        <v>-71600000</v>
      </c>
      <c r="O91" s="1">
        <v>-45800000</v>
      </c>
      <c r="P91" s="1">
        <v>-14400000</v>
      </c>
      <c r="Q91" s="1">
        <v>-36300000</v>
      </c>
      <c r="R91" s="1">
        <v>-147600000</v>
      </c>
      <c r="S91" s="1">
        <v>-88400000</v>
      </c>
      <c r="T91" s="1">
        <v>-89400000</v>
      </c>
      <c r="U91" s="1">
        <v>-36100000</v>
      </c>
      <c r="V91" s="1">
        <v>-730000000</v>
      </c>
      <c r="W91" s="1">
        <v>-683000000</v>
      </c>
      <c r="AD91" s="48" t="s">
        <v>130</v>
      </c>
      <c r="AE91" s="49">
        <f>AE89/AE90</f>
        <v>0.28155339805825241</v>
      </c>
    </row>
    <row r="92" spans="1:31" ht="20" x14ac:dyDescent="0.25">
      <c r="A92" s="5" t="s">
        <v>77</v>
      </c>
      <c r="B92" s="1" t="s">
        <v>91</v>
      </c>
      <c r="C92" s="1" t="s">
        <v>91</v>
      </c>
      <c r="D92" s="1" t="s">
        <v>91</v>
      </c>
      <c r="E92" s="1" t="s">
        <v>91</v>
      </c>
      <c r="F92" s="1" t="s">
        <v>91</v>
      </c>
      <c r="G92" s="1">
        <v>15600000</v>
      </c>
      <c r="H92" s="1">
        <v>15000000</v>
      </c>
      <c r="I92" s="1">
        <v>1100000</v>
      </c>
      <c r="J92" s="1" t="s">
        <v>91</v>
      </c>
      <c r="K92" s="1">
        <v>25800000</v>
      </c>
      <c r="L92" s="1">
        <v>165600000</v>
      </c>
      <c r="M92" s="1">
        <v>25800000</v>
      </c>
      <c r="N92" s="1">
        <v>19300000</v>
      </c>
      <c r="O92" s="1">
        <v>200000</v>
      </c>
      <c r="P92" s="1">
        <v>17800000</v>
      </c>
      <c r="Q92" s="1">
        <v>32300000</v>
      </c>
      <c r="R92" s="1">
        <v>10700000</v>
      </c>
      <c r="S92" s="1">
        <v>69100000</v>
      </c>
      <c r="T92" s="1">
        <v>35000000</v>
      </c>
      <c r="U92" s="1">
        <v>10000000</v>
      </c>
      <c r="V92" s="1">
        <v>6000000</v>
      </c>
      <c r="W92" s="1">
        <v>5000000</v>
      </c>
      <c r="AD92" s="48" t="s">
        <v>131</v>
      </c>
      <c r="AE92" s="49">
        <f>AE88*(1-AE91)</f>
        <v>-2.303189727010773E-2</v>
      </c>
    </row>
    <row r="93" spans="1:31" ht="19" x14ac:dyDescent="0.25">
      <c r="A93" s="5" t="s">
        <v>78</v>
      </c>
      <c r="B93" s="1">
        <v>-16400000</v>
      </c>
      <c r="C93" s="1">
        <v>3100000</v>
      </c>
      <c r="D93" s="1">
        <v>200000</v>
      </c>
      <c r="E93" s="1">
        <v>-15800000</v>
      </c>
      <c r="F93" s="1">
        <v>-17000000</v>
      </c>
      <c r="G93" s="1">
        <v>8900000</v>
      </c>
      <c r="H93" s="1">
        <v>-17700000</v>
      </c>
      <c r="I93" s="1">
        <v>-4800000</v>
      </c>
      <c r="J93" s="1">
        <v>-8700000</v>
      </c>
      <c r="K93" s="1">
        <v>-13100000</v>
      </c>
      <c r="L93" s="1">
        <v>-28400000</v>
      </c>
      <c r="M93" s="1">
        <v>12900000</v>
      </c>
      <c r="N93" s="1">
        <v>2900000</v>
      </c>
      <c r="O93" s="1">
        <v>9700000</v>
      </c>
      <c r="P93" s="1">
        <v>7700000</v>
      </c>
      <c r="Q93" s="1">
        <v>46500000</v>
      </c>
      <c r="R93" s="1">
        <v>55500000</v>
      </c>
      <c r="S93" s="1">
        <v>92300000</v>
      </c>
      <c r="T93" s="1">
        <v>61300000</v>
      </c>
      <c r="U93" s="1">
        <v>-406100000</v>
      </c>
      <c r="V93" s="1">
        <v>55000000</v>
      </c>
      <c r="W93" s="1">
        <v>32000000</v>
      </c>
      <c r="AD93" s="70" t="s">
        <v>132</v>
      </c>
      <c r="AE93" s="70"/>
    </row>
    <row r="94" spans="1:31" ht="20" x14ac:dyDescent="0.25">
      <c r="A94" s="6" t="s">
        <v>79</v>
      </c>
      <c r="B94" s="10">
        <v>-141800000</v>
      </c>
      <c r="C94" s="10">
        <v>-98500000</v>
      </c>
      <c r="D94" s="10">
        <v>-91500000</v>
      </c>
      <c r="E94" s="10">
        <v>-116400000</v>
      </c>
      <c r="F94" s="10">
        <v>-142800000</v>
      </c>
      <c r="G94" s="10">
        <v>-98700000</v>
      </c>
      <c r="H94" s="10">
        <v>-143000000</v>
      </c>
      <c r="I94" s="10">
        <v>-166200000</v>
      </c>
      <c r="J94" s="10">
        <v>-277900000</v>
      </c>
      <c r="K94" s="10">
        <v>-188100000</v>
      </c>
      <c r="L94" s="10">
        <v>-67600000</v>
      </c>
      <c r="M94" s="10">
        <v>-358900000</v>
      </c>
      <c r="N94" s="10">
        <v>-260600000</v>
      </c>
      <c r="O94" s="10">
        <v>-314800000</v>
      </c>
      <c r="P94" s="10">
        <v>-241300000</v>
      </c>
      <c r="Q94" s="10">
        <v>-219600000</v>
      </c>
      <c r="R94" s="10">
        <v>-346700000</v>
      </c>
      <c r="S94" s="10">
        <v>-239300000</v>
      </c>
      <c r="T94" s="10">
        <v>-471100000</v>
      </c>
      <c r="U94" s="10">
        <v>-432200000</v>
      </c>
      <c r="V94" s="10">
        <v>-669000000</v>
      </c>
      <c r="W94" s="10">
        <v>-579000000</v>
      </c>
      <c r="AD94" s="46" t="s">
        <v>133</v>
      </c>
      <c r="AE94" s="50">
        <f>[1]Treasuries!$C$8</f>
        <v>3.8539999999999998E-2</v>
      </c>
    </row>
    <row r="95" spans="1:31" ht="20" x14ac:dyDescent="0.25">
      <c r="A95" s="5" t="s">
        <v>80</v>
      </c>
      <c r="B95" s="1" t="s">
        <v>91</v>
      </c>
      <c r="C95" s="1" t="s">
        <v>91</v>
      </c>
      <c r="D95" s="1" t="s">
        <v>91</v>
      </c>
      <c r="E95" s="1" t="s">
        <v>91</v>
      </c>
      <c r="F95" s="1" t="s">
        <v>91</v>
      </c>
      <c r="G95" s="1">
        <v>-12400000</v>
      </c>
      <c r="H95" s="1">
        <v>-9100000</v>
      </c>
      <c r="I95" s="1">
        <v>-4100000</v>
      </c>
      <c r="J95" s="1">
        <v>-25700000</v>
      </c>
      <c r="K95" s="1">
        <v>-23100000</v>
      </c>
      <c r="L95" s="1">
        <v>-39800000</v>
      </c>
      <c r="M95" s="1">
        <v>-45500000</v>
      </c>
      <c r="N95" s="1">
        <v>-9900000</v>
      </c>
      <c r="O95" s="1">
        <v>-1500000</v>
      </c>
      <c r="P95" s="1">
        <v>-2200000</v>
      </c>
      <c r="Q95" s="1">
        <v>-5800000</v>
      </c>
      <c r="R95" s="1">
        <v>-1800000</v>
      </c>
      <c r="S95" s="1">
        <v>-1800000</v>
      </c>
      <c r="T95" s="1">
        <v>-300000</v>
      </c>
      <c r="U95" s="1">
        <v>-7900000</v>
      </c>
      <c r="V95" s="1">
        <v>-8000000</v>
      </c>
      <c r="W95" s="1" t="s">
        <v>91</v>
      </c>
      <c r="AD95" s="46" t="s">
        <v>134</v>
      </c>
      <c r="AE95" s="51" cm="1">
        <f t="array" ref="AE95">_FV(A1,"Beta")</f>
        <v>0.73199999999999998</v>
      </c>
    </row>
    <row r="96" spans="1:31" ht="20" x14ac:dyDescent="0.25">
      <c r="A96" s="5" t="s">
        <v>81</v>
      </c>
      <c r="B96" s="1" t="s">
        <v>91</v>
      </c>
      <c r="C96" s="1" t="s">
        <v>91</v>
      </c>
      <c r="D96" s="1">
        <v>6300000</v>
      </c>
      <c r="E96" s="1" t="s">
        <v>91</v>
      </c>
      <c r="F96" s="1" t="s">
        <v>91</v>
      </c>
      <c r="G96" s="1" t="s">
        <v>91</v>
      </c>
      <c r="H96" s="1" t="s">
        <v>91</v>
      </c>
      <c r="I96" s="1" t="s">
        <v>91</v>
      </c>
      <c r="J96" s="1" t="s">
        <v>91</v>
      </c>
      <c r="K96" s="1" t="s">
        <v>91</v>
      </c>
      <c r="L96" s="1" t="s">
        <v>91</v>
      </c>
      <c r="M96" s="1">
        <v>100000</v>
      </c>
      <c r="N96" s="1">
        <v>3100000</v>
      </c>
      <c r="O96" s="1" t="s">
        <v>91</v>
      </c>
      <c r="P96" s="1">
        <v>300000</v>
      </c>
      <c r="Q96" s="1" t="s">
        <v>91</v>
      </c>
      <c r="R96" s="1" t="s">
        <v>91</v>
      </c>
      <c r="S96" s="1" t="s">
        <v>91</v>
      </c>
      <c r="T96" s="1" t="s">
        <v>91</v>
      </c>
      <c r="U96" s="1" t="s">
        <v>91</v>
      </c>
      <c r="V96" s="1" t="s">
        <v>91</v>
      </c>
      <c r="W96" s="1" t="s">
        <v>91</v>
      </c>
      <c r="AD96" s="46" t="s">
        <v>135</v>
      </c>
      <c r="AE96" s="50">
        <v>8.4000000000000005E-2</v>
      </c>
    </row>
    <row r="97" spans="1:31" ht="20" x14ac:dyDescent="0.25">
      <c r="A97" s="5" t="s">
        <v>82</v>
      </c>
      <c r="B97" s="1">
        <v>-15100000</v>
      </c>
      <c r="C97" s="1">
        <v>-3000000</v>
      </c>
      <c r="D97" s="1" t="s">
        <v>91</v>
      </c>
      <c r="E97" s="1">
        <v>-16400000</v>
      </c>
      <c r="F97" s="1">
        <v>-70000000</v>
      </c>
      <c r="G97" s="1">
        <v>-136200000</v>
      </c>
      <c r="H97" s="1">
        <v>-100600000</v>
      </c>
      <c r="I97" s="1">
        <v>-50900000</v>
      </c>
      <c r="J97" s="1" t="s">
        <v>91</v>
      </c>
      <c r="K97" s="1">
        <v>-500000</v>
      </c>
      <c r="L97" s="1">
        <v>-284600000</v>
      </c>
      <c r="M97" s="1">
        <v>-9100000</v>
      </c>
      <c r="N97" s="1">
        <v>-600000</v>
      </c>
      <c r="O97" s="1">
        <v>-3500000</v>
      </c>
      <c r="P97" s="1">
        <v>-5200000</v>
      </c>
      <c r="Q97" s="1">
        <v>-108800000</v>
      </c>
      <c r="R97" s="1">
        <v>-187900000</v>
      </c>
      <c r="S97" s="1">
        <v>-59700000</v>
      </c>
      <c r="T97" s="1" t="s">
        <v>91</v>
      </c>
      <c r="U97" s="1">
        <v>-122100000</v>
      </c>
      <c r="V97" s="1">
        <v>-158000000</v>
      </c>
      <c r="W97" s="1">
        <v>-123000000</v>
      </c>
      <c r="AD97" s="48" t="s">
        <v>136</v>
      </c>
      <c r="AE97" s="49">
        <f>(AE94)+((AE95)*(AE96-AE94))</f>
        <v>7.1816720000000001E-2</v>
      </c>
    </row>
    <row r="98" spans="1:31" ht="19" x14ac:dyDescent="0.25">
      <c r="A98" s="5" t="s">
        <v>83</v>
      </c>
      <c r="B98" s="1">
        <v>-47800000</v>
      </c>
      <c r="C98" s="1">
        <v>-57600000</v>
      </c>
      <c r="D98" s="1">
        <v>-62600000</v>
      </c>
      <c r="E98" s="1">
        <v>-64800000</v>
      </c>
      <c r="F98" s="1">
        <v>-76500000</v>
      </c>
      <c r="G98" s="1">
        <v>-95000000</v>
      </c>
      <c r="H98" s="1">
        <v>-106600000</v>
      </c>
      <c r="I98" s="1">
        <v>-111000000</v>
      </c>
      <c r="J98" s="1">
        <v>-116200000</v>
      </c>
      <c r="K98" s="1">
        <v>-119100000</v>
      </c>
      <c r="L98" s="1">
        <v>-167300000</v>
      </c>
      <c r="M98" s="1">
        <v>-742300000</v>
      </c>
      <c r="N98" s="1">
        <v>-273300000</v>
      </c>
      <c r="O98" s="1">
        <v>-294900000</v>
      </c>
      <c r="P98" s="1">
        <v>-840200000</v>
      </c>
      <c r="Q98" s="1">
        <v>-360100000</v>
      </c>
      <c r="R98" s="1">
        <v>-401900000</v>
      </c>
      <c r="S98" s="1">
        <v>-958300000</v>
      </c>
      <c r="T98" s="1">
        <v>-486600000</v>
      </c>
      <c r="U98" s="1">
        <v>-489600000</v>
      </c>
      <c r="V98" s="1">
        <v>-490000000</v>
      </c>
      <c r="W98" s="1">
        <v>-852000000</v>
      </c>
      <c r="AD98" s="70" t="s">
        <v>137</v>
      </c>
      <c r="AE98" s="70"/>
    </row>
    <row r="99" spans="1:31" ht="20" x14ac:dyDescent="0.25">
      <c r="A99" s="5" t="s">
        <v>84</v>
      </c>
      <c r="B99" s="1" t="s">
        <v>91</v>
      </c>
      <c r="C99" s="1" t="s">
        <v>91</v>
      </c>
      <c r="D99" s="1" t="s">
        <v>91</v>
      </c>
      <c r="E99" s="1" t="s">
        <v>91</v>
      </c>
      <c r="F99" s="1" t="s">
        <v>91</v>
      </c>
      <c r="G99" s="1">
        <v>12600000</v>
      </c>
      <c r="H99" s="1">
        <v>7700000</v>
      </c>
      <c r="I99" s="1">
        <v>28400000</v>
      </c>
      <c r="J99" s="1">
        <v>14400000</v>
      </c>
      <c r="K99" s="1">
        <v>1800000</v>
      </c>
      <c r="L99" s="1">
        <v>39900000</v>
      </c>
      <c r="M99" s="1">
        <v>34200000</v>
      </c>
      <c r="N99" s="1" t="s">
        <v>91</v>
      </c>
      <c r="O99" s="1" t="s">
        <v>91</v>
      </c>
      <c r="P99" s="1">
        <v>10600000</v>
      </c>
      <c r="Q99" s="1">
        <v>3500000</v>
      </c>
      <c r="R99" s="1">
        <v>700000</v>
      </c>
      <c r="S99" s="1">
        <v>200000</v>
      </c>
      <c r="T99" s="1">
        <v>-255900000</v>
      </c>
      <c r="U99" s="1">
        <v>-190600000</v>
      </c>
      <c r="V99" s="1">
        <v>-213000000</v>
      </c>
      <c r="W99" s="1">
        <v>-1000000</v>
      </c>
      <c r="AD99" s="46" t="s">
        <v>138</v>
      </c>
      <c r="AE99" s="47">
        <f>AE86+AE87</f>
        <v>1934000000</v>
      </c>
    </row>
    <row r="100" spans="1:31" ht="20" x14ac:dyDescent="0.25">
      <c r="A100" s="6" t="s">
        <v>85</v>
      </c>
      <c r="B100" s="10">
        <v>-62900000</v>
      </c>
      <c r="C100" s="10">
        <v>-60600000</v>
      </c>
      <c r="D100" s="10">
        <v>-56300000</v>
      </c>
      <c r="E100" s="10">
        <v>-81200000</v>
      </c>
      <c r="F100" s="10">
        <v>-146500000</v>
      </c>
      <c r="G100" s="10">
        <v>-231000000</v>
      </c>
      <c r="H100" s="10">
        <v>-208600000</v>
      </c>
      <c r="I100" s="10">
        <v>-137600000</v>
      </c>
      <c r="J100" s="10">
        <v>-127500000</v>
      </c>
      <c r="K100" s="10">
        <v>-140900000</v>
      </c>
      <c r="L100" s="10">
        <v>-451800000</v>
      </c>
      <c r="M100" s="10">
        <v>-762600000</v>
      </c>
      <c r="N100" s="10">
        <v>-280700000</v>
      </c>
      <c r="O100" s="10">
        <v>-299900000</v>
      </c>
      <c r="P100" s="10">
        <v>-836700000</v>
      </c>
      <c r="Q100" s="10">
        <v>-471200000</v>
      </c>
      <c r="R100" s="10">
        <v>-590900000</v>
      </c>
      <c r="S100" s="10">
        <v>-1019600000</v>
      </c>
      <c r="T100" s="10">
        <v>-742800000</v>
      </c>
      <c r="U100" s="10">
        <v>-810200000</v>
      </c>
      <c r="V100" s="10">
        <v>-869000000</v>
      </c>
      <c r="W100" s="10">
        <v>-1237000000</v>
      </c>
      <c r="AD100" s="48" t="s">
        <v>139</v>
      </c>
      <c r="AE100" s="49">
        <f>AE99/AE103</f>
        <v>9.2508796467254562E-3</v>
      </c>
    </row>
    <row r="101" spans="1:31" ht="20" x14ac:dyDescent="0.25">
      <c r="A101" s="5" t="s">
        <v>86</v>
      </c>
      <c r="B101" s="1">
        <v>11500000</v>
      </c>
      <c r="C101" s="1">
        <v>2400000</v>
      </c>
      <c r="D101" s="1">
        <v>-10000000</v>
      </c>
      <c r="E101" s="1">
        <v>-100000</v>
      </c>
      <c r="F101" s="1">
        <v>10400000</v>
      </c>
      <c r="G101" s="1">
        <v>-7200000</v>
      </c>
      <c r="H101" s="1">
        <v>-10000000</v>
      </c>
      <c r="I101" s="1">
        <v>-1200000</v>
      </c>
      <c r="J101" s="1">
        <v>4100000</v>
      </c>
      <c r="K101" s="1">
        <v>12500000</v>
      </c>
      <c r="L101" s="1">
        <v>-6800000</v>
      </c>
      <c r="M101" s="1">
        <v>-1800000</v>
      </c>
      <c r="N101" s="1">
        <v>-19800000</v>
      </c>
      <c r="O101" s="1">
        <v>47400000</v>
      </c>
      <c r="P101" s="1">
        <v>40000000</v>
      </c>
      <c r="Q101" s="1">
        <v>-34500000</v>
      </c>
      <c r="R101" s="1">
        <v>-76200000</v>
      </c>
      <c r="S101" s="1">
        <v>52800000</v>
      </c>
      <c r="T101" s="1">
        <v>33100000</v>
      </c>
      <c r="U101" s="1">
        <v>-54600000</v>
      </c>
      <c r="V101" s="1">
        <v>110000000</v>
      </c>
      <c r="W101" s="1">
        <v>159000000</v>
      </c>
      <c r="AD101" s="46" t="s">
        <v>140</v>
      </c>
      <c r="AE101" s="52" cm="1">
        <f t="array" ref="AE101">_FV(A1,"Market cap",TRUE)</f>
        <v>207127200000</v>
      </c>
    </row>
    <row r="102" spans="1:31" ht="20" x14ac:dyDescent="0.25">
      <c r="A102" s="6" t="s">
        <v>87</v>
      </c>
      <c r="B102" s="10">
        <v>30700000</v>
      </c>
      <c r="C102" s="10">
        <v>90000000</v>
      </c>
      <c r="D102" s="10">
        <v>79400000</v>
      </c>
      <c r="E102" s="10">
        <v>80400000</v>
      </c>
      <c r="F102" s="10">
        <v>25800000</v>
      </c>
      <c r="G102" s="10">
        <v>-46500000</v>
      </c>
      <c r="H102" s="10">
        <v>-57700000</v>
      </c>
      <c r="I102" s="10">
        <v>-30000000</v>
      </c>
      <c r="J102" s="10">
        <v>57100000</v>
      </c>
      <c r="K102" s="10">
        <v>320900000</v>
      </c>
      <c r="L102" s="10">
        <v>209800000</v>
      </c>
      <c r="M102" s="10">
        <v>-352200000</v>
      </c>
      <c r="N102" s="10">
        <v>335900000</v>
      </c>
      <c r="O102" s="10">
        <v>399600000</v>
      </c>
      <c r="P102" s="10">
        <v>149600000</v>
      </c>
      <c r="Q102" s="10">
        <v>748600000</v>
      </c>
      <c r="R102" s="10">
        <v>591900000</v>
      </c>
      <c r="S102" s="10">
        <v>553400000</v>
      </c>
      <c r="T102" s="10">
        <v>906500000</v>
      </c>
      <c r="U102" s="10">
        <v>345300000</v>
      </c>
      <c r="V102" s="10">
        <v>1978000000</v>
      </c>
      <c r="W102" s="10">
        <v>-1237000000</v>
      </c>
      <c r="AD102" s="48" t="s">
        <v>141</v>
      </c>
      <c r="AE102" s="49">
        <f>AE101/AE103</f>
        <v>0.99074912035327456</v>
      </c>
    </row>
    <row r="103" spans="1:31" ht="20" x14ac:dyDescent="0.25">
      <c r="A103" s="5" t="s">
        <v>88</v>
      </c>
      <c r="B103" s="1">
        <v>254100000</v>
      </c>
      <c r="C103" s="1">
        <v>284800000</v>
      </c>
      <c r="D103" s="1">
        <v>374800000</v>
      </c>
      <c r="E103" s="1">
        <v>454200000</v>
      </c>
      <c r="F103" s="1">
        <v>517500000</v>
      </c>
      <c r="G103" s="1">
        <v>584700000</v>
      </c>
      <c r="H103" s="1">
        <v>538200000</v>
      </c>
      <c r="I103" s="1">
        <v>480500000</v>
      </c>
      <c r="J103" s="1">
        <v>450500000</v>
      </c>
      <c r="K103" s="1">
        <v>507600000</v>
      </c>
      <c r="L103" s="1">
        <v>828500000</v>
      </c>
      <c r="M103" s="1">
        <v>1038300000</v>
      </c>
      <c r="N103" s="1">
        <v>686100000</v>
      </c>
      <c r="O103" s="1">
        <v>1022000000</v>
      </c>
      <c r="P103" s="1">
        <v>1421600000</v>
      </c>
      <c r="Q103" s="1">
        <v>1571200000</v>
      </c>
      <c r="R103" s="1">
        <v>2319800000</v>
      </c>
      <c r="S103" s="1">
        <v>2911700000</v>
      </c>
      <c r="T103" s="1">
        <v>3465100000</v>
      </c>
      <c r="U103" s="1">
        <v>4371600000</v>
      </c>
      <c r="V103" s="1">
        <v>4717000000</v>
      </c>
      <c r="W103" s="1">
        <v>6695000000</v>
      </c>
      <c r="AD103" s="48" t="s">
        <v>142</v>
      </c>
      <c r="AE103" s="53">
        <f>AE99+AE101</f>
        <v>209061200000</v>
      </c>
    </row>
    <row r="104" spans="1:31" ht="20" thickBot="1" x14ac:dyDescent="0.3">
      <c r="A104" s="7" t="s">
        <v>89</v>
      </c>
      <c r="B104" s="11">
        <v>284800000</v>
      </c>
      <c r="C104" s="11">
        <v>374800000</v>
      </c>
      <c r="D104" s="11">
        <v>454200000</v>
      </c>
      <c r="E104" s="11">
        <v>534600000</v>
      </c>
      <c r="F104" s="11">
        <v>543300000</v>
      </c>
      <c r="G104" s="11">
        <v>538200000</v>
      </c>
      <c r="H104" s="11">
        <v>480500000</v>
      </c>
      <c r="I104" s="11">
        <v>450500000</v>
      </c>
      <c r="J104" s="11">
        <v>507600000</v>
      </c>
      <c r="K104" s="11">
        <v>828500000</v>
      </c>
      <c r="L104" s="11">
        <v>1038300000</v>
      </c>
      <c r="M104" s="11">
        <v>686100000</v>
      </c>
      <c r="N104" s="11">
        <v>1022000000</v>
      </c>
      <c r="O104" s="11">
        <v>1421600000</v>
      </c>
      <c r="P104" s="11">
        <v>1571200000</v>
      </c>
      <c r="Q104" s="11">
        <v>2319800000</v>
      </c>
      <c r="R104" s="11">
        <v>2911700000</v>
      </c>
      <c r="S104" s="11">
        <v>3465100000</v>
      </c>
      <c r="T104" s="11">
        <v>4371600000</v>
      </c>
      <c r="U104" s="11">
        <v>4716900000</v>
      </c>
      <c r="V104" s="11">
        <v>6695000000</v>
      </c>
      <c r="W104" s="11">
        <v>9223000000</v>
      </c>
      <c r="AD104" s="70" t="s">
        <v>143</v>
      </c>
      <c r="AE104" s="70"/>
    </row>
    <row r="105" spans="1:31" ht="21" thickTop="1" x14ac:dyDescent="0.25">
      <c r="A105" s="14" t="s">
        <v>157</v>
      </c>
      <c r="B105" s="1">
        <f t="shared" ref="B105:V105" si="20">((B22*(1-$AE$91))+B77+B88+B81)</f>
        <v>119934951.45631069</v>
      </c>
      <c r="C105" s="1">
        <f t="shared" si="20"/>
        <v>154146601.94174755</v>
      </c>
      <c r="D105" s="1">
        <f t="shared" si="20"/>
        <v>177899029.12621361</v>
      </c>
      <c r="E105" s="1">
        <f t="shared" si="20"/>
        <v>195100970.87378645</v>
      </c>
      <c r="F105" s="1">
        <f t="shared" si="20"/>
        <v>194124271.84466022</v>
      </c>
      <c r="G105" s="1">
        <f t="shared" si="20"/>
        <v>194599029.12621361</v>
      </c>
      <c r="H105" s="1">
        <f t="shared" si="20"/>
        <v>219405825.24271846</v>
      </c>
      <c r="I105" s="1">
        <f t="shared" si="20"/>
        <v>156054368.93203884</v>
      </c>
      <c r="J105" s="1">
        <f t="shared" si="20"/>
        <v>274068932.03883493</v>
      </c>
      <c r="K105" s="1">
        <f t="shared" si="20"/>
        <v>498366019.4174757</v>
      </c>
      <c r="L105" s="1">
        <f t="shared" si="20"/>
        <v>564568932.03883493</v>
      </c>
      <c r="M105" s="1">
        <f t="shared" si="20"/>
        <v>487381553.3980583</v>
      </c>
      <c r="N105" s="1">
        <f t="shared" si="20"/>
        <v>727438834.95145631</v>
      </c>
      <c r="O105" s="1">
        <f t="shared" si="20"/>
        <v>711731067.96116495</v>
      </c>
      <c r="P105" s="1">
        <f t="shared" si="20"/>
        <v>1066046601.9417477</v>
      </c>
      <c r="Q105" s="1">
        <f t="shared" si="20"/>
        <v>1271261165.0485437</v>
      </c>
      <c r="R105" s="1">
        <f t="shared" si="20"/>
        <v>1460229126.2135923</v>
      </c>
      <c r="S105" s="1">
        <f t="shared" si="20"/>
        <v>1550488349.5145631</v>
      </c>
      <c r="T105" s="1">
        <f t="shared" si="20"/>
        <v>1735306796.1165047</v>
      </c>
      <c r="U105" s="1">
        <f t="shared" si="20"/>
        <v>1626441747.5728157</v>
      </c>
      <c r="V105" s="1">
        <f t="shared" si="20"/>
        <v>3445116504.8543692</v>
      </c>
      <c r="W105" s="1">
        <f>((W22*(1-$AE$91))+W77+W88+W81)</f>
        <v>4054543689.3203883</v>
      </c>
      <c r="X105" s="29">
        <f>W105*(1+$AE$106)</f>
        <v>4476644992.0291462</v>
      </c>
      <c r="Y105" s="29">
        <f t="shared" ref="Y105:AB105" si="21">X105*(1+$AE$106)</f>
        <v>4942689466.4979534</v>
      </c>
      <c r="Z105" s="29">
        <f t="shared" si="21"/>
        <v>5457251849.4829893</v>
      </c>
      <c r="AA105" s="29">
        <f t="shared" si="21"/>
        <v>6025383134.131362</v>
      </c>
      <c r="AB105" s="29">
        <f t="shared" si="21"/>
        <v>6652660151.0088215</v>
      </c>
      <c r="AC105" s="30" t="s">
        <v>160</v>
      </c>
      <c r="AD105" s="54" t="s">
        <v>106</v>
      </c>
      <c r="AE105" s="55">
        <f>(AE100*AE92)+(AE102*AE97)</f>
        <v>7.0939286856975911E-2</v>
      </c>
    </row>
    <row r="106" spans="1:31" ht="19" x14ac:dyDescent="0.25">
      <c r="A106" s="14" t="s">
        <v>158</v>
      </c>
      <c r="B106" s="1"/>
      <c r="C106" s="15">
        <f t="shared" ref="C106:W106" si="22">(C107/B107)-1</f>
        <v>0.58752735229759301</v>
      </c>
      <c r="D106" s="15">
        <f t="shared" si="22"/>
        <v>2.7567195037905279E-3</v>
      </c>
      <c r="E106" s="15">
        <f t="shared" si="22"/>
        <v>0.22268041237113412</v>
      </c>
      <c r="F106" s="15">
        <f t="shared" si="22"/>
        <v>0.14446318156267557</v>
      </c>
      <c r="G106" s="15">
        <f t="shared" si="22"/>
        <v>-0.16453831041257372</v>
      </c>
      <c r="H106" s="15">
        <f t="shared" si="22"/>
        <v>0.20458553791887124</v>
      </c>
      <c r="I106" s="15">
        <f t="shared" si="22"/>
        <v>-0.30697901415324547</v>
      </c>
      <c r="J106" s="15">
        <f t="shared" si="22"/>
        <v>0.81760563380281681</v>
      </c>
      <c r="K106" s="15">
        <f t="shared" si="22"/>
        <v>1.0360325455249901</v>
      </c>
      <c r="L106" s="15">
        <f t="shared" si="22"/>
        <v>4.7954329210275981E-2</v>
      </c>
      <c r="M106" s="15">
        <f t="shared" si="22"/>
        <v>-7.71745051752315E-2</v>
      </c>
      <c r="N106" s="15">
        <f t="shared" si="22"/>
        <v>0.34927194018103114</v>
      </c>
      <c r="O106" s="15">
        <f t="shared" si="22"/>
        <v>3.2084001750036784E-3</v>
      </c>
      <c r="P106" s="15">
        <f t="shared" si="22"/>
        <v>0.35673789795028354</v>
      </c>
      <c r="Q106" s="15">
        <f t="shared" si="22"/>
        <v>0.29840351441122892</v>
      </c>
      <c r="R106" s="15">
        <f t="shared" si="22"/>
        <v>0.10604060075920119</v>
      </c>
      <c r="S106" s="15">
        <f t="shared" si="22"/>
        <v>7.9683652913526748E-2</v>
      </c>
      <c r="T106" s="15">
        <f t="shared" si="22"/>
        <v>0.11208624144841406</v>
      </c>
      <c r="U106" s="15">
        <f t="shared" si="22"/>
        <v>-0.25806251165102845</v>
      </c>
      <c r="V106" s="15">
        <f t="shared" si="22"/>
        <v>1.8517587939698492</v>
      </c>
      <c r="W106" s="15">
        <f t="shared" si="22"/>
        <v>0.22878120411160063</v>
      </c>
      <c r="X106" s="33">
        <v>3824000000</v>
      </c>
      <c r="Y106" s="33">
        <v>4449000000</v>
      </c>
      <c r="Z106" s="33">
        <v>4970000000</v>
      </c>
      <c r="AA106" s="33">
        <v>4708000000</v>
      </c>
      <c r="AB106" s="33">
        <v>5062000000</v>
      </c>
      <c r="AC106" s="30" t="s">
        <v>161</v>
      </c>
      <c r="AD106" s="56" t="s">
        <v>144</v>
      </c>
      <c r="AE106" s="57">
        <f>(SUM(X4:AB4)/5)</f>
        <v>0.10410574778625929</v>
      </c>
    </row>
    <row r="107" spans="1:31" ht="19" x14ac:dyDescent="0.25">
      <c r="A107" s="32" t="s">
        <v>159</v>
      </c>
      <c r="B107" s="1">
        <v>91400000</v>
      </c>
      <c r="C107" s="1">
        <v>145100000</v>
      </c>
      <c r="D107" s="1">
        <v>145500000</v>
      </c>
      <c r="E107" s="1">
        <v>177900000</v>
      </c>
      <c r="F107" s="1">
        <v>203600000</v>
      </c>
      <c r="G107" s="1">
        <v>170100000</v>
      </c>
      <c r="H107" s="1">
        <v>204900000</v>
      </c>
      <c r="I107" s="1">
        <v>142000000</v>
      </c>
      <c r="J107" s="1">
        <v>258100000</v>
      </c>
      <c r="K107" s="1">
        <v>525500000</v>
      </c>
      <c r="L107" s="1">
        <v>550700000</v>
      </c>
      <c r="M107" s="1">
        <v>508200000</v>
      </c>
      <c r="N107" s="1">
        <v>685700000</v>
      </c>
      <c r="O107" s="1">
        <v>687900000</v>
      </c>
      <c r="P107" s="1">
        <v>933300000</v>
      </c>
      <c r="Q107" s="1">
        <v>1211800000</v>
      </c>
      <c r="R107" s="1">
        <v>1340300000</v>
      </c>
      <c r="S107" s="1">
        <v>1447100000</v>
      </c>
      <c r="T107" s="1">
        <v>1609300000</v>
      </c>
      <c r="U107" s="1">
        <v>1194000000</v>
      </c>
      <c r="V107" s="1">
        <v>3405000000</v>
      </c>
      <c r="W107" s="1">
        <v>4184000000</v>
      </c>
      <c r="X107" s="30"/>
      <c r="Y107" s="30"/>
      <c r="Z107" s="30"/>
      <c r="AA107" s="30"/>
      <c r="AB107" s="34">
        <f>AB106*(1+AE107)/(AE108-AE107)</f>
        <v>112943633978.3345</v>
      </c>
      <c r="AC107" s="31" t="s">
        <v>145</v>
      </c>
      <c r="AD107" s="58" t="s">
        <v>146</v>
      </c>
      <c r="AE107" s="59">
        <v>2.5000000000000001E-2</v>
      </c>
    </row>
    <row r="108" spans="1:31" ht="19" x14ac:dyDescent="0.25">
      <c r="X108" s="34">
        <f t="shared" ref="X108:AA108" si="23">X107+X106</f>
        <v>3824000000</v>
      </c>
      <c r="Y108" s="34">
        <f t="shared" si="23"/>
        <v>4449000000</v>
      </c>
      <c r="Z108" s="34">
        <f t="shared" si="23"/>
        <v>4970000000</v>
      </c>
      <c r="AA108" s="34">
        <f t="shared" si="23"/>
        <v>4708000000</v>
      </c>
      <c r="AB108" s="34">
        <f>AB107+AB106</f>
        <v>118005633978.3345</v>
      </c>
      <c r="AC108" s="31" t="s">
        <v>142</v>
      </c>
      <c r="AD108" s="60" t="s">
        <v>147</v>
      </c>
      <c r="AE108" s="57">
        <f>AE105</f>
        <v>7.0939286856975911E-2</v>
      </c>
    </row>
    <row r="109" spans="1:31" ht="19" x14ac:dyDescent="0.25">
      <c r="X109" s="67" t="s">
        <v>148</v>
      </c>
      <c r="Y109" s="67"/>
    </row>
    <row r="110" spans="1:31" ht="20" x14ac:dyDescent="0.25">
      <c r="X110" s="61" t="s">
        <v>149</v>
      </c>
      <c r="Y110" s="52">
        <f>NPV(AE108,X108,Y108,Z108,AA108,AB108)</f>
        <v>98843340265.737686</v>
      </c>
    </row>
    <row r="111" spans="1:31" ht="20" x14ac:dyDescent="0.25">
      <c r="X111" s="61" t="s">
        <v>150</v>
      </c>
      <c r="Y111" s="52">
        <f>W40</f>
        <v>9225000000</v>
      </c>
    </row>
    <row r="112" spans="1:31" ht="20" x14ac:dyDescent="0.25">
      <c r="X112" s="61" t="s">
        <v>138</v>
      </c>
      <c r="Y112" s="52">
        <f>AE99</f>
        <v>1934000000</v>
      </c>
    </row>
    <row r="113" spans="24:25" ht="20" x14ac:dyDescent="0.25">
      <c r="X113" s="61" t="s">
        <v>151</v>
      </c>
      <c r="Y113" s="52">
        <f>Y110+Y111-Y112</f>
        <v>106134340265.73769</v>
      </c>
    </row>
    <row r="114" spans="24:25" ht="20" x14ac:dyDescent="0.25">
      <c r="X114" s="61" t="s">
        <v>152</v>
      </c>
      <c r="Y114" s="61">
        <f>W34*(1+(AC16*5))</f>
        <v>60608393.517080538</v>
      </c>
    </row>
    <row r="115" spans="24:25" ht="20" x14ac:dyDescent="0.25">
      <c r="X115" s="62" t="s">
        <v>153</v>
      </c>
      <c r="Y115" s="63">
        <f>Y113/Y114</f>
        <v>1751.1492073424965</v>
      </c>
    </row>
    <row r="116" spans="24:25" ht="20" x14ac:dyDescent="0.25">
      <c r="X116" s="61" t="s">
        <v>154</v>
      </c>
      <c r="Y116" s="64" cm="1">
        <f t="array" ref="Y116">_FV(A1,"Price")</f>
        <v>1990</v>
      </c>
    </row>
    <row r="117" spans="24:25" ht="20" x14ac:dyDescent="0.25">
      <c r="X117" s="62" t="s">
        <v>155</v>
      </c>
      <c r="Y117" s="65">
        <f>Y115/Y116-1</f>
        <v>-0.12002552394849419</v>
      </c>
    </row>
    <row r="118" spans="24:25" ht="20" x14ac:dyDescent="0.25">
      <c r="X118" s="62" t="s">
        <v>156</v>
      </c>
      <c r="Y118" s="66" t="str">
        <f>IF(Y115&gt;Y116,"BUY","SELL")</f>
        <v>SELL</v>
      </c>
    </row>
  </sheetData>
  <mergeCells count="6">
    <mergeCell ref="X109:Y109"/>
    <mergeCell ref="AD83:AE83"/>
    <mergeCell ref="AD84:AE84"/>
    <mergeCell ref="AD93:AE93"/>
    <mergeCell ref="AD98:AE98"/>
    <mergeCell ref="AD104:AE104"/>
  </mergeCells>
  <hyperlinks>
    <hyperlink ref="A1" r:id="rId1" tooltip="https://roic.ai/company/RMS.PA" display="ROIC.AI | RMS.PA" xr:uid="{00000000-0004-0000-0000-000000000000}"/>
    <hyperlink ref="B36" r:id="rId2" location="phrase=R.M.S" tooltip="https://www.infogreffe.com/recherche-entreprise-dirigeants/resultats-entreprise-dirigeants.html?ga_cat=globale&amp;ga_q=R.M.S#phrase=R.M.S" xr:uid="{00000000-0004-0000-0000-000001000000}"/>
    <hyperlink ref="B74" r:id="rId3" location="phrase=R.M.S" tooltip="https://www.infogreffe.com/recherche-entreprise-dirigeants/resultats-entreprise-dirigeants.html?ga_cat=globale&amp;ga_q=R.M.S#phrase=R.M.S" xr:uid="{00000000-0004-0000-0000-000002000000}"/>
    <hyperlink ref="C36" r:id="rId4" location="phrase=R.M.S" tooltip="https://www.infogreffe.com/recherche-entreprise-dirigeants/resultats-entreprise-dirigeants.html?ga_cat=globale&amp;ga_q=R.M.S#phrase=R.M.S" xr:uid="{00000000-0004-0000-0000-000004000000}"/>
    <hyperlink ref="C74" r:id="rId5" location="phrase=R.M.S" tooltip="https://www.infogreffe.com/recherche-entreprise-dirigeants/resultats-entreprise-dirigeants.html?ga_cat=globale&amp;ga_q=R.M.S#phrase=R.M.S" xr:uid="{00000000-0004-0000-0000-000005000000}"/>
    <hyperlink ref="D36" r:id="rId6" location="phrase=R.M.S" tooltip="https://www.infogreffe.com/recherche-entreprise-dirigeants/resultats-entreprise-dirigeants.html?ga_cat=globale&amp;ga_q=R.M.S#phrase=R.M.S" xr:uid="{00000000-0004-0000-0000-000007000000}"/>
    <hyperlink ref="D74" r:id="rId7" location="phrase=R.M.S" tooltip="https://www.infogreffe.com/recherche-entreprise-dirigeants/resultats-entreprise-dirigeants.html?ga_cat=globale&amp;ga_q=R.M.S#phrase=R.M.S" xr:uid="{00000000-0004-0000-0000-000008000000}"/>
    <hyperlink ref="E36" r:id="rId8" location="phrase=R.M.S" tooltip="https://www.infogreffe.com/recherche-entreprise-dirigeants/resultats-entreprise-dirigeants.html?ga_cat=globale&amp;ga_q=R.M.S#phrase=R.M.S" xr:uid="{00000000-0004-0000-0000-00000A000000}"/>
    <hyperlink ref="E74" r:id="rId9" location="phrase=R.M.S" tooltip="https://www.infogreffe.com/recherche-entreprise-dirigeants/resultats-entreprise-dirigeants.html?ga_cat=globale&amp;ga_q=R.M.S#phrase=R.M.S" xr:uid="{00000000-0004-0000-0000-00000B000000}"/>
    <hyperlink ref="F36" r:id="rId10" location="phrase=R.M.S" tooltip="https://www.infogreffe.com/recherche-entreprise-dirigeants/resultats-entreprise-dirigeants.html?ga_cat=globale&amp;ga_q=R.M.S#phrase=R.M.S" xr:uid="{00000000-0004-0000-0000-00000D000000}"/>
    <hyperlink ref="F74" r:id="rId11" location="phrase=R.M.S" tooltip="https://www.infogreffe.com/recherche-entreprise-dirigeants/resultats-entreprise-dirigeants.html?ga_cat=globale&amp;ga_q=R.M.S#phrase=R.M.S" xr:uid="{00000000-0004-0000-0000-00000E000000}"/>
    <hyperlink ref="G36" r:id="rId12" location="phrase=R.M.S" tooltip="https://www.infogreffe.com/recherche-entreprise-dirigeants/resultats-entreprise-dirigeants.html?ga_cat=globale&amp;ga_q=R.M.S#phrase=R.M.S" xr:uid="{00000000-0004-0000-0000-000010000000}"/>
    <hyperlink ref="G74" r:id="rId13" location="phrase=R.M.S" tooltip="https://www.infogreffe.com/recherche-entreprise-dirigeants/resultats-entreprise-dirigeants.html?ga_cat=globale&amp;ga_q=R.M.S#phrase=R.M.S" xr:uid="{00000000-0004-0000-0000-000011000000}"/>
    <hyperlink ref="H36" r:id="rId14" location="phrase=R.M.S" tooltip="https://www.infogreffe.com/recherche-entreprise-dirigeants/resultats-entreprise-dirigeants.html?ga_cat=globale&amp;ga_q=R.M.S#phrase=R.M.S" xr:uid="{00000000-0004-0000-0000-000013000000}"/>
    <hyperlink ref="H74" r:id="rId15" location="phrase=R.M.S" tooltip="https://www.infogreffe.com/recherche-entreprise-dirigeants/resultats-entreprise-dirigeants.html?ga_cat=globale&amp;ga_q=R.M.S#phrase=R.M.S" xr:uid="{00000000-0004-0000-0000-000014000000}"/>
    <hyperlink ref="I36" r:id="rId16" location="phrase=R.M.S" tooltip="https://www.infogreffe.com/recherche-entreprise-dirigeants/resultats-entreprise-dirigeants.html?ga_cat=globale&amp;ga_q=R.M.S#phrase=R.M.S" xr:uid="{00000000-0004-0000-0000-000016000000}"/>
    <hyperlink ref="I74" r:id="rId17" location="phrase=R.M.S" tooltip="https://www.infogreffe.com/recherche-entreprise-dirigeants/resultats-entreprise-dirigeants.html?ga_cat=globale&amp;ga_q=R.M.S#phrase=R.M.S" xr:uid="{00000000-0004-0000-0000-000017000000}"/>
    <hyperlink ref="J36" r:id="rId18" location="phrase=R.M.S" tooltip="https://www.infogreffe.com/recherche-entreprise-dirigeants/resultats-entreprise-dirigeants.html?ga_cat=globale&amp;ga_q=R.M.S#phrase=R.M.S" xr:uid="{00000000-0004-0000-0000-000019000000}"/>
    <hyperlink ref="J74" r:id="rId19" location="phrase=R.M.S" tooltip="https://www.infogreffe.com/recherche-entreprise-dirigeants/resultats-entreprise-dirigeants.html?ga_cat=globale&amp;ga_q=R.M.S#phrase=R.M.S" xr:uid="{00000000-0004-0000-0000-00001A000000}"/>
    <hyperlink ref="K36" r:id="rId20" location="phrase=R.M.S" tooltip="https://www.infogreffe.com/recherche-entreprise-dirigeants/resultats-entreprise-dirigeants.html?ga_cat=globale&amp;ga_q=R.M.S#phrase=R.M.S" xr:uid="{00000000-0004-0000-0000-00001C000000}"/>
    <hyperlink ref="K74" r:id="rId21" location="phrase=R.M.S" tooltip="https://www.infogreffe.com/recherche-entreprise-dirigeants/resultats-entreprise-dirigeants.html?ga_cat=globale&amp;ga_q=R.M.S#phrase=R.M.S" xr:uid="{00000000-0004-0000-0000-00001D000000}"/>
    <hyperlink ref="L36" r:id="rId22" location="phrase=R.M.S" tooltip="https://www.infogreffe.com/recherche-entreprise-dirigeants/resultats-entreprise-dirigeants.html?ga_cat=globale&amp;ga_q=R.M.S#phrase=R.M.S" xr:uid="{00000000-0004-0000-0000-00001F000000}"/>
    <hyperlink ref="L74" r:id="rId23" location="phrase=R.M.S" tooltip="https://www.infogreffe.com/recherche-entreprise-dirigeants/resultats-entreprise-dirigeants.html?ga_cat=globale&amp;ga_q=R.M.S#phrase=R.M.S" xr:uid="{00000000-0004-0000-0000-000020000000}"/>
    <hyperlink ref="M36" r:id="rId24" location="phrase=R.M.S" tooltip="https://www.infogreffe.com/recherche-entreprise-dirigeants/resultats-entreprise-dirigeants.html?ga_cat=globale&amp;ga_q=R.M.S#phrase=R.M.S" xr:uid="{00000000-0004-0000-0000-000022000000}"/>
    <hyperlink ref="M74" r:id="rId25" location="phrase=R.M.S" tooltip="https://www.infogreffe.com/recherche-entreprise-dirigeants/resultats-entreprise-dirigeants.html?ga_cat=globale&amp;ga_q=R.M.S#phrase=R.M.S" xr:uid="{00000000-0004-0000-0000-000023000000}"/>
    <hyperlink ref="N36" r:id="rId26" location="phrase=R.M.S" tooltip="https://www.infogreffe.com/recherche-entreprise-dirigeants/resultats-entreprise-dirigeants.html?ga_cat=globale&amp;ga_q=R.M.S#phrase=R.M.S" xr:uid="{00000000-0004-0000-0000-000025000000}"/>
    <hyperlink ref="N74" r:id="rId27" location="phrase=R.M.S" tooltip="https://www.infogreffe.com/recherche-entreprise-dirigeants/resultats-entreprise-dirigeants.html?ga_cat=globale&amp;ga_q=R.M.S#phrase=R.M.S" xr:uid="{00000000-0004-0000-0000-000026000000}"/>
    <hyperlink ref="O36" r:id="rId28" location="phrase=R.M.S" tooltip="https://www.infogreffe.com/recherche-entreprise-dirigeants/resultats-entreprise-dirigeants.html?ga_cat=globale&amp;ga_q=R.M.S#phrase=R.M.S" xr:uid="{00000000-0004-0000-0000-000028000000}"/>
    <hyperlink ref="O74" r:id="rId29" location="phrase=R.M.S" tooltip="https://www.infogreffe.com/recherche-entreprise-dirigeants/resultats-entreprise-dirigeants.html?ga_cat=globale&amp;ga_q=R.M.S#phrase=R.M.S" xr:uid="{00000000-0004-0000-0000-000029000000}"/>
    <hyperlink ref="P36" r:id="rId30" location="phrase=R.M.S" tooltip="https://www.infogreffe.com/recherche-entreprise-dirigeants/resultats-entreprise-dirigeants.html?ga_cat=globale&amp;ga_q=R.M.S#phrase=R.M.S" xr:uid="{00000000-0004-0000-0000-00002B000000}"/>
    <hyperlink ref="P74" r:id="rId31" location="phrase=R.M.S" tooltip="https://www.infogreffe.com/recherche-entreprise-dirigeants/resultats-entreprise-dirigeants.html?ga_cat=globale&amp;ga_q=R.M.S#phrase=R.M.S" xr:uid="{00000000-0004-0000-0000-00002C000000}"/>
    <hyperlink ref="Q36" r:id="rId32" location="phrase=R.M.S" tooltip="https://www.infogreffe.com/recherche-entreprise-dirigeants/resultats-entreprise-dirigeants.html?ga_cat=globale&amp;ga_q=R.M.S#phrase=R.M.S" xr:uid="{00000000-0004-0000-0000-00002E000000}"/>
    <hyperlink ref="Q74" r:id="rId33" location="phrase=R.M.S" tooltip="https://www.infogreffe.com/recherche-entreprise-dirigeants/resultats-entreprise-dirigeants.html?ga_cat=globale&amp;ga_q=R.M.S#phrase=R.M.S" xr:uid="{00000000-0004-0000-0000-00002F000000}"/>
    <hyperlink ref="R36" r:id="rId34" location="phrase=R.M.S" tooltip="https://www.infogreffe.com/recherche-entreprise-dirigeants/resultats-entreprise-dirigeants.html?ga_cat=globale&amp;ga_q=R.M.S#phrase=R.M.S" xr:uid="{00000000-0004-0000-0000-000031000000}"/>
    <hyperlink ref="R74" r:id="rId35" location="phrase=R.M.S" tooltip="https://www.infogreffe.com/recherche-entreprise-dirigeants/resultats-entreprise-dirigeants.html?ga_cat=globale&amp;ga_q=R.M.S#phrase=R.M.S" xr:uid="{00000000-0004-0000-0000-000032000000}"/>
    <hyperlink ref="S36" r:id="rId36" location="phrase=R.M.S" tooltip="https://www.infogreffe.com/recherche-entreprise-dirigeants/resultats-entreprise-dirigeants.html?ga_cat=globale&amp;ga_q=R.M.S#phrase=R.M.S" xr:uid="{00000000-0004-0000-0000-000034000000}"/>
    <hyperlink ref="S74" r:id="rId37" location="phrase=R.M.S" tooltip="https://www.infogreffe.com/recherche-entreprise-dirigeants/resultats-entreprise-dirigeants.html?ga_cat=globale&amp;ga_q=R.M.S#phrase=R.M.S" xr:uid="{00000000-0004-0000-0000-000035000000}"/>
    <hyperlink ref="T36" r:id="rId38" location="phrase=R.M.S" tooltip="https://www.infogreffe.com/recherche-entreprise-dirigeants/resultats-entreprise-dirigeants.html?ga_cat=globale&amp;ga_q=R.M.S#phrase=R.M.S" xr:uid="{00000000-0004-0000-0000-000037000000}"/>
    <hyperlink ref="T74" r:id="rId39" location="phrase=R.M.S" tooltip="https://www.infogreffe.com/recherche-entreprise-dirigeants/resultats-entreprise-dirigeants.html?ga_cat=globale&amp;ga_q=R.M.S#phrase=R.M.S" xr:uid="{00000000-0004-0000-0000-000038000000}"/>
    <hyperlink ref="U36" r:id="rId40" location="phrase=R.M.S" tooltip="https://www.infogreffe.com/recherche-entreprise-dirigeants/resultats-entreprise-dirigeants.html?ga_cat=globale&amp;ga_q=R.M.S#phrase=R.M.S" xr:uid="{00000000-0004-0000-0000-00003A000000}"/>
    <hyperlink ref="U74" r:id="rId41" location="phrase=R.M.S" tooltip="https://www.infogreffe.com/recherche-entreprise-dirigeants/resultats-entreprise-dirigeants.html?ga_cat=globale&amp;ga_q=R.M.S#phrase=R.M.S" xr:uid="{00000000-0004-0000-0000-00003B000000}"/>
    <hyperlink ref="V36" r:id="rId42" location="phrase=R.M.S" tooltip="https://www.infogreffe.com/recherche-entreprise-dirigeants/resultats-entreprise-dirigeants.html?ga_cat=globale&amp;ga_q=R.M.S#phrase=R.M.S" xr:uid="{00000000-0004-0000-0000-00003D000000}"/>
    <hyperlink ref="V74" r:id="rId43" location="phrase=R.M.S" tooltip="https://www.infogreffe.com/recherche-entreprise-dirigeants/resultats-entreprise-dirigeants.html?ga_cat=globale&amp;ga_q=R.M.S#phrase=R.M.S" xr:uid="{00000000-0004-0000-0000-00003E000000}"/>
    <hyperlink ref="W36" r:id="rId44" location="phrase=R.M.S" tooltip="https://www.infogreffe.com/recherche-entreprise-dirigeants/resultats-entreprise-dirigeants.html?ga_cat=globale&amp;ga_q=R.M.S#phrase=R.M.S" xr:uid="{00000000-0004-0000-0000-000040000000}"/>
    <hyperlink ref="W74" r:id="rId45" location="phrase=R.M.S" tooltip="https://www.infogreffe.com/recherche-entreprise-dirigeants/resultats-entreprise-dirigeants.html?ga_cat=globale&amp;ga_q=R.M.S#phrase=R.M.S" xr:uid="{00000000-0004-0000-0000-000041000000}"/>
    <hyperlink ref="X1" r:id="rId46" display="https://finbox.com/ENXTPA:RMS/explorer/revenue_proj" xr:uid="{3AAAE857-2DF6-7E43-BC47-F98C8D288B34}"/>
    <hyperlink ref="AC106" r:id="rId47" xr:uid="{F2A414B3-380E-3F4D-8F11-0F084479A878}"/>
  </hyperlinks>
  <pageMargins left="0.7" right="0.7" top="0.75" bottom="0.75" header="0.3" footer="0.3"/>
  <drawing r:id="rId4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Bina Desai</cp:lastModifiedBy>
  <dcterms:created xsi:type="dcterms:W3CDTF">2023-03-26T07:11:29Z</dcterms:created>
  <dcterms:modified xsi:type="dcterms:W3CDTF">2023-07-01T08:30:21Z</dcterms:modified>
</cp:coreProperties>
</file>