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Healthcare/"/>
    </mc:Choice>
  </mc:AlternateContent>
  <xr:revisionPtr revIDLastSave="0" documentId="13_ncr:1_{060D5AB9-455A-3640-A990-D36B2E9B792F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16" i="1" l="1" a="1"/>
  <c r="AJ116" i="1" s="1"/>
  <c r="AP101" i="1" a="1"/>
  <c r="AP101" i="1" s="1"/>
  <c r="AO19" i="1" s="1"/>
  <c r="AP95" i="1" a="1"/>
  <c r="AP95" i="1" s="1"/>
  <c r="AP97" i="1" s="1"/>
  <c r="AN19" i="1"/>
  <c r="AJ111" i="1"/>
  <c r="AP90" i="1"/>
  <c r="AP89" i="1"/>
  <c r="AP91" i="1" s="1"/>
  <c r="AP87" i="1"/>
  <c r="AP86" i="1"/>
  <c r="AP99" i="1" s="1"/>
  <c r="AP85" i="1"/>
  <c r="AP88" i="1" s="1"/>
  <c r="AN16" i="1"/>
  <c r="AJ114" i="1" s="1"/>
  <c r="AQ13" i="1"/>
  <c r="AP13" i="1"/>
  <c r="AO13" i="1"/>
  <c r="AN13" i="1"/>
  <c r="AQ10" i="1"/>
  <c r="AP10" i="1"/>
  <c r="AO10" i="1"/>
  <c r="AN10" i="1"/>
  <c r="AQ7" i="1"/>
  <c r="AP7" i="1"/>
  <c r="AO7" i="1"/>
  <c r="AN7" i="1"/>
  <c r="AQ4" i="1"/>
  <c r="AP4" i="1"/>
  <c r="AO4" i="1"/>
  <c r="AN4" i="1"/>
  <c r="AM4" i="1"/>
  <c r="AL4" i="1"/>
  <c r="AK4" i="1"/>
  <c r="AJ4" i="1"/>
  <c r="AI4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P106" i="1" l="1"/>
  <c r="AI106" i="1" s="1"/>
  <c r="AQ16" i="1"/>
  <c r="AO16" i="1"/>
  <c r="AP16" i="1"/>
  <c r="AP92" i="1"/>
  <c r="AP103" i="1"/>
  <c r="AP100" i="1" s="1"/>
  <c r="AJ112" i="1"/>
  <c r="AJ106" i="1" l="1"/>
  <c r="AI108" i="1"/>
  <c r="AP102" i="1"/>
  <c r="AP105" i="1" s="1"/>
  <c r="AP108" i="1" s="1"/>
  <c r="AK106" i="1" l="1"/>
  <c r="AJ108" i="1"/>
  <c r="AL106" i="1" l="1"/>
  <c r="AK108" i="1"/>
  <c r="AM106" i="1" l="1"/>
  <c r="AM107" i="1" s="1"/>
  <c r="AM108" i="1" s="1"/>
  <c r="AL108" i="1"/>
  <c r="AJ110" i="1" s="1"/>
  <c r="AJ113" i="1" s="1"/>
  <c r="AJ115" i="1" s="1"/>
  <c r="AJ118" i="1" s="1"/>
  <c r="AJ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<sst xmlns="http://schemas.openxmlformats.org/spreadsheetml/2006/main" count="1239" uniqueCount="161">
  <si>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</si>
  <si>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</si>
  <si>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</si>
  <si>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</si>
  <si>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</si>
  <si>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</si>
  <si>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</si>
  <si>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</si>
  <si>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</si>
  <si>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</si>
  <si>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</si>
  <si>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</si>
  <si>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</si>
  <si>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</si>
  <si>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</si>
  <si>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</si>
  <si>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</si>
  <si>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</si>
  <si>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</si>
  <si>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</si>
  <si>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</si>
  <si>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</si>
  <si>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</si>
  <si>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</si>
  <si>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</si>
  <si>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</si>
  <si>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</si>
  <si>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</si>
  <si>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</si>
  <si>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</si>
  <si>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</si>
  <si>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</si>
  <si>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</si>
  <si>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</si>
  <si>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</si>
  <si>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</si>
  <si>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</si>
  <si>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</si>
  <si>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</si>
  <si>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</si>
  <si>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</si>
  <si>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</si>
  <si>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</si>
  <si>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</si>
  <si>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</si>
  <si>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</si>
  <si>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</si>
  <si>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</si>
  <si>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</si>
  <si>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</si>
  <si>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</si>
  <si>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</si>
  <si>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</si>
  <si>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</si>
  <si>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</si>
  <si>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</si>
  <si>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</si>
  <si>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</si>
  <si>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</si>
  <si>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</si>
  <si>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</si>
  <si>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</si>
  <si>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</si>
  <si>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</si>
  <si>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</si>
  <si>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</si>
  <si>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</si>
  <si>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</si>
  <si>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</si>
  <si>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</si>
  <si>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</si>
  <si>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</si>
  <si>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</si>
  <si>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</si>
  <si>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</si>
  <si>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</si>
  <si>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</si>
  <si>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</si>
  <si>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</si>
  <si>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</si>
  <si>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</si>
  <si>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</si>
  <si>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</si>
  <si>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</si>
  <si>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</si>
  <si>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</si>
  <si>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</si>
  <si>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</si>
  <si>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</si>
  <si>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</si>
  <si>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</si>
  <si>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</si>
  <si>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</si>
  <si>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</si>
  <si>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</si>
  <si>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</si>
  <si>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</si>
  <si>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</si>
  <si>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</si>
  <si>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</si>
  <si>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</si>
  <si>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</si>
  <si>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</si>
  <si>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</si>
  <si>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</si>
  <si>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</si>
  <si>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</si>
  <si>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</si>
  <si>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</si>
  <si>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</si>
  <si>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</si>
  <si>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</si>
  <si>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</si>
  <si>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</si>
  <si>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</si>
  <si>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</si>
  <si>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</si>
  <si>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</si>
  <si>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</si>
  <si>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</si>
  <si>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</si>
  <si>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</si>
  <si>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</si>
  <si>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</si>
  <si>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</si>
  <si>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</si>
  <si>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</si>
  <si>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</si>
  <si>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</si>
  <si>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</si>
  <si>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</si>
  <si>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</si>
  <si>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</si>
  <si>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</si>
  <si>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</si>
  <si>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</si>
  <si>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</si>
  <si>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</si>
  <si>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</si>
  <si>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</si>
  <si>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</si>
  <si>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</si>
  <si>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</si>
  <si>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</si>
  <si>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</si>
  <si>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</si>
  <si>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</si>
  <si>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</si>
  <si>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</si>
  <si>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</si>
  <si>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</si>
  <si>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</si>
  <si>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</si>
  <si>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</si>
  <si>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</si>
  <si>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</si>
  <si>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</si>
  <si>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</si>
  <si>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</si>
  <si>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</si>
  <si>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Forward 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</si>
</sst>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VRTX</a:t>
            </a:r>
            <a:endParaRPr lang="en-US"/>
          </a:p>
        </c:rich>
      </c:tx>
      <c:layout>
        <c:manualLayout>
          <c:xMode val="edge"/>
          <c:yMode val="edge"/>
          <c:x val="0.46130795587991746"/>
          <c:y val="2.3103178597162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20358723270723E-2"/>
          <c:y val="0.10631150063661908"/>
          <c:w val="0.85965197550807759"/>
          <c:h val="0.79036949705686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1'!$B$3:$AH$3</c:f>
              <c:numCache>
                <c:formatCode>#,###,,;\(#,###,,\);\ \-\ \-</c:formatCode>
                <c:ptCount val="33"/>
                <c:pt idx="0">
                  <c:v>2300000</c:v>
                </c:pt>
                <c:pt idx="1">
                  <c:v>3200000</c:v>
                </c:pt>
                <c:pt idx="2">
                  <c:v>3800000</c:v>
                </c:pt>
                <c:pt idx="3">
                  <c:v>27900000</c:v>
                </c:pt>
                <c:pt idx="4">
                  <c:v>19600000</c:v>
                </c:pt>
                <c:pt idx="5">
                  <c:v>22100000</c:v>
                </c:pt>
                <c:pt idx="6">
                  <c:v>13300000</c:v>
                </c:pt>
                <c:pt idx="7">
                  <c:v>43800000</c:v>
                </c:pt>
                <c:pt idx="8">
                  <c:v>44400000</c:v>
                </c:pt>
                <c:pt idx="9">
                  <c:v>61600000</c:v>
                </c:pt>
                <c:pt idx="10">
                  <c:v>78127000</c:v>
                </c:pt>
                <c:pt idx="11">
                  <c:v>167490000</c:v>
                </c:pt>
                <c:pt idx="12">
                  <c:v>161085000</c:v>
                </c:pt>
                <c:pt idx="13">
                  <c:v>69141000</c:v>
                </c:pt>
                <c:pt idx="14">
                  <c:v>102717000</c:v>
                </c:pt>
                <c:pt idx="15">
                  <c:v>160890000</c:v>
                </c:pt>
                <c:pt idx="16">
                  <c:v>216356000</c:v>
                </c:pt>
                <c:pt idx="17">
                  <c:v>199012000</c:v>
                </c:pt>
                <c:pt idx="18">
                  <c:v>175504000</c:v>
                </c:pt>
                <c:pt idx="19">
                  <c:v>101889000</c:v>
                </c:pt>
                <c:pt idx="20">
                  <c:v>143370000</c:v>
                </c:pt>
                <c:pt idx="21">
                  <c:v>1410626000</c:v>
                </c:pt>
                <c:pt idx="22">
                  <c:v>1527042000</c:v>
                </c:pt>
                <c:pt idx="23">
                  <c:v>1211975000</c:v>
                </c:pt>
                <c:pt idx="24">
                  <c:v>580415000</c:v>
                </c:pt>
                <c:pt idx="25">
                  <c:v>1032336000</c:v>
                </c:pt>
                <c:pt idx="26">
                  <c:v>1702177000</c:v>
                </c:pt>
                <c:pt idx="27">
                  <c:v>2488652000</c:v>
                </c:pt>
                <c:pt idx="28">
                  <c:v>3047597000</c:v>
                </c:pt>
                <c:pt idx="29">
                  <c:v>4162821000</c:v>
                </c:pt>
                <c:pt idx="30">
                  <c:v>6205683000</c:v>
                </c:pt>
                <c:pt idx="31">
                  <c:v>7574400000</c:v>
                </c:pt>
                <c:pt idx="32">
                  <c:v>8930700000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A-BC4D-B5E7-E59A72EAC3CF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1'!$B$19:$AH$19</c:f>
              <c:numCache>
                <c:formatCode>#,###,,;\(#,###,,\);\ \-\ \-</c:formatCode>
                <c:ptCount val="33"/>
                <c:pt idx="0">
                  <c:v>-4300000</c:v>
                </c:pt>
                <c:pt idx="1">
                  <c:v>-3300000</c:v>
                </c:pt>
                <c:pt idx="2">
                  <c:v>-5700000</c:v>
                </c:pt>
                <c:pt idx="3">
                  <c:v>6000000</c:v>
                </c:pt>
                <c:pt idx="4">
                  <c:v>-14100000</c:v>
                </c:pt>
                <c:pt idx="5">
                  <c:v>-17800000</c:v>
                </c:pt>
                <c:pt idx="6">
                  <c:v>-36800000</c:v>
                </c:pt>
                <c:pt idx="7">
                  <c:v>-16200000</c:v>
                </c:pt>
                <c:pt idx="8">
                  <c:v>-28600000</c:v>
                </c:pt>
                <c:pt idx="9">
                  <c:v>-34700000</c:v>
                </c:pt>
                <c:pt idx="10">
                  <c:v>-30563000</c:v>
                </c:pt>
                <c:pt idx="11">
                  <c:v>-48269000</c:v>
                </c:pt>
                <c:pt idx="12">
                  <c:v>-83189000</c:v>
                </c:pt>
                <c:pt idx="13">
                  <c:v>-173329000</c:v>
                </c:pt>
                <c:pt idx="14">
                  <c:v>-136607000</c:v>
                </c:pt>
                <c:pt idx="15">
                  <c:v>-176128000</c:v>
                </c:pt>
                <c:pt idx="16">
                  <c:v>-181023000</c:v>
                </c:pt>
                <c:pt idx="17">
                  <c:v>-363820000</c:v>
                </c:pt>
                <c:pt idx="18">
                  <c:v>-414184000</c:v>
                </c:pt>
                <c:pt idx="19">
                  <c:v>-598879000</c:v>
                </c:pt>
                <c:pt idx="20">
                  <c:v>-704892000</c:v>
                </c:pt>
                <c:pt idx="21">
                  <c:v>122333000</c:v>
                </c:pt>
                <c:pt idx="22">
                  <c:v>-13434000</c:v>
                </c:pt>
                <c:pt idx="23">
                  <c:v>-662500000</c:v>
                </c:pt>
                <c:pt idx="24">
                  <c:v>-595477000</c:v>
                </c:pt>
                <c:pt idx="25">
                  <c:v>-379404000</c:v>
                </c:pt>
                <c:pt idx="26">
                  <c:v>47443000</c:v>
                </c:pt>
                <c:pt idx="27">
                  <c:v>275107000</c:v>
                </c:pt>
                <c:pt idx="28">
                  <c:v>716573000</c:v>
                </c:pt>
                <c:pt idx="29">
                  <c:v>1560362000</c:v>
                </c:pt>
                <c:pt idx="30">
                  <c:v>3284464000</c:v>
                </c:pt>
                <c:pt idx="31">
                  <c:v>2917500000</c:v>
                </c:pt>
                <c:pt idx="32">
                  <c:v>4435500000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A-BC4D-B5E7-E59A72EAC3CF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1'!$B$106:$AH$106</c:f>
              <c:numCache>
                <c:formatCode>#,###,,;\(#,###,,\);\ \-\ \-</c:formatCode>
                <c:ptCount val="33"/>
                <c:pt idx="0">
                  <c:v>0</c:v>
                </c:pt>
                <c:pt idx="1">
                  <c:v>-3700000</c:v>
                </c:pt>
                <c:pt idx="2">
                  <c:v>-6800000</c:v>
                </c:pt>
                <c:pt idx="3">
                  <c:v>6800000</c:v>
                </c:pt>
                <c:pt idx="4">
                  <c:v>-16600000</c:v>
                </c:pt>
                <c:pt idx="5">
                  <c:v>-21400000</c:v>
                </c:pt>
                <c:pt idx="6">
                  <c:v>-44300000</c:v>
                </c:pt>
                <c:pt idx="7">
                  <c:v>-15400000</c:v>
                </c:pt>
                <c:pt idx="8">
                  <c:v>-39000000</c:v>
                </c:pt>
                <c:pt idx="9">
                  <c:v>-48000000</c:v>
                </c:pt>
                <c:pt idx="10">
                  <c:v>-28557000</c:v>
                </c:pt>
                <c:pt idx="11">
                  <c:v>-61973000</c:v>
                </c:pt>
                <c:pt idx="12">
                  <c:v>-120758000</c:v>
                </c:pt>
                <c:pt idx="13">
                  <c:v>-184974000</c:v>
                </c:pt>
                <c:pt idx="14">
                  <c:v>-154655000</c:v>
                </c:pt>
                <c:pt idx="15">
                  <c:v>-189013000</c:v>
                </c:pt>
                <c:pt idx="16">
                  <c:v>-54892000</c:v>
                </c:pt>
                <c:pt idx="17">
                  <c:v>-284891000</c:v>
                </c:pt>
                <c:pt idx="18">
                  <c:v>-258662000</c:v>
                </c:pt>
                <c:pt idx="19">
                  <c:v>-451082000</c:v>
                </c:pt>
                <c:pt idx="20">
                  <c:v>-673496000</c:v>
                </c:pt>
                <c:pt idx="21">
                  <c:v>49140000</c:v>
                </c:pt>
                <c:pt idx="22">
                  <c:v>196701000</c:v>
                </c:pt>
                <c:pt idx="23">
                  <c:v>-102963000</c:v>
                </c:pt>
                <c:pt idx="24">
                  <c:v>-564400000</c:v>
                </c:pt>
                <c:pt idx="25">
                  <c:v>-410734000</c:v>
                </c:pt>
                <c:pt idx="26">
                  <c:v>179540000</c:v>
                </c:pt>
                <c:pt idx="27">
                  <c:v>585521000</c:v>
                </c:pt>
                <c:pt idx="28">
                  <c:v>1174762000</c:v>
                </c:pt>
                <c:pt idx="29">
                  <c:v>1493879000</c:v>
                </c:pt>
                <c:pt idx="30">
                  <c:v>2993707000</c:v>
                </c:pt>
                <c:pt idx="31">
                  <c:v>2408500000</c:v>
                </c:pt>
                <c:pt idx="32">
                  <c:v>3925200000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A-BC4D-B5E7-E59A72EAC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9140751"/>
        <c:axId val="308778191"/>
      </c:barChart>
      <c:catAx>
        <c:axId val="30914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78191"/>
        <c:crosses val="autoZero"/>
        <c:auto val="1"/>
        <c:lblAlgn val="ctr"/>
        <c:lblOffset val="100"/>
        <c:noMultiLvlLbl val="0"/>
      </c:catAx>
      <c:valAx>
        <c:axId val="308778191"/>
        <c:scaling>
          <c:orientation val="minMax"/>
          <c:min val="-1000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4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52556845845201"/>
          <c:y val="0.92964346189141445"/>
          <c:w val="0.30280352947345029"/>
          <c:h val="4.3383084344970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23813</xdr:colOff>
      <xdr:row>108</xdr:row>
      <xdr:rowOff>47625</xdr:rowOff>
    </xdr:from>
    <xdr:to>
      <xdr:col>42</xdr:col>
      <xdr:colOff>15875</xdr:colOff>
      <xdr:row>135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EB3B97-5072-4978-CA04-6C98FA812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354.46</v>
    <v>271.61</v>
    <v>0.50329999999999997</v>
    <v>-0.33</v>
    <v>-9.4979999999999999E-4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350.08</v>
    <v>Biotechnology &amp; Medical Research</v>
    <v>Stock</v>
    <v>45104.998828981254</v>
    <v>0</v>
    <v>342.63</v>
    <v>89401311392</v>
    <v>VERTEX PHARMACEUTICALS INCORPORATED</v>
    <v>VERTEX PHARMACEUTICALS INCORPORATED</v>
    <v>348.05</v>
    <v>27.652000000000001</v>
    <v>347.45</v>
    <v>347.12</v>
    <v>257551600</v>
    <v>VRTX</v>
    <v>VERTEX PHARMACEUTICALS INCORPORATED (XNAS:VRTX)</v>
    <v>1258051</v>
    <v>1504782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875320/000104746903011252/a2105571z10-k.htm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875320/000104746911001025/a2201820z10-k.htm" TargetMode="External"/><Relationship Id="rId47" Type="http://schemas.openxmlformats.org/officeDocument/2006/relationships/hyperlink" Target="https://www.sec.gov/Archives/edgar/data/875320/000087532013000009/0000875320-13-000009-index.html" TargetMode="External"/><Relationship Id="rId63" Type="http://schemas.openxmlformats.org/officeDocument/2006/relationships/hyperlink" Target="https://www.sec.gov/Archives/edgar/data/875320/000087532021000006/0000875320-21-000006-index.htm" TargetMode="External"/><Relationship Id="rId68" Type="http://schemas.openxmlformats.org/officeDocument/2006/relationships/hyperlink" Target="https://finbox.com/NASDAQGS:VRTX/explorer/revenue_proj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875320/000104746904007993/a2129731z10-k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875320/000091205702012962/0000912057-02-012962-index.htm" TargetMode="External"/><Relationship Id="rId32" Type="http://schemas.openxmlformats.org/officeDocument/2006/relationships/hyperlink" Target="https://www.sec.gov/Archives/edgar/data/875320/000104746906003585/a2167642z10-k.htm" TargetMode="External"/><Relationship Id="rId37" Type="http://schemas.openxmlformats.org/officeDocument/2006/relationships/hyperlink" Target="https://www.sec.gov/Archives/edgar/data/875320/000104746908001101/a2182258z10-k.htm" TargetMode="External"/><Relationship Id="rId40" Type="http://schemas.openxmlformats.org/officeDocument/2006/relationships/hyperlink" Target="https://www.sec.gov/Archives/edgar/data/875320/000104746910001033/0001047469-10-001033-index.html" TargetMode="External"/><Relationship Id="rId45" Type="http://schemas.openxmlformats.org/officeDocument/2006/relationships/hyperlink" Target="https://www.sec.gov/Archives/edgar/data/875320/000104746912001298/0001047469-12-001298-index.html" TargetMode="External"/><Relationship Id="rId53" Type="http://schemas.openxmlformats.org/officeDocument/2006/relationships/hyperlink" Target="https://www.sec.gov/Archives/edgar/data/875320/000087532016000067/0000875320-16-000067-index.html" TargetMode="External"/><Relationship Id="rId58" Type="http://schemas.openxmlformats.org/officeDocument/2006/relationships/hyperlink" Target="https://www.sec.gov/Archives/edgar/data/875320/000087532019000006/0000875320-19-000006-index.html" TargetMode="External"/><Relationship Id="rId66" Type="http://schemas.openxmlformats.org/officeDocument/2006/relationships/hyperlink" Target="https://www.sec.gov/Archives/edgar/data/875320/000087532023000007/0000875320-23-000007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75320/000087532020000007/0000875320-20-000007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875320/000091205701008116/0000912057-01-008116-index.htm" TargetMode="External"/><Relationship Id="rId27" Type="http://schemas.openxmlformats.org/officeDocument/2006/relationships/hyperlink" Target="https://www.sec.gov/Archives/edgar/data/875320/000104746903011252/a2105571z10-k.htm" TargetMode="External"/><Relationship Id="rId30" Type="http://schemas.openxmlformats.org/officeDocument/2006/relationships/hyperlink" Target="https://www.sec.gov/Archives/edgar/data/875320/000104746905006705/a2152583z10-k.htm" TargetMode="External"/><Relationship Id="rId35" Type="http://schemas.openxmlformats.org/officeDocument/2006/relationships/hyperlink" Target="https://www.sec.gov/Archives/edgar/data/875320/000110465907015545/a07-3650_110k.htm" TargetMode="External"/><Relationship Id="rId43" Type="http://schemas.openxmlformats.org/officeDocument/2006/relationships/hyperlink" Target="https://www.sec.gov/Archives/edgar/data/875320/000104746911001025/a2201820z10-k.htm" TargetMode="External"/><Relationship Id="rId48" Type="http://schemas.openxmlformats.org/officeDocument/2006/relationships/hyperlink" Target="https://www.sec.gov/Archives/edgar/data/875320/000087532014000015/a201310k.htm" TargetMode="External"/><Relationship Id="rId56" Type="http://schemas.openxmlformats.org/officeDocument/2006/relationships/hyperlink" Target="https://www.sec.gov/Archives/edgar/data/875320/000087532018000009/0000875320-18-000009-index.html" TargetMode="External"/><Relationship Id="rId64" Type="http://schemas.openxmlformats.org/officeDocument/2006/relationships/hyperlink" Target="https://www.sec.gov/Archives/edgar/data/875320/000087532022000007/0000875320-22-000007-index.htm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75320/000087532015000012/a201410k-main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875320/000091205702012962/0000912057-02-012962-index.htm" TargetMode="External"/><Relationship Id="rId33" Type="http://schemas.openxmlformats.org/officeDocument/2006/relationships/hyperlink" Target="https://www.sec.gov/Archives/edgar/data/875320/000104746906003585/a2167642z10-k.htm" TargetMode="External"/><Relationship Id="rId38" Type="http://schemas.openxmlformats.org/officeDocument/2006/relationships/hyperlink" Target="https://www.sec.gov/Archives/edgar/data/875320/000104746909001305/0001047469-09-001305-index.html" TargetMode="External"/><Relationship Id="rId46" Type="http://schemas.openxmlformats.org/officeDocument/2006/relationships/hyperlink" Target="https://www.sec.gov/Archives/edgar/data/875320/000087532013000009/0000875320-13-000009-index.html" TargetMode="External"/><Relationship Id="rId59" Type="http://schemas.openxmlformats.org/officeDocument/2006/relationships/hyperlink" Target="https://www.sec.gov/Archives/edgar/data/875320/000087532019000006/0000875320-19-000006-index.html" TargetMode="External"/><Relationship Id="rId67" Type="http://schemas.openxmlformats.org/officeDocument/2006/relationships/hyperlink" Target="https://www.sec.gov/Archives/edgar/data/875320/000087532023000007/0000875320-23-000007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875320/000104746910001033/0001047469-10-001033-index.html" TargetMode="External"/><Relationship Id="rId54" Type="http://schemas.openxmlformats.org/officeDocument/2006/relationships/hyperlink" Target="https://www.sec.gov/Archives/edgar/data/875320/000087532017000017/0000875320-17-000017-index.html" TargetMode="External"/><Relationship Id="rId62" Type="http://schemas.openxmlformats.org/officeDocument/2006/relationships/hyperlink" Target="https://www.sec.gov/Archives/edgar/data/875320/000087532021000006/0000875320-21-000006-index.htm" TargetMode="External"/><Relationship Id="rId1" Type="http://schemas.openxmlformats.org/officeDocument/2006/relationships/hyperlink" Target="https://roic.ai/company/VRTX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875320/000091205701008116/0000912057-01-008116-index.htm" TargetMode="External"/><Relationship Id="rId28" Type="http://schemas.openxmlformats.org/officeDocument/2006/relationships/hyperlink" Target="https://www.sec.gov/Archives/edgar/data/875320/000104746904007993/a2129731z10-k.htm" TargetMode="External"/><Relationship Id="rId36" Type="http://schemas.openxmlformats.org/officeDocument/2006/relationships/hyperlink" Target="https://www.sec.gov/Archives/edgar/data/875320/000104746908001101/a2182258z10-k.htm" TargetMode="External"/><Relationship Id="rId49" Type="http://schemas.openxmlformats.org/officeDocument/2006/relationships/hyperlink" Target="https://www.sec.gov/Archives/edgar/data/875320/000087532014000015/a201310k.htm" TargetMode="External"/><Relationship Id="rId57" Type="http://schemas.openxmlformats.org/officeDocument/2006/relationships/hyperlink" Target="https://www.sec.gov/Archives/edgar/data/875320/000087532018000009/0000875320-18-000009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875320/000104746905006705/a2152583z10-k.htm" TargetMode="External"/><Relationship Id="rId44" Type="http://schemas.openxmlformats.org/officeDocument/2006/relationships/hyperlink" Target="https://www.sec.gov/Archives/edgar/data/875320/000104746912001298/0001047469-12-001298-index.html" TargetMode="External"/><Relationship Id="rId52" Type="http://schemas.openxmlformats.org/officeDocument/2006/relationships/hyperlink" Target="https://www.sec.gov/Archives/edgar/data/875320/000087532016000067/0000875320-16-000067-index.html" TargetMode="External"/><Relationship Id="rId60" Type="http://schemas.openxmlformats.org/officeDocument/2006/relationships/hyperlink" Target="https://www.sec.gov/Archives/edgar/data/875320/000087532020000007/0000875320-20-000007-index.html" TargetMode="External"/><Relationship Id="rId65" Type="http://schemas.openxmlformats.org/officeDocument/2006/relationships/hyperlink" Target="https://www.sec.gov/Archives/edgar/data/875320/000087532022000007/0000875320-22-000007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875320/000104746909001305/0001047469-09-001305-index.html" TargetMode="External"/><Relationship Id="rId34" Type="http://schemas.openxmlformats.org/officeDocument/2006/relationships/hyperlink" Target="https://www.sec.gov/Archives/edgar/data/875320/000110465907015545/a07-3650_110k.htm" TargetMode="External"/><Relationship Id="rId50" Type="http://schemas.openxmlformats.org/officeDocument/2006/relationships/hyperlink" Target="https://www.sec.gov/Archives/edgar/data/875320/000087532015000012/a201410k-main.htm" TargetMode="External"/><Relationship Id="rId55" Type="http://schemas.openxmlformats.org/officeDocument/2006/relationships/hyperlink" Target="https://www.sec.gov/Archives/edgar/data/875320/000087532017000017/0000875320-17-000017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8"/>
  <sheetViews>
    <sheetView tabSelected="1" zoomScale="80" zoomScaleNormal="80" workbookViewId="0">
      <pane xSplit="1" ySplit="1" topLeftCell="AF71" activePane="bottomRight" state="frozen"/>
      <selection pane="topRight"/>
      <selection pane="bottomLeft"/>
      <selection pane="bottomRight" activeCell="AJ96" sqref="AJ96"/>
    </sheetView>
  </sheetViews>
  <sheetFormatPr baseColWidth="10" defaultRowHeight="16" x14ac:dyDescent="0.2"/>
  <cols>
    <col min="1" max="1" width="50" customWidth="1"/>
    <col min="2" max="34" width="15" customWidth="1"/>
    <col min="35" max="43" width="21" customWidth="1"/>
  </cols>
  <sheetData>
    <row r="1" spans="1:43" ht="22" thickBot="1" x14ac:dyDescent="0.3">
      <c r="A1" s="3" t="e" vm="1">
        <v>#VALUE!</v>
      </c>
      <c r="B1" s="8">
        <v>1990</v>
      </c>
      <c r="C1" s="8">
        <v>1991</v>
      </c>
      <c r="D1" s="8">
        <v>1992</v>
      </c>
      <c r="E1" s="8">
        <v>1993</v>
      </c>
      <c r="F1" s="8">
        <v>1994</v>
      </c>
      <c r="G1" s="8">
        <v>1995</v>
      </c>
      <c r="H1" s="8">
        <v>1996</v>
      </c>
      <c r="I1" s="8">
        <v>1997</v>
      </c>
      <c r="J1" s="8">
        <v>1998</v>
      </c>
      <c r="K1" s="8">
        <v>1999</v>
      </c>
      <c r="L1" s="8">
        <v>2000</v>
      </c>
      <c r="M1" s="8">
        <v>2001</v>
      </c>
      <c r="N1" s="8">
        <v>2002</v>
      </c>
      <c r="O1" s="8">
        <v>2003</v>
      </c>
      <c r="P1" s="8">
        <v>2004</v>
      </c>
      <c r="Q1" s="8">
        <v>2005</v>
      </c>
      <c r="R1" s="8">
        <v>2006</v>
      </c>
      <c r="S1" s="8">
        <v>2007</v>
      </c>
      <c r="T1" s="8">
        <v>2008</v>
      </c>
      <c r="U1" s="8">
        <v>2009</v>
      </c>
      <c r="V1" s="8">
        <v>2010</v>
      </c>
      <c r="W1" s="8">
        <v>2011</v>
      </c>
      <c r="X1" s="8">
        <v>2012</v>
      </c>
      <c r="Y1" s="8">
        <v>2013</v>
      </c>
      <c r="Z1" s="8">
        <v>2014</v>
      </c>
      <c r="AA1" s="8">
        <v>2015</v>
      </c>
      <c r="AB1" s="8">
        <v>2016</v>
      </c>
      <c r="AC1" s="8">
        <v>2017</v>
      </c>
      <c r="AD1" s="8">
        <v>2018</v>
      </c>
      <c r="AE1" s="8">
        <v>2019</v>
      </c>
      <c r="AF1" s="8">
        <v>2020</v>
      </c>
      <c r="AG1" s="8">
        <v>2021</v>
      </c>
      <c r="AH1" s="8">
        <v>2022</v>
      </c>
      <c r="AI1" s="27">
        <v>2023</v>
      </c>
      <c r="AJ1" s="27">
        <v>2024</v>
      </c>
      <c r="AK1" s="27">
        <v>2025</v>
      </c>
      <c r="AL1" s="27">
        <v>2026</v>
      </c>
      <c r="AM1" s="27">
        <v>2027</v>
      </c>
    </row>
    <row r="2" spans="1:43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/>
      <c r="AM2" s="9"/>
    </row>
    <row r="3" spans="1:43" ht="40" x14ac:dyDescent="0.25">
      <c r="A3" s="5" t="s">
        <v>1</v>
      </c>
      <c r="B3" s="1">
        <v>2300000</v>
      </c>
      <c r="C3" s="1">
        <v>3200000</v>
      </c>
      <c r="D3" s="1">
        <v>3800000</v>
      </c>
      <c r="E3" s="1">
        <v>27900000</v>
      </c>
      <c r="F3" s="1">
        <v>19600000</v>
      </c>
      <c r="G3" s="1">
        <v>22100000</v>
      </c>
      <c r="H3" s="1">
        <v>13300000</v>
      </c>
      <c r="I3" s="1">
        <v>43800000</v>
      </c>
      <c r="J3" s="1">
        <v>44400000</v>
      </c>
      <c r="K3" s="1">
        <v>61600000</v>
      </c>
      <c r="L3" s="1">
        <v>78127000</v>
      </c>
      <c r="M3" s="1">
        <v>167490000</v>
      </c>
      <c r="N3" s="1">
        <v>161085000</v>
      </c>
      <c r="O3" s="1">
        <v>69141000</v>
      </c>
      <c r="P3" s="1">
        <v>102717000</v>
      </c>
      <c r="Q3" s="1">
        <v>160890000</v>
      </c>
      <c r="R3" s="1">
        <v>216356000</v>
      </c>
      <c r="S3" s="1">
        <v>199012000</v>
      </c>
      <c r="T3" s="1">
        <v>175504000</v>
      </c>
      <c r="U3" s="1">
        <v>101889000</v>
      </c>
      <c r="V3" s="1">
        <v>143370000</v>
      </c>
      <c r="W3" s="1">
        <v>1410626000</v>
      </c>
      <c r="X3" s="1">
        <v>1527042000</v>
      </c>
      <c r="Y3" s="1">
        <v>1211975000</v>
      </c>
      <c r="Z3" s="1">
        <v>580415000</v>
      </c>
      <c r="AA3" s="1">
        <v>1032336000</v>
      </c>
      <c r="AB3" s="1">
        <v>1702177000</v>
      </c>
      <c r="AC3" s="1">
        <v>2488652000</v>
      </c>
      <c r="AD3" s="1">
        <v>3047597000</v>
      </c>
      <c r="AE3" s="1">
        <v>4162821000</v>
      </c>
      <c r="AF3" s="1">
        <v>6205683000</v>
      </c>
      <c r="AG3" s="1">
        <v>7574400000</v>
      </c>
      <c r="AH3" s="1">
        <v>8930700000</v>
      </c>
      <c r="AI3" s="28">
        <v>9700000000</v>
      </c>
      <c r="AJ3" s="28">
        <v>10330000000</v>
      </c>
      <c r="AK3" s="28">
        <v>11059000000</v>
      </c>
      <c r="AL3" s="28">
        <v>12087000000</v>
      </c>
      <c r="AM3" s="28">
        <v>12858000000</v>
      </c>
      <c r="AN3" s="18" t="s">
        <v>109</v>
      </c>
      <c r="AO3" s="19" t="s">
        <v>110</v>
      </c>
      <c r="AP3" s="19" t="s">
        <v>111</v>
      </c>
      <c r="AQ3" s="19" t="s">
        <v>112</v>
      </c>
    </row>
    <row r="4" spans="1:43" ht="19" x14ac:dyDescent="0.25">
      <c r="A4" s="14" t="s">
        <v>94</v>
      </c>
      <c r="B4" s="1"/>
      <c r="C4" s="15">
        <f>(C3/B3)-1</f>
        <v>0.39130434782608692</v>
      </c>
      <c r="D4" s="15">
        <f>(D3/C3)-1</f>
        <v>0.1875</v>
      </c>
      <c r="E4" s="15">
        <f>(E3/D3)-1</f>
        <v>6.3421052631578947</v>
      </c>
      <c r="F4" s="15">
        <f t="shared" ref="F4:AM4" si="0">(F3/E3)-1</f>
        <v>-0.29749103942652333</v>
      </c>
      <c r="G4" s="15">
        <f t="shared" si="0"/>
        <v>0.12755102040816335</v>
      </c>
      <c r="H4" s="16">
        <f t="shared" si="0"/>
        <v>-0.39819004524886881</v>
      </c>
      <c r="I4" s="16">
        <f t="shared" si="0"/>
        <v>2.2932330827067671</v>
      </c>
      <c r="J4" s="16">
        <f t="shared" si="0"/>
        <v>1.3698630136986356E-2</v>
      </c>
      <c r="K4" s="16">
        <f t="shared" si="0"/>
        <v>0.38738738738738743</v>
      </c>
      <c r="L4" s="16">
        <f t="shared" si="0"/>
        <v>0.26829545454545456</v>
      </c>
      <c r="M4" s="16">
        <f t="shared" si="0"/>
        <v>1.1438171182817718</v>
      </c>
      <c r="N4" s="16">
        <f t="shared" si="0"/>
        <v>-3.8241089020240038E-2</v>
      </c>
      <c r="O4" s="16">
        <f t="shared" si="0"/>
        <v>-0.57077940217897383</v>
      </c>
      <c r="P4" s="16">
        <f t="shared" si="0"/>
        <v>0.48561634919946206</v>
      </c>
      <c r="Q4" s="16">
        <f t="shared" si="0"/>
        <v>0.5663424749554602</v>
      </c>
      <c r="R4" s="16">
        <f t="shared" si="0"/>
        <v>0.34474485673441491</v>
      </c>
      <c r="S4" s="16">
        <f t="shared" si="0"/>
        <v>-8.0164173861598464E-2</v>
      </c>
      <c r="T4" s="16">
        <f t="shared" si="0"/>
        <v>-0.1181235302393826</v>
      </c>
      <c r="U4" s="16">
        <f t="shared" si="0"/>
        <v>-0.4194491293645729</v>
      </c>
      <c r="V4" s="16">
        <f t="shared" si="0"/>
        <v>0.40711951241056443</v>
      </c>
      <c r="W4" s="16">
        <f t="shared" si="0"/>
        <v>8.839059775406291</v>
      </c>
      <c r="X4" s="16">
        <f t="shared" si="0"/>
        <v>8.2527898961170409E-2</v>
      </c>
      <c r="Y4" s="16">
        <f t="shared" si="0"/>
        <v>-0.20632503886599063</v>
      </c>
      <c r="Z4" s="16">
        <f t="shared" si="0"/>
        <v>-0.5210998576703314</v>
      </c>
      <c r="AA4" s="16">
        <f t="shared" si="0"/>
        <v>0.77861702402591249</v>
      </c>
      <c r="AB4" s="16">
        <f t="shared" si="0"/>
        <v>0.64885947985927062</v>
      </c>
      <c r="AC4" s="16">
        <f t="shared" si="0"/>
        <v>0.46204066909610453</v>
      </c>
      <c r="AD4" s="16">
        <f t="shared" si="0"/>
        <v>0.22459749293995301</v>
      </c>
      <c r="AE4" s="16">
        <f t="shared" si="0"/>
        <v>0.3659355223147942</v>
      </c>
      <c r="AF4" s="16">
        <f t="shared" si="0"/>
        <v>0.49073981321800764</v>
      </c>
      <c r="AG4" s="16">
        <f t="shared" si="0"/>
        <v>0.22055863955667743</v>
      </c>
      <c r="AH4" s="16">
        <f t="shared" si="0"/>
        <v>0.17906368821292773</v>
      </c>
      <c r="AI4" s="16">
        <f t="shared" si="0"/>
        <v>8.6141063970349485E-2</v>
      </c>
      <c r="AJ4" s="16">
        <f t="shared" si="0"/>
        <v>6.4948453608247414E-2</v>
      </c>
      <c r="AK4" s="16">
        <f t="shared" si="0"/>
        <v>7.0571151984511138E-2</v>
      </c>
      <c r="AL4" s="16">
        <f t="shared" si="0"/>
        <v>9.2955963468668079E-2</v>
      </c>
      <c r="AM4" s="16">
        <f t="shared" si="0"/>
        <v>6.378754033258871E-2</v>
      </c>
      <c r="AN4" s="17">
        <f>(AH4+AG4+AF4)/3</f>
        <v>0.29678738032920426</v>
      </c>
      <c r="AO4" s="17">
        <f>(AH20+AG20+AF20)/3</f>
        <v>0.50450615355285244</v>
      </c>
      <c r="AP4" s="17">
        <f>(AH29+AG29+AF29)/3</f>
        <v>0.52877966874916116</v>
      </c>
      <c r="AQ4" s="17">
        <f>(AH105+AG105+AF105)/3</f>
        <v>0.47941041561692926</v>
      </c>
    </row>
    <row r="5" spans="1:43" ht="19" x14ac:dyDescent="0.25">
      <c r="A5" s="5" t="s">
        <v>2</v>
      </c>
      <c r="B5" s="1" t="s">
        <v>92</v>
      </c>
      <c r="C5" s="1">
        <v>-1800000</v>
      </c>
      <c r="D5" s="1">
        <v>-2800000</v>
      </c>
      <c r="E5" s="1">
        <v>-3900000</v>
      </c>
      <c r="F5" s="1">
        <v>-3500000</v>
      </c>
      <c r="G5" s="1">
        <v>-3700000</v>
      </c>
      <c r="H5" s="1">
        <v>-3200000</v>
      </c>
      <c r="I5" s="1">
        <v>-3600000</v>
      </c>
      <c r="J5" s="1">
        <v>-4500000</v>
      </c>
      <c r="K5" s="1">
        <v>-3400000</v>
      </c>
      <c r="L5" s="1">
        <v>4082000</v>
      </c>
      <c r="M5" s="1">
        <v>39629000</v>
      </c>
      <c r="N5" s="1">
        <v>28281000</v>
      </c>
      <c r="O5" s="1">
        <v>3126000</v>
      </c>
      <c r="P5" s="1">
        <v>5649000</v>
      </c>
      <c r="Q5" s="1">
        <v>10098000</v>
      </c>
      <c r="R5" s="1">
        <v>12170000</v>
      </c>
      <c r="S5" s="1">
        <v>13904000</v>
      </c>
      <c r="T5" s="1">
        <v>15686000</v>
      </c>
      <c r="U5" s="1">
        <v>14202000</v>
      </c>
      <c r="V5" s="1">
        <v>12730000</v>
      </c>
      <c r="W5" s="1">
        <v>80505000</v>
      </c>
      <c r="X5" s="1">
        <v>279885000</v>
      </c>
      <c r="Y5" s="1">
        <v>130277000</v>
      </c>
      <c r="Z5" s="1">
        <v>60987000</v>
      </c>
      <c r="AA5" s="1">
        <v>124512000</v>
      </c>
      <c r="AB5" s="1">
        <v>210460000</v>
      </c>
      <c r="AC5" s="1">
        <v>275119000</v>
      </c>
      <c r="AD5" s="1">
        <v>409539000</v>
      </c>
      <c r="AE5" s="1">
        <v>547758000</v>
      </c>
      <c r="AF5" s="1">
        <v>736300000</v>
      </c>
      <c r="AG5" s="1">
        <v>904200000</v>
      </c>
      <c r="AH5" s="1">
        <v>1080300000</v>
      </c>
    </row>
    <row r="6" spans="1:43" ht="20" x14ac:dyDescent="0.25">
      <c r="A6" s="6" t="s">
        <v>3</v>
      </c>
      <c r="B6" s="10" t="s">
        <v>92</v>
      </c>
      <c r="C6" s="10">
        <v>5000000</v>
      </c>
      <c r="D6" s="10">
        <v>6600000</v>
      </c>
      <c r="E6" s="10">
        <v>31800000</v>
      </c>
      <c r="F6" s="10">
        <v>23100000</v>
      </c>
      <c r="G6" s="10">
        <v>25800000</v>
      </c>
      <c r="H6" s="10">
        <v>16500000</v>
      </c>
      <c r="I6" s="10">
        <v>47400000</v>
      </c>
      <c r="J6" s="10">
        <v>48900000</v>
      </c>
      <c r="K6" s="10">
        <v>65000000</v>
      </c>
      <c r="L6" s="10">
        <v>74045000</v>
      </c>
      <c r="M6" s="10">
        <v>127861000</v>
      </c>
      <c r="N6" s="10">
        <v>132804000</v>
      </c>
      <c r="O6" s="10">
        <v>66015000</v>
      </c>
      <c r="P6" s="10">
        <v>97068000</v>
      </c>
      <c r="Q6" s="10">
        <v>150792000</v>
      </c>
      <c r="R6" s="10">
        <v>204186000</v>
      </c>
      <c r="S6" s="10">
        <v>185108000</v>
      </c>
      <c r="T6" s="10">
        <v>159818000</v>
      </c>
      <c r="U6" s="10">
        <v>87687000</v>
      </c>
      <c r="V6" s="10">
        <v>130640000</v>
      </c>
      <c r="W6" s="10">
        <v>1330121000</v>
      </c>
      <c r="X6" s="10">
        <v>1247157000</v>
      </c>
      <c r="Y6" s="10">
        <v>1081698000</v>
      </c>
      <c r="Z6" s="10">
        <v>519428000</v>
      </c>
      <c r="AA6" s="10">
        <v>907824000</v>
      </c>
      <c r="AB6" s="10">
        <v>1491717000</v>
      </c>
      <c r="AC6" s="10">
        <v>2213533000</v>
      </c>
      <c r="AD6" s="10">
        <v>2638058000</v>
      </c>
      <c r="AE6" s="10">
        <v>3615063000</v>
      </c>
      <c r="AF6" s="10">
        <v>5469383000</v>
      </c>
      <c r="AG6" s="10">
        <v>6670200000</v>
      </c>
      <c r="AH6" s="10">
        <v>7850400000</v>
      </c>
      <c r="AN6" s="18" t="s">
        <v>113</v>
      </c>
      <c r="AO6" s="19" t="s">
        <v>114</v>
      </c>
      <c r="AP6" s="19" t="s">
        <v>115</v>
      </c>
      <c r="AQ6" s="19" t="s">
        <v>116</v>
      </c>
    </row>
    <row r="7" spans="1:43" ht="19" x14ac:dyDescent="0.25">
      <c r="A7" s="5" t="s">
        <v>4</v>
      </c>
      <c r="B7" s="2" t="s">
        <v>92</v>
      </c>
      <c r="C7" s="2">
        <v>1.5625</v>
      </c>
      <c r="D7" s="2">
        <v>1.7367999999999999</v>
      </c>
      <c r="E7" s="2">
        <v>1.1397999999999999</v>
      </c>
      <c r="F7" s="2">
        <v>1.1786000000000001</v>
      </c>
      <c r="G7" s="2">
        <v>1.1674</v>
      </c>
      <c r="H7" s="2">
        <v>1.2405999999999999</v>
      </c>
      <c r="I7" s="2">
        <v>1.0822000000000001</v>
      </c>
      <c r="J7" s="2">
        <v>1.1013999999999999</v>
      </c>
      <c r="K7" s="2">
        <v>1.0551999999999999</v>
      </c>
      <c r="L7" s="2">
        <v>0.94779999999999998</v>
      </c>
      <c r="M7" s="2">
        <v>0.76339999999999997</v>
      </c>
      <c r="N7" s="2">
        <v>0.82440000000000002</v>
      </c>
      <c r="O7" s="2">
        <v>0.95479999999999998</v>
      </c>
      <c r="P7" s="2">
        <v>0.94499999999999995</v>
      </c>
      <c r="Q7" s="2">
        <v>0.93720000000000003</v>
      </c>
      <c r="R7" s="2">
        <v>0.94379999999999997</v>
      </c>
      <c r="S7" s="2">
        <v>0.93010000000000004</v>
      </c>
      <c r="T7" s="2">
        <v>0.91059999999999997</v>
      </c>
      <c r="U7" s="2">
        <v>0.86060000000000003</v>
      </c>
      <c r="V7" s="2">
        <v>0.91120000000000001</v>
      </c>
      <c r="W7" s="2">
        <v>0.94289999999999996</v>
      </c>
      <c r="X7" s="2">
        <v>0.81669999999999998</v>
      </c>
      <c r="Y7" s="2">
        <v>0.89249999999999996</v>
      </c>
      <c r="Z7" s="2">
        <v>0.89490000000000003</v>
      </c>
      <c r="AA7" s="2">
        <v>0.87939999999999996</v>
      </c>
      <c r="AB7" s="2">
        <v>0.87639999999999996</v>
      </c>
      <c r="AC7" s="2">
        <v>0.88949999999999996</v>
      </c>
      <c r="AD7" s="2">
        <v>0.86560000000000004</v>
      </c>
      <c r="AE7" s="2">
        <v>0.86839999999999995</v>
      </c>
      <c r="AF7" s="2">
        <v>0.88139999999999996</v>
      </c>
      <c r="AG7" s="2">
        <v>0.88060000000000005</v>
      </c>
      <c r="AH7" s="2">
        <v>0.879</v>
      </c>
      <c r="AN7" s="17">
        <f>AH7</f>
        <v>0.879</v>
      </c>
      <c r="AO7" s="20">
        <f>AH21</f>
        <v>0.49669999999999997</v>
      </c>
      <c r="AP7" s="20">
        <f>AH30</f>
        <v>0.372</v>
      </c>
      <c r="AQ7" s="20">
        <f>AH106/AH3</f>
        <v>0.43951761899963049</v>
      </c>
    </row>
    <row r="8" spans="1:43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>
        <v>41500000</v>
      </c>
      <c r="H8" s="1">
        <v>35200000</v>
      </c>
      <c r="I8" s="1">
        <v>51600000</v>
      </c>
      <c r="J8" s="1">
        <v>58700000</v>
      </c>
      <c r="K8" s="1">
        <v>72200000</v>
      </c>
      <c r="L8" s="1">
        <v>84921000</v>
      </c>
      <c r="M8" s="1">
        <v>148673000</v>
      </c>
      <c r="N8" s="1">
        <v>203018000</v>
      </c>
      <c r="O8" s="1">
        <v>199636000</v>
      </c>
      <c r="P8" s="1">
        <v>192162000</v>
      </c>
      <c r="Q8" s="1">
        <v>248540000</v>
      </c>
      <c r="R8" s="1">
        <v>371713000</v>
      </c>
      <c r="S8" s="1">
        <v>513054000</v>
      </c>
      <c r="T8" s="1">
        <v>516292000</v>
      </c>
      <c r="U8" s="1">
        <v>550274000</v>
      </c>
      <c r="V8" s="1">
        <v>637416000</v>
      </c>
      <c r="W8" s="1">
        <v>707706000</v>
      </c>
      <c r="X8" s="1">
        <v>806185000</v>
      </c>
      <c r="Y8" s="1">
        <v>918783000</v>
      </c>
      <c r="Z8" s="1">
        <v>855506000</v>
      </c>
      <c r="AA8" s="1">
        <v>995922000</v>
      </c>
      <c r="AB8" s="1">
        <v>1047690000</v>
      </c>
      <c r="AC8" s="1">
        <v>1324625000</v>
      </c>
      <c r="AD8" s="1">
        <v>1416476000</v>
      </c>
      <c r="AE8" s="1">
        <v>1754540000</v>
      </c>
      <c r="AF8" s="1">
        <v>1829537000</v>
      </c>
      <c r="AG8" s="1">
        <v>3051100000</v>
      </c>
      <c r="AH8" s="1">
        <v>2540300000</v>
      </c>
    </row>
    <row r="9" spans="1:43" ht="19" customHeight="1" x14ac:dyDescent="0.25">
      <c r="A9" s="14" t="s">
        <v>95</v>
      </c>
      <c r="B9" s="15" t="e">
        <f>B8/B3</f>
        <v>#VALUE!</v>
      </c>
      <c r="C9" s="15" t="e">
        <f t="shared" ref="C9:AH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>
        <f t="shared" si="1"/>
        <v>1.8778280542986425</v>
      </c>
      <c r="H9" s="15">
        <f t="shared" si="1"/>
        <v>2.6466165413533833</v>
      </c>
      <c r="I9" s="15">
        <f t="shared" si="1"/>
        <v>1.178082191780822</v>
      </c>
      <c r="J9" s="15">
        <f t="shared" si="1"/>
        <v>1.322072072072072</v>
      </c>
      <c r="K9" s="15">
        <f t="shared" si="1"/>
        <v>1.1720779220779221</v>
      </c>
      <c r="L9" s="15">
        <f t="shared" si="1"/>
        <v>1.0869609737990706</v>
      </c>
      <c r="M9" s="15">
        <f t="shared" si="1"/>
        <v>0.88765299420860944</v>
      </c>
      <c r="N9" s="15">
        <f t="shared" si="1"/>
        <v>1.2603159822453984</v>
      </c>
      <c r="O9" s="15">
        <f t="shared" si="1"/>
        <v>2.8873750741238919</v>
      </c>
      <c r="P9" s="15">
        <f t="shared" si="1"/>
        <v>1.8707906188848973</v>
      </c>
      <c r="Q9" s="15">
        <f t="shared" si="1"/>
        <v>1.544782149294549</v>
      </c>
      <c r="R9" s="15">
        <f t="shared" si="1"/>
        <v>1.7180618979829541</v>
      </c>
      <c r="S9" s="15">
        <f t="shared" si="1"/>
        <v>2.5780053464112718</v>
      </c>
      <c r="T9" s="15">
        <f t="shared" si="1"/>
        <v>2.9417677089980856</v>
      </c>
      <c r="U9" s="15">
        <f t="shared" si="1"/>
        <v>5.4007203917989184</v>
      </c>
      <c r="V9" s="15">
        <f t="shared" si="1"/>
        <v>4.4459510357815439</v>
      </c>
      <c r="W9" s="15">
        <f t="shared" si="1"/>
        <v>0.50169640996266907</v>
      </c>
      <c r="X9" s="15">
        <f t="shared" si="1"/>
        <v>0.52793898268678918</v>
      </c>
      <c r="Y9" s="15">
        <f t="shared" si="1"/>
        <v>0.75808741929495249</v>
      </c>
      <c r="Z9" s="15">
        <f t="shared" si="1"/>
        <v>1.4739557041082674</v>
      </c>
      <c r="AA9" s="15">
        <f t="shared" si="1"/>
        <v>0.96472660064165161</v>
      </c>
      <c r="AB9" s="15">
        <f t="shared" si="1"/>
        <v>0.61550003319278779</v>
      </c>
      <c r="AC9" s="15">
        <f t="shared" si="1"/>
        <v>0.53226606210912575</v>
      </c>
      <c r="AD9" s="15">
        <f t="shared" si="1"/>
        <v>0.46478454992572837</v>
      </c>
      <c r="AE9" s="15">
        <f t="shared" si="1"/>
        <v>0.42147860789594366</v>
      </c>
      <c r="AF9" s="15">
        <f t="shared" si="1"/>
        <v>0.29481638040486435</v>
      </c>
      <c r="AG9" s="15">
        <f t="shared" si="1"/>
        <v>0.40281738487536967</v>
      </c>
      <c r="AH9" s="15">
        <f t="shared" si="1"/>
        <v>0.2844457881241112</v>
      </c>
      <c r="AN9" s="18" t="s">
        <v>96</v>
      </c>
      <c r="AO9" s="19" t="s">
        <v>97</v>
      </c>
      <c r="AP9" s="19" t="s">
        <v>98</v>
      </c>
      <c r="AQ9" s="19" t="s">
        <v>99</v>
      </c>
    </row>
    <row r="10" spans="1:43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N10" s="17">
        <f>AH9</f>
        <v>0.2844457881241112</v>
      </c>
      <c r="AO10" s="20">
        <f>AH13</f>
        <v>0.10578118176626693</v>
      </c>
      <c r="AP10" s="20">
        <f>AH80</f>
        <v>5.5012485023570382E-2</v>
      </c>
      <c r="AQ10" s="20">
        <f>AH89</f>
        <v>2.2920935648941293E-2</v>
      </c>
    </row>
    <row r="11" spans="1:43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</row>
    <row r="12" spans="1:43" ht="20" x14ac:dyDescent="0.25">
      <c r="A12" s="5" t="s">
        <v>8</v>
      </c>
      <c r="B12" s="1">
        <v>6400000</v>
      </c>
      <c r="C12" s="1">
        <v>8800000</v>
      </c>
      <c r="D12" s="1">
        <v>13800000</v>
      </c>
      <c r="E12" s="1">
        <v>26700000</v>
      </c>
      <c r="F12" s="1">
        <v>40300000</v>
      </c>
      <c r="G12" s="1">
        <v>7100000</v>
      </c>
      <c r="H12" s="1">
        <v>7900000</v>
      </c>
      <c r="I12" s="1">
        <v>11400000</v>
      </c>
      <c r="J12" s="1">
        <v>18100000</v>
      </c>
      <c r="K12" s="1">
        <v>26100000</v>
      </c>
      <c r="L12" s="1">
        <v>27806000</v>
      </c>
      <c r="M12" s="1">
        <v>47337000</v>
      </c>
      <c r="N12" s="1">
        <v>49390000</v>
      </c>
      <c r="O12" s="1">
        <v>39082000</v>
      </c>
      <c r="P12" s="1">
        <v>42139000</v>
      </c>
      <c r="Q12" s="1">
        <v>43990000</v>
      </c>
      <c r="R12" s="1">
        <v>57860000</v>
      </c>
      <c r="S12" s="1">
        <v>84727000</v>
      </c>
      <c r="T12" s="1">
        <v>101910000</v>
      </c>
      <c r="U12" s="1">
        <v>130192000</v>
      </c>
      <c r="V12" s="1">
        <v>187800000</v>
      </c>
      <c r="W12" s="1">
        <v>400721000</v>
      </c>
      <c r="X12" s="1">
        <v>436796000</v>
      </c>
      <c r="Y12" s="1">
        <v>362342000</v>
      </c>
      <c r="Z12" s="1">
        <v>305409000</v>
      </c>
      <c r="AA12" s="1">
        <v>376575000</v>
      </c>
      <c r="AB12" s="1">
        <v>432829000</v>
      </c>
      <c r="AC12" s="1">
        <v>496079000</v>
      </c>
      <c r="AD12" s="1">
        <v>557616000</v>
      </c>
      <c r="AE12" s="1">
        <v>658498000</v>
      </c>
      <c r="AF12" s="1">
        <v>770456000</v>
      </c>
      <c r="AG12" s="1">
        <v>840100000</v>
      </c>
      <c r="AH12" s="1">
        <v>944700000</v>
      </c>
      <c r="AN12" s="18" t="s">
        <v>117</v>
      </c>
      <c r="AO12" s="19" t="s">
        <v>118</v>
      </c>
      <c r="AP12" s="19" t="s">
        <v>119</v>
      </c>
      <c r="AQ12" s="19" t="s">
        <v>120</v>
      </c>
    </row>
    <row r="13" spans="1:43" ht="19" x14ac:dyDescent="0.25">
      <c r="A13" s="14" t="s">
        <v>100</v>
      </c>
      <c r="B13" s="15">
        <f>B12/B3</f>
        <v>2.7826086956521738</v>
      </c>
      <c r="C13" s="15">
        <f t="shared" ref="C13:AH13" si="2">C12/C3</f>
        <v>2.75</v>
      </c>
      <c r="D13" s="15">
        <f t="shared" si="2"/>
        <v>3.6315789473684212</v>
      </c>
      <c r="E13" s="15">
        <f t="shared" si="2"/>
        <v>0.956989247311828</v>
      </c>
      <c r="F13" s="15">
        <f t="shared" si="2"/>
        <v>2.056122448979592</v>
      </c>
      <c r="G13" s="15">
        <f t="shared" si="2"/>
        <v>0.32126696832579188</v>
      </c>
      <c r="H13" s="15">
        <f t="shared" si="2"/>
        <v>0.59398496240601506</v>
      </c>
      <c r="I13" s="15">
        <f t="shared" si="2"/>
        <v>0.26027397260273971</v>
      </c>
      <c r="J13" s="15">
        <f t="shared" si="2"/>
        <v>0.40765765765765766</v>
      </c>
      <c r="K13" s="15">
        <f t="shared" si="2"/>
        <v>0.42370129870129869</v>
      </c>
      <c r="L13" s="15">
        <f t="shared" si="2"/>
        <v>0.35590768876316764</v>
      </c>
      <c r="M13" s="15">
        <f t="shared" si="2"/>
        <v>0.28262582840766615</v>
      </c>
      <c r="N13" s="15">
        <f t="shared" si="2"/>
        <v>0.30660831238166186</v>
      </c>
      <c r="O13" s="15">
        <f t="shared" si="2"/>
        <v>0.56525071954411998</v>
      </c>
      <c r="P13" s="15">
        <f t="shared" si="2"/>
        <v>0.41024367923518018</v>
      </c>
      <c r="Q13" s="15">
        <f t="shared" si="2"/>
        <v>0.27341662005096651</v>
      </c>
      <c r="R13" s="15">
        <f t="shared" si="2"/>
        <v>0.26742960675923017</v>
      </c>
      <c r="S13" s="15">
        <f t="shared" si="2"/>
        <v>0.42573814644343055</v>
      </c>
      <c r="T13" s="15">
        <f t="shared" si="2"/>
        <v>0.58067052602789682</v>
      </c>
      <c r="U13" s="15">
        <f t="shared" si="2"/>
        <v>1.2777826850788603</v>
      </c>
      <c r="V13" s="15">
        <f t="shared" si="2"/>
        <v>1.3098974680895585</v>
      </c>
      <c r="W13" s="15">
        <f t="shared" si="2"/>
        <v>0.28407317035131918</v>
      </c>
      <c r="X13" s="15">
        <f t="shared" si="2"/>
        <v>0.28604059351347244</v>
      </c>
      <c r="Y13" s="15">
        <f t="shared" si="2"/>
        <v>0.29896821304069804</v>
      </c>
      <c r="Z13" s="15">
        <f t="shared" si="2"/>
        <v>0.52619074283056089</v>
      </c>
      <c r="AA13" s="15">
        <f t="shared" si="2"/>
        <v>0.3647794903984749</v>
      </c>
      <c r="AB13" s="15">
        <f t="shared" si="2"/>
        <v>0.25427966656816536</v>
      </c>
      <c r="AC13" s="15">
        <f t="shared" si="2"/>
        <v>0.19933642791358536</v>
      </c>
      <c r="AD13" s="15">
        <f t="shared" si="2"/>
        <v>0.1829690736668923</v>
      </c>
      <c r="AE13" s="15">
        <f t="shared" si="2"/>
        <v>0.15818551890652996</v>
      </c>
      <c r="AF13" s="15">
        <f t="shared" si="2"/>
        <v>0.12415329626086283</v>
      </c>
      <c r="AG13" s="15">
        <f t="shared" si="2"/>
        <v>0.11091307562315167</v>
      </c>
      <c r="AH13" s="15">
        <f t="shared" si="2"/>
        <v>0.10578118176626693</v>
      </c>
      <c r="AN13" s="17">
        <f>AH28/AH72</f>
        <v>0.23877464474904225</v>
      </c>
      <c r="AO13" s="20">
        <f>AH28/AH54</f>
        <v>0.18302122759752959</v>
      </c>
      <c r="AP13" s="20">
        <f>AH22/(AH72+AH56+AH61)</f>
        <v>0.2916336603497654</v>
      </c>
      <c r="AQ13" s="21">
        <f>AH67/AH72</f>
        <v>0.30462814550734219</v>
      </c>
    </row>
    <row r="14" spans="1:43" ht="19" x14ac:dyDescent="0.25">
      <c r="A14" s="5" t="s">
        <v>9</v>
      </c>
      <c r="B14" s="1" t="s">
        <v>92</v>
      </c>
      <c r="C14" s="1">
        <v>1800000</v>
      </c>
      <c r="D14" s="1">
        <v>2800000</v>
      </c>
      <c r="E14" s="1">
        <v>3900000</v>
      </c>
      <c r="F14" s="1">
        <v>3500000</v>
      </c>
      <c r="G14" s="1">
        <v>3700000</v>
      </c>
      <c r="H14" s="1">
        <v>3200000</v>
      </c>
      <c r="I14" s="1">
        <v>3600000</v>
      </c>
      <c r="J14" s="1">
        <v>4500000</v>
      </c>
      <c r="K14" s="1">
        <v>6300000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>
        <v>58000000</v>
      </c>
    </row>
    <row r="15" spans="1:43" ht="20" x14ac:dyDescent="0.25">
      <c r="A15" s="5" t="s">
        <v>10</v>
      </c>
      <c r="B15" s="1">
        <v>6400000</v>
      </c>
      <c r="C15" s="1">
        <v>10600000</v>
      </c>
      <c r="D15" s="1">
        <v>16600000</v>
      </c>
      <c r="E15" s="1">
        <v>30600000</v>
      </c>
      <c r="F15" s="1">
        <v>43800000</v>
      </c>
      <c r="G15" s="1">
        <v>52300000</v>
      </c>
      <c r="H15" s="1">
        <v>46300000</v>
      </c>
      <c r="I15" s="1">
        <v>66600000</v>
      </c>
      <c r="J15" s="1">
        <v>81300000</v>
      </c>
      <c r="K15" s="1">
        <v>104600000</v>
      </c>
      <c r="L15" s="1">
        <v>112727000</v>
      </c>
      <c r="M15" s="1">
        <v>196010000</v>
      </c>
      <c r="N15" s="1">
        <v>252408000</v>
      </c>
      <c r="O15" s="1">
        <v>238718000</v>
      </c>
      <c r="P15" s="1">
        <v>234301000</v>
      </c>
      <c r="Q15" s="1">
        <v>292530000</v>
      </c>
      <c r="R15" s="1">
        <v>429573000</v>
      </c>
      <c r="S15" s="1">
        <v>597781000</v>
      </c>
      <c r="T15" s="1">
        <v>618202000</v>
      </c>
      <c r="U15" s="1">
        <v>680466000</v>
      </c>
      <c r="V15" s="1">
        <v>825216000</v>
      </c>
      <c r="W15" s="1">
        <v>1108427000</v>
      </c>
      <c r="X15" s="1">
        <v>1242981000</v>
      </c>
      <c r="Y15" s="1">
        <v>1281125000</v>
      </c>
      <c r="Z15" s="1">
        <v>1160915000</v>
      </c>
      <c r="AA15" s="1">
        <v>1372497000</v>
      </c>
      <c r="AB15" s="1">
        <v>1480519000</v>
      </c>
      <c r="AC15" s="1">
        <v>1820704000</v>
      </c>
      <c r="AD15" s="1">
        <v>1974092000</v>
      </c>
      <c r="AE15" s="1">
        <v>2413038000</v>
      </c>
      <c r="AF15" s="1">
        <v>2599993000</v>
      </c>
      <c r="AG15" s="1">
        <v>3891200000</v>
      </c>
      <c r="AH15" s="1">
        <v>3543000000</v>
      </c>
      <c r="AN15" s="18" t="s">
        <v>121</v>
      </c>
      <c r="AO15" s="19" t="s">
        <v>122</v>
      </c>
      <c r="AP15" s="19" t="s">
        <v>123</v>
      </c>
      <c r="AQ15" s="19" t="s">
        <v>124</v>
      </c>
    </row>
    <row r="16" spans="1:43" ht="19" x14ac:dyDescent="0.25">
      <c r="A16" s="5" t="s">
        <v>11</v>
      </c>
      <c r="B16" s="1">
        <v>6400000</v>
      </c>
      <c r="C16" s="1">
        <v>8800000</v>
      </c>
      <c r="D16" s="1">
        <v>13800000</v>
      </c>
      <c r="E16" s="1">
        <v>26700000</v>
      </c>
      <c r="F16" s="1">
        <v>40300000</v>
      </c>
      <c r="G16" s="1">
        <v>48600000</v>
      </c>
      <c r="H16" s="1">
        <v>43100000</v>
      </c>
      <c r="I16" s="1">
        <v>63000000</v>
      </c>
      <c r="J16" s="1">
        <v>76800000</v>
      </c>
      <c r="K16" s="1">
        <v>101200000</v>
      </c>
      <c r="L16" s="1">
        <v>116809000</v>
      </c>
      <c r="M16" s="1">
        <v>235639000</v>
      </c>
      <c r="N16" s="1">
        <v>280689000</v>
      </c>
      <c r="O16" s="1">
        <v>241844000</v>
      </c>
      <c r="P16" s="1">
        <v>239950000</v>
      </c>
      <c r="Q16" s="1">
        <v>302628000</v>
      </c>
      <c r="R16" s="1">
        <v>441743000</v>
      </c>
      <c r="S16" s="1">
        <v>611685000</v>
      </c>
      <c r="T16" s="1">
        <v>633888000</v>
      </c>
      <c r="U16" s="1">
        <v>694668000</v>
      </c>
      <c r="V16" s="1">
        <v>837946000</v>
      </c>
      <c r="W16" s="1">
        <v>1188932000</v>
      </c>
      <c r="X16" s="1">
        <v>1522866000</v>
      </c>
      <c r="Y16" s="1">
        <v>1411402000</v>
      </c>
      <c r="Z16" s="1">
        <v>1221902000</v>
      </c>
      <c r="AA16" s="1">
        <v>1497009000</v>
      </c>
      <c r="AB16" s="1">
        <v>1690979000</v>
      </c>
      <c r="AC16" s="1">
        <v>2095823000</v>
      </c>
      <c r="AD16" s="1">
        <v>2383631000</v>
      </c>
      <c r="AE16" s="1">
        <v>2960796000</v>
      </c>
      <c r="AF16" s="1">
        <v>3336293000</v>
      </c>
      <c r="AG16" s="1">
        <v>4795400000</v>
      </c>
      <c r="AH16" s="1">
        <v>4623300000</v>
      </c>
      <c r="AN16" s="29">
        <f>(AH35+AG35+AF35+AE35+AD35)/5</f>
        <v>4.6745187361732932E-3</v>
      </c>
      <c r="AO16" s="30">
        <f>AP101/AH3</f>
        <v>10.010560358314578</v>
      </c>
      <c r="AP16" s="30">
        <f>AP101/AH28</f>
        <v>26.911893856712823</v>
      </c>
      <c r="AQ16" s="31">
        <f>AP101/AH106</f>
        <v>22.776243603383268</v>
      </c>
    </row>
    <row r="17" spans="1:41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>
        <v>13471000</v>
      </c>
      <c r="U17" s="1">
        <v>13192000</v>
      </c>
      <c r="V17" s="1">
        <v>19275000</v>
      </c>
      <c r="W17" s="1">
        <v>38452000</v>
      </c>
      <c r="X17" s="1">
        <v>16653000</v>
      </c>
      <c r="Y17" s="1">
        <v>22730000</v>
      </c>
      <c r="Z17" s="1">
        <v>72863000</v>
      </c>
      <c r="AA17" s="1">
        <v>84206000</v>
      </c>
      <c r="AB17" s="1">
        <v>81432000</v>
      </c>
      <c r="AC17" s="1">
        <v>57550000</v>
      </c>
      <c r="AD17" s="1">
        <v>34119000</v>
      </c>
      <c r="AE17" s="1">
        <v>58502000</v>
      </c>
      <c r="AF17" s="1">
        <v>58151000</v>
      </c>
      <c r="AG17" s="1">
        <v>61500000</v>
      </c>
      <c r="AH17" s="1">
        <v>54800000</v>
      </c>
    </row>
    <row r="18" spans="1:41" ht="20" x14ac:dyDescent="0.25">
      <c r="A18" s="5" t="s">
        <v>13</v>
      </c>
      <c r="B18" s="1" t="s">
        <v>92</v>
      </c>
      <c r="C18" s="1">
        <v>1800000</v>
      </c>
      <c r="D18" s="1">
        <v>2800000</v>
      </c>
      <c r="E18" s="1">
        <v>3900000</v>
      </c>
      <c r="F18" s="1">
        <v>3500000</v>
      </c>
      <c r="G18" s="1">
        <v>3700000</v>
      </c>
      <c r="H18" s="1">
        <v>3200000</v>
      </c>
      <c r="I18" s="1">
        <v>3600000</v>
      </c>
      <c r="J18" s="1">
        <v>4500000</v>
      </c>
      <c r="K18" s="1">
        <v>6300000</v>
      </c>
      <c r="L18" s="1">
        <v>9095000</v>
      </c>
      <c r="M18" s="1">
        <v>17964000</v>
      </c>
      <c r="N18" s="1">
        <v>25432000</v>
      </c>
      <c r="O18" s="1">
        <v>23438000</v>
      </c>
      <c r="P18" s="1">
        <v>29640000</v>
      </c>
      <c r="Q18" s="1">
        <v>27289000</v>
      </c>
      <c r="R18" s="1">
        <v>25868000</v>
      </c>
      <c r="S18" s="1">
        <v>27459000</v>
      </c>
      <c r="T18" s="1">
        <v>32196000</v>
      </c>
      <c r="U18" s="1">
        <v>30107000</v>
      </c>
      <c r="V18" s="1">
        <v>30459000</v>
      </c>
      <c r="W18" s="1">
        <v>35041000</v>
      </c>
      <c r="X18" s="1">
        <v>38191000</v>
      </c>
      <c r="Y18" s="1">
        <v>48365000</v>
      </c>
      <c r="Z18" s="1">
        <v>63257000</v>
      </c>
      <c r="AA18" s="1">
        <v>62343000</v>
      </c>
      <c r="AB18" s="1">
        <v>61398000</v>
      </c>
      <c r="AC18" s="1">
        <v>61397000</v>
      </c>
      <c r="AD18" s="1">
        <v>72420000</v>
      </c>
      <c r="AE18" s="1">
        <v>106941000</v>
      </c>
      <c r="AF18" s="1">
        <v>109515000</v>
      </c>
      <c r="AG18" s="1">
        <v>125600000</v>
      </c>
      <c r="AH18" s="1">
        <v>148300000</v>
      </c>
      <c r="AN18" s="18" t="s">
        <v>125</v>
      </c>
      <c r="AO18" s="18" t="s">
        <v>160</v>
      </c>
    </row>
    <row r="19" spans="1:41" ht="19" x14ac:dyDescent="0.25">
      <c r="A19" s="6" t="s">
        <v>14</v>
      </c>
      <c r="B19" s="10">
        <v>-4300000</v>
      </c>
      <c r="C19" s="10">
        <v>-3300000</v>
      </c>
      <c r="D19" s="10">
        <v>-5700000</v>
      </c>
      <c r="E19" s="10">
        <v>6000000</v>
      </c>
      <c r="F19" s="10">
        <v>-14100000</v>
      </c>
      <c r="G19" s="10">
        <v>-17800000</v>
      </c>
      <c r="H19" s="10">
        <v>-36800000</v>
      </c>
      <c r="I19" s="10">
        <v>-16200000</v>
      </c>
      <c r="J19" s="10">
        <v>-28600000</v>
      </c>
      <c r="K19" s="10">
        <v>-34700000</v>
      </c>
      <c r="L19" s="10">
        <v>-30563000</v>
      </c>
      <c r="M19" s="10">
        <v>-48269000</v>
      </c>
      <c r="N19" s="10">
        <v>-83189000</v>
      </c>
      <c r="O19" s="10">
        <v>-173329000</v>
      </c>
      <c r="P19" s="10">
        <v>-136607000</v>
      </c>
      <c r="Q19" s="10">
        <v>-176128000</v>
      </c>
      <c r="R19" s="10">
        <v>-181023000</v>
      </c>
      <c r="S19" s="10">
        <v>-363820000</v>
      </c>
      <c r="T19" s="10">
        <v>-414184000</v>
      </c>
      <c r="U19" s="10">
        <v>-598879000</v>
      </c>
      <c r="V19" s="10">
        <v>-704892000</v>
      </c>
      <c r="W19" s="10">
        <v>122333000</v>
      </c>
      <c r="X19" s="10">
        <v>-13434000</v>
      </c>
      <c r="Y19" s="10">
        <v>-662500000</v>
      </c>
      <c r="Z19" s="10">
        <v>-595477000</v>
      </c>
      <c r="AA19" s="10">
        <v>-379404000</v>
      </c>
      <c r="AB19" s="10">
        <v>47443000</v>
      </c>
      <c r="AC19" s="10">
        <v>275107000</v>
      </c>
      <c r="AD19" s="10">
        <v>716573000</v>
      </c>
      <c r="AE19" s="10">
        <v>1560362000</v>
      </c>
      <c r="AF19" s="10">
        <v>3284464000</v>
      </c>
      <c r="AG19" s="10">
        <v>2917500000</v>
      </c>
      <c r="AH19" s="10">
        <v>4435500000</v>
      </c>
      <c r="AN19" s="32">
        <f>AH40-AH56-AH61</f>
        <v>9921300000</v>
      </c>
      <c r="AO19" s="31">
        <f>AP101/AI3</f>
        <v>9.2166300404123707</v>
      </c>
    </row>
    <row r="20" spans="1:41" ht="19" customHeight="1" x14ac:dyDescent="0.25">
      <c r="A20" s="14" t="s">
        <v>101</v>
      </c>
      <c r="B20" s="1"/>
      <c r="C20" s="15">
        <f>(C19/B19)-1</f>
        <v>-0.23255813953488369</v>
      </c>
      <c r="D20" s="15">
        <f>(D19/C19)-1</f>
        <v>0.72727272727272729</v>
      </c>
      <c r="E20" s="15">
        <f>(E19/D19)-1</f>
        <v>-2.0526315789473681</v>
      </c>
      <c r="F20" s="15">
        <f t="shared" ref="F20:AH20" si="3">(F19/E19)-1</f>
        <v>-3.35</v>
      </c>
      <c r="G20" s="15">
        <f t="shared" si="3"/>
        <v>0.26241134751773054</v>
      </c>
      <c r="H20" s="15">
        <f t="shared" si="3"/>
        <v>1.0674157303370788</v>
      </c>
      <c r="I20" s="15">
        <f t="shared" si="3"/>
        <v>-0.55978260869565211</v>
      </c>
      <c r="J20" s="15">
        <f t="shared" si="3"/>
        <v>0.76543209876543217</v>
      </c>
      <c r="K20" s="15">
        <f t="shared" si="3"/>
        <v>0.21328671328671334</v>
      </c>
      <c r="L20" s="15">
        <f t="shared" si="3"/>
        <v>-0.1192219020172911</v>
      </c>
      <c r="M20" s="15">
        <f t="shared" si="3"/>
        <v>0.57932794555508305</v>
      </c>
      <c r="N20" s="15">
        <f t="shared" si="3"/>
        <v>0.72344568978019019</v>
      </c>
      <c r="O20" s="15">
        <f t="shared" si="3"/>
        <v>1.0835567202394549</v>
      </c>
      <c r="P20" s="15">
        <f t="shared" si="3"/>
        <v>-0.21186298888241439</v>
      </c>
      <c r="Q20" s="15">
        <f t="shared" si="3"/>
        <v>0.28930435482808359</v>
      </c>
      <c r="R20" s="15">
        <f t="shared" si="3"/>
        <v>2.7792287427325535E-2</v>
      </c>
      <c r="S20" s="15">
        <f t="shared" si="3"/>
        <v>1.0097998596863382</v>
      </c>
      <c r="T20" s="15">
        <f t="shared" si="3"/>
        <v>0.13843109229838935</v>
      </c>
      <c r="U20" s="15">
        <f t="shared" si="3"/>
        <v>0.44592499951712283</v>
      </c>
      <c r="V20" s="15">
        <f t="shared" si="3"/>
        <v>0.17701906395114864</v>
      </c>
      <c r="W20" s="15">
        <f t="shared" si="3"/>
        <v>-1.1735485719798211</v>
      </c>
      <c r="X20" s="15">
        <f t="shared" si="3"/>
        <v>-1.1098150131199267</v>
      </c>
      <c r="Y20" s="15">
        <f t="shared" si="3"/>
        <v>48.315170463004314</v>
      </c>
      <c r="Z20" s="15">
        <f t="shared" si="3"/>
        <v>-0.10116679245283022</v>
      </c>
      <c r="AA20" s="15">
        <f t="shared" si="3"/>
        <v>-0.36285700371298979</v>
      </c>
      <c r="AB20" s="15">
        <f t="shared" si="3"/>
        <v>-1.1250461249749608</v>
      </c>
      <c r="AC20" s="15">
        <f t="shared" si="3"/>
        <v>4.798684737474443</v>
      </c>
      <c r="AD20" s="15">
        <f t="shared" si="3"/>
        <v>1.6047065323674063</v>
      </c>
      <c r="AE20" s="15">
        <f t="shared" si="3"/>
        <v>1.1775339009424024</v>
      </c>
      <c r="AF20" s="15">
        <f t="shared" si="3"/>
        <v>1.1049371876526086</v>
      </c>
      <c r="AG20" s="15">
        <f t="shared" si="3"/>
        <v>-0.11172721028453958</v>
      </c>
      <c r="AH20" s="15">
        <f t="shared" si="3"/>
        <v>0.52030848329048851</v>
      </c>
    </row>
    <row r="21" spans="1:41" ht="19" x14ac:dyDescent="0.25">
      <c r="A21" s="5" t="s">
        <v>15</v>
      </c>
      <c r="B21" s="2">
        <v>-1.8695999999999999</v>
      </c>
      <c r="C21" s="2">
        <v>-1.0313000000000001</v>
      </c>
      <c r="D21" s="2">
        <v>-1.5</v>
      </c>
      <c r="E21" s="2">
        <v>0.21510000000000001</v>
      </c>
      <c r="F21" s="2">
        <v>-0.71940000000000004</v>
      </c>
      <c r="G21" s="2">
        <v>-0.8054</v>
      </c>
      <c r="H21" s="2">
        <v>-2.7669000000000001</v>
      </c>
      <c r="I21" s="2">
        <v>-0.36990000000000001</v>
      </c>
      <c r="J21" s="2">
        <v>-0.64410000000000001</v>
      </c>
      <c r="K21" s="2">
        <v>-0.56330000000000002</v>
      </c>
      <c r="L21" s="2">
        <v>-0.39119999999999999</v>
      </c>
      <c r="M21" s="2">
        <v>-0.28820000000000001</v>
      </c>
      <c r="N21" s="2">
        <v>-0.51639999999999997</v>
      </c>
      <c r="O21" s="2">
        <v>-2.5068999999999999</v>
      </c>
      <c r="P21" s="2">
        <v>-1.3299000000000001</v>
      </c>
      <c r="Q21" s="2">
        <v>-1.0947</v>
      </c>
      <c r="R21" s="2">
        <v>-0.8367</v>
      </c>
      <c r="S21" s="2">
        <v>-1.8281000000000001</v>
      </c>
      <c r="T21" s="2">
        <v>-2.36</v>
      </c>
      <c r="U21" s="2">
        <v>-5.8777999999999997</v>
      </c>
      <c r="V21" s="2">
        <v>-4.9165999999999999</v>
      </c>
      <c r="W21" s="2">
        <v>8.6699999999999999E-2</v>
      </c>
      <c r="X21" s="2">
        <v>-8.8000000000000005E-3</v>
      </c>
      <c r="Y21" s="2">
        <v>-0.54659999999999997</v>
      </c>
      <c r="Z21" s="2">
        <v>-1.026</v>
      </c>
      <c r="AA21" s="2">
        <v>-0.36749999999999999</v>
      </c>
      <c r="AB21" s="2">
        <v>2.7900000000000001E-2</v>
      </c>
      <c r="AC21" s="2">
        <v>0.1105</v>
      </c>
      <c r="AD21" s="2">
        <v>0.2351</v>
      </c>
      <c r="AE21" s="2">
        <v>0.37480000000000002</v>
      </c>
      <c r="AF21" s="2">
        <v>0.52929999999999999</v>
      </c>
      <c r="AG21" s="2">
        <v>0.38519999999999999</v>
      </c>
      <c r="AH21" s="2">
        <v>0.49669999999999997</v>
      </c>
    </row>
    <row r="22" spans="1:41" ht="19" x14ac:dyDescent="0.25">
      <c r="A22" s="6" t="s">
        <v>16</v>
      </c>
      <c r="B22" s="10">
        <v>-4100000</v>
      </c>
      <c r="C22" s="10">
        <v>-5600000</v>
      </c>
      <c r="D22" s="10">
        <v>-10000000</v>
      </c>
      <c r="E22" s="10">
        <v>1200000</v>
      </c>
      <c r="F22" s="10">
        <v>-20700000</v>
      </c>
      <c r="G22" s="10">
        <v>-26500000</v>
      </c>
      <c r="H22" s="10">
        <v>-29800000</v>
      </c>
      <c r="I22" s="10">
        <v>-19200000</v>
      </c>
      <c r="J22" s="10">
        <v>-32400000</v>
      </c>
      <c r="K22" s="10">
        <v>-39600000</v>
      </c>
      <c r="L22" s="10">
        <v>-38682000</v>
      </c>
      <c r="M22" s="10">
        <v>-91803000</v>
      </c>
      <c r="N22" s="10">
        <v>-119604000</v>
      </c>
      <c r="O22" s="10">
        <v>-264527000</v>
      </c>
      <c r="P22" s="10">
        <v>-154807000</v>
      </c>
      <c r="Q22" s="10">
        <v>-149872000</v>
      </c>
      <c r="R22" s="10">
        <v>-229038000</v>
      </c>
      <c r="S22" s="10">
        <v>-419792000</v>
      </c>
      <c r="T22" s="10">
        <v>-462708000</v>
      </c>
      <c r="U22" s="10">
        <v>-614012000</v>
      </c>
      <c r="V22" s="10">
        <v>-696077000</v>
      </c>
      <c r="W22" s="10">
        <v>113820000</v>
      </c>
      <c r="X22" s="10">
        <v>2332000</v>
      </c>
      <c r="Y22" s="10">
        <v>-903448000</v>
      </c>
      <c r="Z22" s="10">
        <v>-692412000</v>
      </c>
      <c r="AA22" s="10">
        <v>-466879000</v>
      </c>
      <c r="AB22" s="10">
        <v>9936000</v>
      </c>
      <c r="AC22" s="10">
        <v>123243000</v>
      </c>
      <c r="AD22" s="10">
        <v>635150000</v>
      </c>
      <c r="AE22" s="10">
        <v>1197566000</v>
      </c>
      <c r="AF22" s="10">
        <v>2856290000</v>
      </c>
      <c r="AG22" s="10">
        <v>2782100000</v>
      </c>
      <c r="AH22" s="10">
        <v>4307400000</v>
      </c>
    </row>
    <row r="23" spans="1:41" ht="19" x14ac:dyDescent="0.25">
      <c r="A23" s="5" t="s">
        <v>17</v>
      </c>
      <c r="B23" s="2">
        <v>-1.7826</v>
      </c>
      <c r="C23" s="2">
        <v>-1.75</v>
      </c>
      <c r="D23" s="2">
        <v>-2.6316000000000002</v>
      </c>
      <c r="E23" s="2">
        <v>4.2999999999999997E-2</v>
      </c>
      <c r="F23" s="2">
        <v>-1.0561</v>
      </c>
      <c r="G23" s="2">
        <v>-1.1991000000000001</v>
      </c>
      <c r="H23" s="2">
        <v>-2.2406000000000001</v>
      </c>
      <c r="I23" s="2">
        <v>-0.43840000000000001</v>
      </c>
      <c r="J23" s="2">
        <v>-0.72970000000000002</v>
      </c>
      <c r="K23" s="2">
        <v>-0.64290000000000003</v>
      </c>
      <c r="L23" s="2">
        <v>-0.49509999999999998</v>
      </c>
      <c r="M23" s="2">
        <v>-0.54810000000000003</v>
      </c>
      <c r="N23" s="2">
        <v>-0.74250000000000005</v>
      </c>
      <c r="O23" s="2">
        <v>-3.8258999999999999</v>
      </c>
      <c r="P23" s="2">
        <v>-1.5071000000000001</v>
      </c>
      <c r="Q23" s="2">
        <v>-0.93149999999999999</v>
      </c>
      <c r="R23" s="2">
        <v>-1.0586</v>
      </c>
      <c r="S23" s="2">
        <v>-2.1093999999999999</v>
      </c>
      <c r="T23" s="2">
        <v>-2.6364999999999998</v>
      </c>
      <c r="U23" s="2">
        <v>-6.0263</v>
      </c>
      <c r="V23" s="2">
        <v>-4.8551000000000002</v>
      </c>
      <c r="W23" s="2">
        <v>8.0699999999999994E-2</v>
      </c>
      <c r="X23" s="2">
        <v>1.5E-3</v>
      </c>
      <c r="Y23" s="2">
        <v>-0.74539999999999995</v>
      </c>
      <c r="Z23" s="2">
        <v>-1.1930000000000001</v>
      </c>
      <c r="AA23" s="2">
        <v>-0.45229999999999998</v>
      </c>
      <c r="AB23" s="2">
        <v>5.7999999999999996E-3</v>
      </c>
      <c r="AC23" s="2">
        <v>4.9500000000000002E-2</v>
      </c>
      <c r="AD23" s="2">
        <v>0.2084</v>
      </c>
      <c r="AE23" s="2">
        <v>0.28770000000000001</v>
      </c>
      <c r="AF23" s="2">
        <v>0.46029999999999999</v>
      </c>
      <c r="AG23" s="2">
        <v>0.36730000000000002</v>
      </c>
      <c r="AH23" s="2">
        <v>0.48230000000000001</v>
      </c>
    </row>
    <row r="24" spans="1:41" ht="19" x14ac:dyDescent="0.25">
      <c r="A24" s="5" t="s">
        <v>18</v>
      </c>
      <c r="B24" s="1" t="s">
        <v>92</v>
      </c>
      <c r="C24" s="1">
        <v>800000</v>
      </c>
      <c r="D24" s="1">
        <v>2000000</v>
      </c>
      <c r="E24" s="1">
        <v>900000</v>
      </c>
      <c r="F24" s="1">
        <v>3600000</v>
      </c>
      <c r="G24" s="1">
        <v>5500000</v>
      </c>
      <c r="H24" s="1">
        <v>-9700000</v>
      </c>
      <c r="I24" s="1" t="s">
        <v>92</v>
      </c>
      <c r="J24" s="1" t="s">
        <v>92</v>
      </c>
      <c r="K24" s="1">
        <v>-700000</v>
      </c>
      <c r="L24" s="1">
        <v>-14925000</v>
      </c>
      <c r="M24" s="1">
        <v>-26087000</v>
      </c>
      <c r="N24" s="1">
        <v>-55000</v>
      </c>
      <c r="O24" s="1">
        <v>-82822000</v>
      </c>
      <c r="P24" s="1">
        <v>-3698000</v>
      </c>
      <c r="Q24" s="1">
        <v>-23518000</v>
      </c>
      <c r="R24" s="1">
        <v>2381000</v>
      </c>
      <c r="S24" s="1">
        <v>-7119000</v>
      </c>
      <c r="T24" s="1">
        <v>-4324000</v>
      </c>
      <c r="U24" s="1">
        <v>-41217000</v>
      </c>
      <c r="V24" s="1">
        <v>-58549000</v>
      </c>
      <c r="W24" s="1">
        <v>-53375000</v>
      </c>
      <c r="X24" s="1">
        <v>-14713000</v>
      </c>
      <c r="Y24" s="1">
        <v>-72669000</v>
      </c>
      <c r="Z24" s="1">
        <v>-42463000</v>
      </c>
      <c r="AA24" s="1">
        <v>-90921000</v>
      </c>
      <c r="AB24" s="1">
        <v>-77302000</v>
      </c>
      <c r="AC24" s="1">
        <v>-138932000</v>
      </c>
      <c r="AD24" s="1">
        <v>-34909000</v>
      </c>
      <c r="AE24" s="1">
        <v>197353000</v>
      </c>
      <c r="AF24" s="1">
        <v>260508000</v>
      </c>
      <c r="AG24" s="1">
        <v>-51700000</v>
      </c>
      <c r="AH24" s="1">
        <v>-75000000</v>
      </c>
    </row>
    <row r="25" spans="1:41" ht="19" x14ac:dyDescent="0.25">
      <c r="A25" s="6" t="s">
        <v>19</v>
      </c>
      <c r="B25" s="10" t="s">
        <v>92</v>
      </c>
      <c r="C25" s="10" t="s">
        <v>92</v>
      </c>
      <c r="D25" s="10" t="s">
        <v>92</v>
      </c>
      <c r="E25" s="10">
        <v>2100000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  <c r="N25" s="10" t="s">
        <v>92</v>
      </c>
      <c r="O25" s="10" t="s">
        <v>92</v>
      </c>
      <c r="P25" s="10" t="s">
        <v>92</v>
      </c>
      <c r="Q25" s="10" t="s">
        <v>92</v>
      </c>
      <c r="R25" s="10" t="s">
        <v>92</v>
      </c>
      <c r="S25" s="10" t="s">
        <v>92</v>
      </c>
      <c r="T25" s="10" t="s">
        <v>92</v>
      </c>
      <c r="U25" s="10" t="s">
        <v>92</v>
      </c>
      <c r="V25" s="10">
        <v>-754626000</v>
      </c>
      <c r="W25" s="10">
        <v>60445000</v>
      </c>
      <c r="X25" s="10">
        <v>-12381000</v>
      </c>
      <c r="Y25" s="10">
        <v>-976117000</v>
      </c>
      <c r="Z25" s="10">
        <v>-734875000</v>
      </c>
      <c r="AA25" s="10">
        <v>-557800000</v>
      </c>
      <c r="AB25" s="10">
        <v>-67366000</v>
      </c>
      <c r="AC25" s="10">
        <v>-15689000</v>
      </c>
      <c r="AD25" s="10">
        <v>600241000</v>
      </c>
      <c r="AE25" s="10">
        <v>1394919000</v>
      </c>
      <c r="AF25" s="10">
        <v>3116798000</v>
      </c>
      <c r="AG25" s="10">
        <v>2730400000</v>
      </c>
      <c r="AH25" s="10">
        <v>4232400000</v>
      </c>
    </row>
    <row r="26" spans="1:41" ht="19" x14ac:dyDescent="0.25">
      <c r="A26" s="5" t="s">
        <v>20</v>
      </c>
      <c r="B26" s="2" t="s">
        <v>92</v>
      </c>
      <c r="C26" s="2" t="s">
        <v>92</v>
      </c>
      <c r="D26" s="2" t="s">
        <v>92</v>
      </c>
      <c r="E26" s="2">
        <v>7.5300000000000006E-2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>
        <v>-5.2634999999999996</v>
      </c>
      <c r="W26" s="2">
        <v>4.2799999999999998E-2</v>
      </c>
      <c r="X26" s="2">
        <v>-8.0999999999999996E-3</v>
      </c>
      <c r="Y26" s="2">
        <v>-0.8054</v>
      </c>
      <c r="Z26" s="2">
        <v>-1.2661</v>
      </c>
      <c r="AA26" s="2">
        <v>-0.5403</v>
      </c>
      <c r="AB26" s="2">
        <v>-3.9600000000000003E-2</v>
      </c>
      <c r="AC26" s="2">
        <v>-6.3E-3</v>
      </c>
      <c r="AD26" s="2">
        <v>0.19700000000000001</v>
      </c>
      <c r="AE26" s="2">
        <v>0.33510000000000001</v>
      </c>
      <c r="AF26" s="2">
        <v>0.50219999999999998</v>
      </c>
      <c r="AG26" s="2">
        <v>0.36049999999999999</v>
      </c>
      <c r="AH26" s="2">
        <v>0.47389999999999999</v>
      </c>
    </row>
    <row r="27" spans="1:41" ht="19" x14ac:dyDescent="0.25">
      <c r="A27" s="5" t="s">
        <v>21</v>
      </c>
      <c r="B27" s="1" t="s">
        <v>92</v>
      </c>
      <c r="C27" s="1" t="s">
        <v>92</v>
      </c>
      <c r="D27" s="1" t="s">
        <v>92</v>
      </c>
      <c r="E27" s="1">
        <v>100000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>
        <v>19266000</v>
      </c>
      <c r="X27" s="1">
        <v>38754000</v>
      </c>
      <c r="Y27" s="1">
        <v>-288567000</v>
      </c>
      <c r="Z27" s="1">
        <v>6958000</v>
      </c>
      <c r="AA27" s="1">
        <v>30381000</v>
      </c>
      <c r="AB27" s="1">
        <v>16665000</v>
      </c>
      <c r="AC27" s="1">
        <v>-107324000</v>
      </c>
      <c r="AD27" s="1">
        <v>-1486862000</v>
      </c>
      <c r="AE27" s="1">
        <v>218109000</v>
      </c>
      <c r="AF27" s="1">
        <v>405151000</v>
      </c>
      <c r="AG27" s="1">
        <v>388300000</v>
      </c>
      <c r="AH27" s="1">
        <v>910400000</v>
      </c>
    </row>
    <row r="28" spans="1:41" ht="20" thickBot="1" x14ac:dyDescent="0.3">
      <c r="A28" s="7" t="s">
        <v>22</v>
      </c>
      <c r="B28" s="11">
        <v>-4300000</v>
      </c>
      <c r="C28" s="11">
        <v>-5100000</v>
      </c>
      <c r="D28" s="11">
        <v>-8500000</v>
      </c>
      <c r="E28" s="11">
        <v>2000000</v>
      </c>
      <c r="F28" s="11">
        <v>-17600000</v>
      </c>
      <c r="G28" s="11">
        <v>-21500000</v>
      </c>
      <c r="H28" s="11">
        <v>-40000000</v>
      </c>
      <c r="I28" s="11">
        <v>-19800000</v>
      </c>
      <c r="J28" s="11">
        <v>-33100000</v>
      </c>
      <c r="K28" s="11">
        <v>-41000000</v>
      </c>
      <c r="L28" s="11">
        <v>-39658000</v>
      </c>
      <c r="M28" s="11">
        <v>-66233000</v>
      </c>
      <c r="N28" s="11">
        <v>-108621000</v>
      </c>
      <c r="O28" s="11">
        <v>-196767000</v>
      </c>
      <c r="P28" s="11">
        <v>-166247000</v>
      </c>
      <c r="Q28" s="11">
        <v>-203417000</v>
      </c>
      <c r="R28" s="11">
        <v>-206891000</v>
      </c>
      <c r="S28" s="11">
        <v>-391279000</v>
      </c>
      <c r="T28" s="11">
        <v>-459851000</v>
      </c>
      <c r="U28" s="11">
        <v>-642178000</v>
      </c>
      <c r="V28" s="11">
        <v>-754626000</v>
      </c>
      <c r="W28" s="11">
        <v>29574000</v>
      </c>
      <c r="X28" s="11">
        <v>-107032000</v>
      </c>
      <c r="Y28" s="11">
        <v>-445028000</v>
      </c>
      <c r="Z28" s="11">
        <v>-738555000</v>
      </c>
      <c r="AA28" s="11">
        <v>-556334000</v>
      </c>
      <c r="AB28" s="11">
        <v>-112052000</v>
      </c>
      <c r="AC28" s="11">
        <v>263484000</v>
      </c>
      <c r="AD28" s="11">
        <v>2096896000</v>
      </c>
      <c r="AE28" s="11">
        <v>1176810000</v>
      </c>
      <c r="AF28" s="11">
        <v>2711647000</v>
      </c>
      <c r="AG28" s="11">
        <v>2342100000</v>
      </c>
      <c r="AH28" s="11">
        <v>3322000000</v>
      </c>
    </row>
    <row r="29" spans="1:41" ht="20" customHeight="1" thickTop="1" x14ac:dyDescent="0.25">
      <c r="A29" s="14" t="s">
        <v>102</v>
      </c>
      <c r="B29" s="1"/>
      <c r="C29" s="15">
        <f>(C28/B28)-1</f>
        <v>0.18604651162790709</v>
      </c>
      <c r="D29" s="15">
        <f>(D28/C28)-1</f>
        <v>0.66666666666666674</v>
      </c>
      <c r="E29" s="15">
        <f>(E28/D28)-1</f>
        <v>-1.2352941176470589</v>
      </c>
      <c r="F29" s="15">
        <f t="shared" ref="F29:AH29" si="4">(F28/E28)-1</f>
        <v>-9.8000000000000007</v>
      </c>
      <c r="G29" s="15">
        <f t="shared" si="4"/>
        <v>0.22159090909090917</v>
      </c>
      <c r="H29" s="15">
        <f t="shared" si="4"/>
        <v>0.86046511627906974</v>
      </c>
      <c r="I29" s="15">
        <f t="shared" si="4"/>
        <v>-0.505</v>
      </c>
      <c r="J29" s="15">
        <f t="shared" si="4"/>
        <v>0.67171717171717171</v>
      </c>
      <c r="K29" s="15">
        <f t="shared" si="4"/>
        <v>0.23867069486404824</v>
      </c>
      <c r="L29" s="15">
        <f t="shared" si="4"/>
        <v>-3.27317073170732E-2</v>
      </c>
      <c r="M29" s="15">
        <f t="shared" si="4"/>
        <v>0.67010439255635679</v>
      </c>
      <c r="N29" s="15">
        <f t="shared" si="4"/>
        <v>0.63998309000045284</v>
      </c>
      <c r="O29" s="15">
        <f t="shared" si="4"/>
        <v>0.81150053856988991</v>
      </c>
      <c r="P29" s="15">
        <f t="shared" si="4"/>
        <v>-0.15510730966066466</v>
      </c>
      <c r="Q29" s="15">
        <f t="shared" si="4"/>
        <v>0.22358298194854642</v>
      </c>
      <c r="R29" s="15">
        <f t="shared" si="4"/>
        <v>1.707821863462744E-2</v>
      </c>
      <c r="S29" s="15">
        <f t="shared" si="4"/>
        <v>0.8912325814076012</v>
      </c>
      <c r="T29" s="15">
        <f t="shared" si="4"/>
        <v>0.17525090791992404</v>
      </c>
      <c r="U29" s="15">
        <f t="shared" si="4"/>
        <v>0.39649147223774661</v>
      </c>
      <c r="V29" s="15">
        <f t="shared" si="4"/>
        <v>0.17510409886355505</v>
      </c>
      <c r="W29" s="15">
        <f t="shared" si="4"/>
        <v>-1.0391902743875774</v>
      </c>
      <c r="X29" s="15">
        <f t="shared" si="4"/>
        <v>-4.6191249070129166</v>
      </c>
      <c r="Y29" s="15">
        <f t="shared" si="4"/>
        <v>3.1578967037895209</v>
      </c>
      <c r="Z29" s="15">
        <f t="shared" si="4"/>
        <v>0.65956973493802629</v>
      </c>
      <c r="AA29" s="15">
        <f t="shared" si="4"/>
        <v>-0.24672637785946883</v>
      </c>
      <c r="AB29" s="15">
        <f t="shared" si="4"/>
        <v>-0.79858861762897826</v>
      </c>
      <c r="AC29" s="15">
        <f t="shared" si="4"/>
        <v>-3.3514439724413667</v>
      </c>
      <c r="AD29" s="15">
        <f t="shared" si="4"/>
        <v>6.9583428215755037</v>
      </c>
      <c r="AE29" s="15">
        <f t="shared" si="4"/>
        <v>-0.43878475613478207</v>
      </c>
      <c r="AF29" s="15">
        <f t="shared" si="4"/>
        <v>1.3042351781511035</v>
      </c>
      <c r="AG29" s="15">
        <f t="shared" si="4"/>
        <v>-0.13628138175802385</v>
      </c>
      <c r="AH29" s="15">
        <f t="shared" si="4"/>
        <v>0.41838520985440408</v>
      </c>
    </row>
    <row r="30" spans="1:41" ht="19" x14ac:dyDescent="0.25">
      <c r="A30" s="5" t="s">
        <v>23</v>
      </c>
      <c r="B30" s="2">
        <v>-1.8695999999999999</v>
      </c>
      <c r="C30" s="2">
        <v>-1.5938000000000001</v>
      </c>
      <c r="D30" s="2">
        <v>-2.2368000000000001</v>
      </c>
      <c r="E30" s="2">
        <v>7.17E-2</v>
      </c>
      <c r="F30" s="2">
        <v>-0.89800000000000002</v>
      </c>
      <c r="G30" s="2">
        <v>-0.97289999999999999</v>
      </c>
      <c r="H30" s="2">
        <v>-3.0074999999999998</v>
      </c>
      <c r="I30" s="2">
        <v>-0.4521</v>
      </c>
      <c r="J30" s="2">
        <v>-0.74550000000000005</v>
      </c>
      <c r="K30" s="2">
        <v>-0.66559999999999997</v>
      </c>
      <c r="L30" s="2">
        <v>-0.50760000000000005</v>
      </c>
      <c r="M30" s="2">
        <v>-0.39539999999999997</v>
      </c>
      <c r="N30" s="2">
        <v>-0.67430000000000001</v>
      </c>
      <c r="O30" s="2">
        <v>-2.8458999999999999</v>
      </c>
      <c r="P30" s="2">
        <v>-1.6185</v>
      </c>
      <c r="Q30" s="2">
        <v>-1.2643</v>
      </c>
      <c r="R30" s="2">
        <v>-0.95630000000000004</v>
      </c>
      <c r="S30" s="2">
        <v>-1.9661</v>
      </c>
      <c r="T30" s="2">
        <v>-2.6202000000000001</v>
      </c>
      <c r="U30" s="2">
        <v>-6.3026999999999997</v>
      </c>
      <c r="V30" s="2">
        <v>-5.2634999999999996</v>
      </c>
      <c r="W30" s="2">
        <v>2.1000000000000001E-2</v>
      </c>
      <c r="X30" s="2">
        <v>-7.0099999999999996E-2</v>
      </c>
      <c r="Y30" s="2">
        <v>-0.36720000000000003</v>
      </c>
      <c r="Z30" s="2">
        <v>-1.2725</v>
      </c>
      <c r="AA30" s="2">
        <v>-0.53890000000000005</v>
      </c>
      <c r="AB30" s="2">
        <v>-6.5799999999999997E-2</v>
      </c>
      <c r="AC30" s="2">
        <v>0.10589999999999999</v>
      </c>
      <c r="AD30" s="2">
        <v>0.68799999999999994</v>
      </c>
      <c r="AE30" s="2">
        <v>0.28270000000000001</v>
      </c>
      <c r="AF30" s="2">
        <v>0.437</v>
      </c>
      <c r="AG30" s="2">
        <v>0.30919999999999997</v>
      </c>
      <c r="AH30" s="2">
        <v>0.372</v>
      </c>
    </row>
    <row r="31" spans="1:41" ht="19" x14ac:dyDescent="0.25">
      <c r="A31" s="5" t="s">
        <v>24</v>
      </c>
      <c r="B31" s="12">
        <v>-0.33</v>
      </c>
      <c r="C31" s="12">
        <v>-0.32</v>
      </c>
      <c r="D31" s="12">
        <v>-0.35</v>
      </c>
      <c r="E31" s="12">
        <v>0.08</v>
      </c>
      <c r="F31" s="12">
        <v>-0.56000000000000005</v>
      </c>
      <c r="G31" s="12">
        <v>-0.63</v>
      </c>
      <c r="H31" s="12">
        <v>-1.06</v>
      </c>
      <c r="I31" s="12">
        <v>-0.41</v>
      </c>
      <c r="J31" s="12">
        <v>-0.66</v>
      </c>
      <c r="K31" s="12">
        <v>-0.81</v>
      </c>
      <c r="L31" s="12">
        <v>-0.73</v>
      </c>
      <c r="M31" s="12">
        <v>-0.89</v>
      </c>
      <c r="N31" s="12">
        <v>-1.43</v>
      </c>
      <c r="O31" s="12">
        <v>-2.56</v>
      </c>
      <c r="P31" s="12">
        <v>-2.12</v>
      </c>
      <c r="Q31" s="12">
        <v>-2.2799999999999998</v>
      </c>
      <c r="R31" s="12">
        <v>-1.83</v>
      </c>
      <c r="S31" s="12">
        <v>-3.03</v>
      </c>
      <c r="T31" s="12">
        <v>-3.27</v>
      </c>
      <c r="U31" s="12">
        <v>-3.7</v>
      </c>
      <c r="V31" s="12">
        <v>-3.77</v>
      </c>
      <c r="W31" s="12">
        <v>0.14000000000000001</v>
      </c>
      <c r="X31" s="12">
        <v>-0.5</v>
      </c>
      <c r="Y31" s="12">
        <v>-1.98</v>
      </c>
      <c r="Z31" s="12">
        <v>-3.14</v>
      </c>
      <c r="AA31" s="12">
        <v>-2.31</v>
      </c>
      <c r="AB31" s="12">
        <v>-0.46</v>
      </c>
      <c r="AC31" s="12">
        <v>1.06</v>
      </c>
      <c r="AD31" s="12">
        <v>8.24</v>
      </c>
      <c r="AE31" s="12">
        <v>4.58</v>
      </c>
      <c r="AF31" s="12">
        <v>10.44</v>
      </c>
      <c r="AG31" s="12">
        <v>9.09</v>
      </c>
      <c r="AH31" s="12">
        <v>12.97</v>
      </c>
    </row>
    <row r="32" spans="1:41" ht="19" x14ac:dyDescent="0.25">
      <c r="A32" s="5" t="s">
        <v>25</v>
      </c>
      <c r="B32" s="12">
        <v>-0.33</v>
      </c>
      <c r="C32" s="12">
        <v>-0.32</v>
      </c>
      <c r="D32" s="12">
        <v>-0.35</v>
      </c>
      <c r="E32" s="12">
        <v>0.08</v>
      </c>
      <c r="F32" s="12">
        <v>-0.56000000000000005</v>
      </c>
      <c r="G32" s="12">
        <v>-0.63</v>
      </c>
      <c r="H32" s="12">
        <v>-1.06</v>
      </c>
      <c r="I32" s="12">
        <v>-0.41</v>
      </c>
      <c r="J32" s="12">
        <v>-0.66</v>
      </c>
      <c r="K32" s="12">
        <v>-0.81</v>
      </c>
      <c r="L32" s="12">
        <v>-0.73</v>
      </c>
      <c r="M32" s="12">
        <v>-0.89</v>
      </c>
      <c r="N32" s="12">
        <v>-1.43</v>
      </c>
      <c r="O32" s="12">
        <v>-2.56</v>
      </c>
      <c r="P32" s="12">
        <v>-2.12</v>
      </c>
      <c r="Q32" s="12">
        <v>-2.2799999999999998</v>
      </c>
      <c r="R32" s="12">
        <v>-1.83</v>
      </c>
      <c r="S32" s="12">
        <v>-3.03</v>
      </c>
      <c r="T32" s="12">
        <v>-3.27</v>
      </c>
      <c r="U32" s="12">
        <v>-3.7</v>
      </c>
      <c r="V32" s="12">
        <v>-3.77</v>
      </c>
      <c r="W32" s="12">
        <v>0.14000000000000001</v>
      </c>
      <c r="X32" s="12">
        <v>-0.5</v>
      </c>
      <c r="Y32" s="12">
        <v>-1.98</v>
      </c>
      <c r="Z32" s="12">
        <v>-3.14</v>
      </c>
      <c r="AA32" s="12">
        <v>-2.31</v>
      </c>
      <c r="AB32" s="12">
        <v>-0.46</v>
      </c>
      <c r="AC32" s="12">
        <v>1.04</v>
      </c>
      <c r="AD32" s="12">
        <v>8.09</v>
      </c>
      <c r="AE32" s="12">
        <v>4.51</v>
      </c>
      <c r="AF32" s="12">
        <v>10.29</v>
      </c>
      <c r="AG32" s="12">
        <v>9.01</v>
      </c>
      <c r="AH32" s="12">
        <v>12.82</v>
      </c>
    </row>
    <row r="33" spans="1:34" ht="19" x14ac:dyDescent="0.25">
      <c r="A33" s="5" t="s">
        <v>26</v>
      </c>
      <c r="B33" s="1">
        <v>13030303</v>
      </c>
      <c r="C33" s="1">
        <v>14615385</v>
      </c>
      <c r="D33" s="1">
        <v>24285714</v>
      </c>
      <c r="E33" s="1">
        <v>25000000</v>
      </c>
      <c r="F33" s="1">
        <v>31428571</v>
      </c>
      <c r="G33" s="1">
        <v>34126984</v>
      </c>
      <c r="H33" s="1">
        <v>37596000</v>
      </c>
      <c r="I33" s="1">
        <v>48528000</v>
      </c>
      <c r="J33" s="1">
        <v>50598000</v>
      </c>
      <c r="K33" s="1">
        <v>51036000</v>
      </c>
      <c r="L33" s="1">
        <v>54322000</v>
      </c>
      <c r="M33" s="1">
        <v>74464000</v>
      </c>
      <c r="N33" s="1">
        <v>75749000</v>
      </c>
      <c r="O33" s="1">
        <v>77004000</v>
      </c>
      <c r="P33" s="1">
        <v>78571000</v>
      </c>
      <c r="Q33" s="1">
        <v>89241000</v>
      </c>
      <c r="R33" s="1">
        <v>113221000</v>
      </c>
      <c r="S33" s="1">
        <v>128986000</v>
      </c>
      <c r="T33" s="1">
        <v>140556000</v>
      </c>
      <c r="U33" s="1">
        <v>173259000</v>
      </c>
      <c r="V33" s="1">
        <v>200402000</v>
      </c>
      <c r="W33" s="1">
        <v>204891000</v>
      </c>
      <c r="X33" s="1">
        <v>211946000</v>
      </c>
      <c r="Y33" s="1">
        <v>224906000</v>
      </c>
      <c r="Z33" s="1">
        <v>235307000</v>
      </c>
      <c r="AA33" s="1">
        <v>241312000</v>
      </c>
      <c r="AB33" s="1">
        <v>244685000</v>
      </c>
      <c r="AC33" s="1">
        <v>248858000</v>
      </c>
      <c r="AD33" s="1">
        <v>254292000</v>
      </c>
      <c r="AE33" s="1">
        <v>256728000</v>
      </c>
      <c r="AF33" s="1">
        <v>259841000</v>
      </c>
      <c r="AG33" s="1">
        <v>257700000</v>
      </c>
      <c r="AH33" s="1">
        <v>256100000</v>
      </c>
    </row>
    <row r="34" spans="1:34" ht="19" x14ac:dyDescent="0.25">
      <c r="A34" s="5" t="s">
        <v>27</v>
      </c>
      <c r="B34" s="1">
        <v>13030303</v>
      </c>
      <c r="C34" s="1">
        <v>14615385</v>
      </c>
      <c r="D34" s="1">
        <v>24285714</v>
      </c>
      <c r="E34" s="1">
        <v>25000000</v>
      </c>
      <c r="F34" s="1">
        <v>31428571</v>
      </c>
      <c r="G34" s="1">
        <v>34126984</v>
      </c>
      <c r="H34" s="1">
        <v>37596000</v>
      </c>
      <c r="I34" s="1">
        <v>48528000</v>
      </c>
      <c r="J34" s="1">
        <v>50598000</v>
      </c>
      <c r="K34" s="1">
        <v>51036000</v>
      </c>
      <c r="L34" s="1">
        <v>54322000</v>
      </c>
      <c r="M34" s="1">
        <v>74464000</v>
      </c>
      <c r="N34" s="1">
        <v>75749000</v>
      </c>
      <c r="O34" s="1">
        <v>77004000</v>
      </c>
      <c r="P34" s="1">
        <v>78571000</v>
      </c>
      <c r="Q34" s="1">
        <v>89241000</v>
      </c>
      <c r="R34" s="1">
        <v>113221000</v>
      </c>
      <c r="S34" s="1">
        <v>128986000</v>
      </c>
      <c r="T34" s="1">
        <v>140556000</v>
      </c>
      <c r="U34" s="1">
        <v>173259000</v>
      </c>
      <c r="V34" s="1">
        <v>200402000</v>
      </c>
      <c r="W34" s="1">
        <v>208807000</v>
      </c>
      <c r="X34" s="1">
        <v>211946000</v>
      </c>
      <c r="Y34" s="1">
        <v>224906000</v>
      </c>
      <c r="Z34" s="1">
        <v>235307000</v>
      </c>
      <c r="AA34" s="1">
        <v>241312000</v>
      </c>
      <c r="AB34" s="1">
        <v>244685000</v>
      </c>
      <c r="AC34" s="1">
        <v>253225000</v>
      </c>
      <c r="AD34" s="1">
        <v>259185000</v>
      </c>
      <c r="AE34" s="1">
        <v>260673000</v>
      </c>
      <c r="AF34" s="1">
        <v>263396000</v>
      </c>
      <c r="AG34" s="1">
        <v>259900000</v>
      </c>
      <c r="AH34" s="1">
        <v>259100000</v>
      </c>
    </row>
    <row r="35" spans="1:34" ht="20" customHeight="1" x14ac:dyDescent="0.25">
      <c r="A35" s="14" t="s">
        <v>103</v>
      </c>
      <c r="B35" s="1"/>
      <c r="C35" s="22">
        <f>(C34-B34)/B34</f>
        <v>0.12164582818987402</v>
      </c>
      <c r="D35" s="22">
        <f t="shared" ref="D35:AH35" si="5">(D34-C34)/C34</f>
        <v>0.66165407206173499</v>
      </c>
      <c r="E35" s="22">
        <f t="shared" si="5"/>
        <v>2.9411776816609139E-2</v>
      </c>
      <c r="F35" s="22">
        <f t="shared" si="5"/>
        <v>0.25714283999999998</v>
      </c>
      <c r="G35" s="22">
        <f t="shared" si="5"/>
        <v>8.5858596625344494E-2</v>
      </c>
      <c r="H35" s="22">
        <f t="shared" si="5"/>
        <v>0.1016502366573032</v>
      </c>
      <c r="I35" s="22">
        <f t="shared" si="5"/>
        <v>0.29077561442706673</v>
      </c>
      <c r="J35" s="22">
        <f t="shared" si="5"/>
        <v>4.265578635014837E-2</v>
      </c>
      <c r="K35" s="22">
        <f t="shared" si="5"/>
        <v>8.6564686351239175E-3</v>
      </c>
      <c r="L35" s="22">
        <f t="shared" si="5"/>
        <v>6.4385923661728975E-2</v>
      </c>
      <c r="M35" s="22">
        <f t="shared" si="5"/>
        <v>0.37078899893229261</v>
      </c>
      <c r="N35" s="22">
        <f t="shared" si="5"/>
        <v>1.7256660936828535E-2</v>
      </c>
      <c r="O35" s="22">
        <f t="shared" si="5"/>
        <v>1.6567875483504732E-2</v>
      </c>
      <c r="P35" s="22">
        <f t="shared" si="5"/>
        <v>2.034959222897512E-2</v>
      </c>
      <c r="Q35" s="22">
        <f t="shared" si="5"/>
        <v>0.13580074073131307</v>
      </c>
      <c r="R35" s="22">
        <f t="shared" si="5"/>
        <v>0.26871057025358297</v>
      </c>
      <c r="S35" s="22">
        <f t="shared" si="5"/>
        <v>0.13924095353335511</v>
      </c>
      <c r="T35" s="22">
        <f t="shared" si="5"/>
        <v>8.969965732715178E-2</v>
      </c>
      <c r="U35" s="22">
        <f t="shared" si="5"/>
        <v>0.23266882950567747</v>
      </c>
      <c r="V35" s="22">
        <f t="shared" si="5"/>
        <v>0.15666141441425843</v>
      </c>
      <c r="W35" s="22">
        <f t="shared" si="5"/>
        <v>4.1940699194618819E-2</v>
      </c>
      <c r="X35" s="22">
        <f t="shared" si="5"/>
        <v>1.503302092362804E-2</v>
      </c>
      <c r="Y35" s="22">
        <f t="shared" si="5"/>
        <v>6.1147650816717462E-2</v>
      </c>
      <c r="Z35" s="22">
        <f t="shared" si="5"/>
        <v>4.6245987212435419E-2</v>
      </c>
      <c r="AA35" s="22">
        <f t="shared" si="5"/>
        <v>2.5519852788059853E-2</v>
      </c>
      <c r="AB35" s="22">
        <f t="shared" si="5"/>
        <v>1.3977754939663174E-2</v>
      </c>
      <c r="AC35" s="22">
        <f t="shared" si="5"/>
        <v>3.4902016878844228E-2</v>
      </c>
      <c r="AD35" s="22">
        <f t="shared" si="5"/>
        <v>2.3536380689110476E-2</v>
      </c>
      <c r="AE35" s="22">
        <f t="shared" si="5"/>
        <v>5.7410729787603452E-3</v>
      </c>
      <c r="AF35" s="22">
        <f t="shared" si="5"/>
        <v>1.0446037756115901E-2</v>
      </c>
      <c r="AG35" s="22">
        <f t="shared" si="5"/>
        <v>-1.3272790778903249E-2</v>
      </c>
      <c r="AH35" s="22">
        <f t="shared" si="5"/>
        <v>-3.0781069642170067E-3</v>
      </c>
    </row>
    <row r="36" spans="1:34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</row>
    <row r="37" spans="1:34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</row>
    <row r="38" spans="1:34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>
        <v>34900000</v>
      </c>
      <c r="I38" s="1">
        <v>71500000</v>
      </c>
      <c r="J38" s="1">
        <v>24200000</v>
      </c>
      <c r="K38" s="1">
        <v>31500000</v>
      </c>
      <c r="L38" s="1">
        <v>322090000</v>
      </c>
      <c r="M38" s="1">
        <v>189205000</v>
      </c>
      <c r="N38" s="1">
        <v>108098000</v>
      </c>
      <c r="O38" s="1">
        <v>98159000</v>
      </c>
      <c r="P38" s="1">
        <v>55006000</v>
      </c>
      <c r="Q38" s="1">
        <v>78045000</v>
      </c>
      <c r="R38" s="1">
        <v>213171000</v>
      </c>
      <c r="S38" s="1">
        <v>355663000</v>
      </c>
      <c r="T38" s="1">
        <v>389115000</v>
      </c>
      <c r="U38" s="1">
        <v>446658000</v>
      </c>
      <c r="V38" s="1">
        <v>243197000</v>
      </c>
      <c r="W38" s="1">
        <v>475320000</v>
      </c>
      <c r="X38" s="1">
        <v>489407000</v>
      </c>
      <c r="Y38" s="1">
        <v>569299000</v>
      </c>
      <c r="Z38" s="1">
        <v>625259000</v>
      </c>
      <c r="AA38" s="1">
        <v>714768000</v>
      </c>
      <c r="AB38" s="1">
        <v>1183945000</v>
      </c>
      <c r="AC38" s="1">
        <v>1665412000</v>
      </c>
      <c r="AD38" s="1">
        <v>2650134000</v>
      </c>
      <c r="AE38" s="1">
        <v>3109322000</v>
      </c>
      <c r="AF38" s="1">
        <v>5988187000</v>
      </c>
      <c r="AG38" s="1">
        <v>6795000000</v>
      </c>
      <c r="AH38" s="1">
        <v>10504000000</v>
      </c>
    </row>
    <row r="39" spans="1:34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>
        <v>66509000</v>
      </c>
      <c r="M39" s="1">
        <v>553997000</v>
      </c>
      <c r="N39" s="1">
        <v>526886000</v>
      </c>
      <c r="O39" s="1">
        <v>485005000</v>
      </c>
      <c r="P39" s="1">
        <v>337314000</v>
      </c>
      <c r="Q39" s="1">
        <v>283112000</v>
      </c>
      <c r="R39" s="1">
        <v>491455000</v>
      </c>
      <c r="S39" s="1">
        <v>105208000</v>
      </c>
      <c r="T39" s="1">
        <v>442986000</v>
      </c>
      <c r="U39" s="1">
        <v>838255000</v>
      </c>
      <c r="V39" s="1">
        <v>788214000</v>
      </c>
      <c r="W39" s="1">
        <v>493602000</v>
      </c>
      <c r="X39" s="1">
        <v>831808000</v>
      </c>
      <c r="Y39" s="1">
        <v>895777000</v>
      </c>
      <c r="Z39" s="1">
        <v>761847000</v>
      </c>
      <c r="AA39" s="1">
        <v>327694000</v>
      </c>
      <c r="AB39" s="1">
        <v>250612000</v>
      </c>
      <c r="AC39" s="1">
        <v>423254000</v>
      </c>
      <c r="AD39" s="1">
        <v>518108000</v>
      </c>
      <c r="AE39" s="1">
        <v>698972000</v>
      </c>
      <c r="AF39" s="1">
        <v>670710000</v>
      </c>
      <c r="AG39" s="1">
        <v>729900000</v>
      </c>
      <c r="AH39" s="1">
        <v>274500000</v>
      </c>
    </row>
    <row r="40" spans="1:34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>
        <v>34900000</v>
      </c>
      <c r="I40" s="1">
        <v>71500000</v>
      </c>
      <c r="J40" s="1">
        <v>24200000</v>
      </c>
      <c r="K40" s="1">
        <v>31500000</v>
      </c>
      <c r="L40" s="1">
        <v>388599000</v>
      </c>
      <c r="M40" s="1">
        <v>743202000</v>
      </c>
      <c r="N40" s="1">
        <v>634984000</v>
      </c>
      <c r="O40" s="1">
        <v>583164000</v>
      </c>
      <c r="P40" s="1">
        <v>392320000</v>
      </c>
      <c r="Q40" s="1">
        <v>361157000</v>
      </c>
      <c r="R40" s="1">
        <v>704626000</v>
      </c>
      <c r="S40" s="1">
        <v>460871000</v>
      </c>
      <c r="T40" s="1">
        <v>832101000</v>
      </c>
      <c r="U40" s="1">
        <v>1284913000</v>
      </c>
      <c r="V40" s="1">
        <v>1031411000</v>
      </c>
      <c r="W40" s="1">
        <v>968922000</v>
      </c>
      <c r="X40" s="1">
        <v>1321215000</v>
      </c>
      <c r="Y40" s="1">
        <v>1465076000</v>
      </c>
      <c r="Z40" s="1">
        <v>1387106000</v>
      </c>
      <c r="AA40" s="1">
        <v>1042462000</v>
      </c>
      <c r="AB40" s="1">
        <v>1434557000</v>
      </c>
      <c r="AC40" s="1">
        <v>2088666000</v>
      </c>
      <c r="AD40" s="1">
        <v>3168242000</v>
      </c>
      <c r="AE40" s="1">
        <v>3808294000</v>
      </c>
      <c r="AF40" s="1">
        <v>6658897000</v>
      </c>
      <c r="AG40" s="1">
        <v>7524900000</v>
      </c>
      <c r="AH40" s="1">
        <v>10778500000</v>
      </c>
    </row>
    <row r="41" spans="1:34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5900000</v>
      </c>
      <c r="L41" s="1">
        <v>12262000</v>
      </c>
      <c r="M41" s="1">
        <v>20265000</v>
      </c>
      <c r="N41" s="1">
        <v>13200000</v>
      </c>
      <c r="O41" s="1">
        <v>7324000</v>
      </c>
      <c r="P41" s="1">
        <v>11891000</v>
      </c>
      <c r="Q41" s="1">
        <v>20595000</v>
      </c>
      <c r="R41" s="1">
        <v>62923000</v>
      </c>
      <c r="S41" s="1">
        <v>31320000</v>
      </c>
      <c r="T41" s="1">
        <v>23489000</v>
      </c>
      <c r="U41" s="1">
        <v>9601000</v>
      </c>
      <c r="V41" s="1">
        <v>12529000</v>
      </c>
      <c r="W41" s="1">
        <v>183135000</v>
      </c>
      <c r="X41" s="1">
        <v>143250000</v>
      </c>
      <c r="Y41" s="1">
        <v>85517000</v>
      </c>
      <c r="Z41" s="1">
        <v>90057000</v>
      </c>
      <c r="AA41" s="1">
        <v>189290000</v>
      </c>
      <c r="AB41" s="1">
        <v>204296000</v>
      </c>
      <c r="AC41" s="1">
        <v>384503000</v>
      </c>
      <c r="AD41" s="1">
        <v>476462000</v>
      </c>
      <c r="AE41" s="1">
        <v>633518000</v>
      </c>
      <c r="AF41" s="1">
        <v>885352000</v>
      </c>
      <c r="AG41" s="1">
        <v>1136800000</v>
      </c>
      <c r="AH41" s="1">
        <v>1442200000</v>
      </c>
    </row>
    <row r="42" spans="1:34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>
        <v>112430000</v>
      </c>
      <c r="X42" s="1">
        <v>30464000</v>
      </c>
      <c r="Y42" s="1">
        <v>14147000</v>
      </c>
      <c r="Z42" s="1">
        <v>30848000</v>
      </c>
      <c r="AA42" s="1">
        <v>57207000</v>
      </c>
      <c r="AB42" s="1">
        <v>77604000</v>
      </c>
      <c r="AC42" s="1">
        <v>111830000</v>
      </c>
      <c r="AD42" s="1">
        <v>124360000</v>
      </c>
      <c r="AE42" s="1">
        <v>167502000</v>
      </c>
      <c r="AF42" s="1">
        <v>280777000</v>
      </c>
      <c r="AG42" s="1">
        <v>353100000</v>
      </c>
      <c r="AH42" s="1">
        <v>460600000</v>
      </c>
    </row>
    <row r="43" spans="1:34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>
        <v>97300000</v>
      </c>
      <c r="I43" s="1">
        <v>210100000</v>
      </c>
      <c r="J43" s="1">
        <v>224500000</v>
      </c>
      <c r="K43" s="1">
        <v>157800000</v>
      </c>
      <c r="L43" s="1">
        <v>2325000</v>
      </c>
      <c r="M43" s="1">
        <v>12625000</v>
      </c>
      <c r="N43" s="1">
        <v>8388000</v>
      </c>
      <c r="O43" s="1">
        <v>3318000</v>
      </c>
      <c r="P43" s="1">
        <v>2501000</v>
      </c>
      <c r="Q43" s="1">
        <v>3303000</v>
      </c>
      <c r="R43" s="1">
        <v>3857000</v>
      </c>
      <c r="S43" s="1">
        <v>4660000</v>
      </c>
      <c r="T43" s="1">
        <v>11991000</v>
      </c>
      <c r="U43" s="1">
        <v>12512000</v>
      </c>
      <c r="V43" s="1">
        <v>13099000</v>
      </c>
      <c r="W43" s="1">
        <v>66767000</v>
      </c>
      <c r="X43" s="1">
        <v>94656000</v>
      </c>
      <c r="Y43" s="1">
        <v>23836000</v>
      </c>
      <c r="Z43" s="1">
        <v>38500000</v>
      </c>
      <c r="AA43" s="1">
        <v>118194000</v>
      </c>
      <c r="AB43" s="1">
        <v>115083000</v>
      </c>
      <c r="AC43" s="1">
        <v>63964000</v>
      </c>
      <c r="AD43" s="1">
        <v>74045000</v>
      </c>
      <c r="AE43" s="1">
        <v>213515000</v>
      </c>
      <c r="AF43" s="1">
        <v>308353000</v>
      </c>
      <c r="AG43" s="1">
        <v>545800000</v>
      </c>
      <c r="AH43" s="1" t="s">
        <v>92</v>
      </c>
    </row>
    <row r="44" spans="1:34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>
        <v>132200000</v>
      </c>
      <c r="I44" s="10">
        <v>281600000</v>
      </c>
      <c r="J44" s="10">
        <v>248700000</v>
      </c>
      <c r="K44" s="10">
        <v>195200000</v>
      </c>
      <c r="L44" s="10">
        <v>403186000</v>
      </c>
      <c r="M44" s="10">
        <v>776092000</v>
      </c>
      <c r="N44" s="10">
        <v>656572000</v>
      </c>
      <c r="O44" s="10">
        <v>593806000</v>
      </c>
      <c r="P44" s="10">
        <v>406712000</v>
      </c>
      <c r="Q44" s="10">
        <v>385055000</v>
      </c>
      <c r="R44" s="10">
        <v>771406000</v>
      </c>
      <c r="S44" s="10">
        <v>496851000</v>
      </c>
      <c r="T44" s="10">
        <v>867581000</v>
      </c>
      <c r="U44" s="10">
        <v>1307026000</v>
      </c>
      <c r="V44" s="10">
        <v>1057039000</v>
      </c>
      <c r="W44" s="10">
        <v>1331254000</v>
      </c>
      <c r="X44" s="10">
        <v>1589585000</v>
      </c>
      <c r="Y44" s="10">
        <v>1588576000</v>
      </c>
      <c r="Z44" s="10">
        <v>1546511000</v>
      </c>
      <c r="AA44" s="10">
        <v>1407153000</v>
      </c>
      <c r="AB44" s="10">
        <v>1831540000</v>
      </c>
      <c r="AC44" s="10">
        <v>2648963000</v>
      </c>
      <c r="AD44" s="10">
        <v>3843109000</v>
      </c>
      <c r="AE44" s="10">
        <v>4822829000</v>
      </c>
      <c r="AF44" s="10">
        <v>8133379000</v>
      </c>
      <c r="AG44" s="10">
        <v>9560600000</v>
      </c>
      <c r="AH44" s="10">
        <v>12681300000</v>
      </c>
    </row>
    <row r="45" spans="1:34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>
        <v>8700000</v>
      </c>
      <c r="I45" s="1">
        <v>11100000</v>
      </c>
      <c r="J45" s="1">
        <v>14500000</v>
      </c>
      <c r="K45" s="1">
        <v>24500000</v>
      </c>
      <c r="L45" s="1">
        <v>28149000</v>
      </c>
      <c r="M45" s="1">
        <v>80377000</v>
      </c>
      <c r="N45" s="1">
        <v>95991000</v>
      </c>
      <c r="O45" s="1">
        <v>80083000</v>
      </c>
      <c r="P45" s="1">
        <v>64225000</v>
      </c>
      <c r="Q45" s="1">
        <v>54533000</v>
      </c>
      <c r="R45" s="1">
        <v>61535000</v>
      </c>
      <c r="S45" s="1">
        <v>66509000</v>
      </c>
      <c r="T45" s="1">
        <v>68331000</v>
      </c>
      <c r="U45" s="1">
        <v>62279000</v>
      </c>
      <c r="V45" s="1">
        <v>72333000</v>
      </c>
      <c r="W45" s="1">
        <v>133176000</v>
      </c>
      <c r="X45" s="1">
        <v>433609000</v>
      </c>
      <c r="Y45" s="1">
        <v>696911000</v>
      </c>
      <c r="Z45" s="1">
        <v>715812000</v>
      </c>
      <c r="AA45" s="1">
        <v>697715000</v>
      </c>
      <c r="AB45" s="1">
        <v>698362000</v>
      </c>
      <c r="AC45" s="1">
        <v>789437000</v>
      </c>
      <c r="AD45" s="1">
        <v>812005000</v>
      </c>
      <c r="AE45" s="1">
        <v>745080000</v>
      </c>
      <c r="AF45" s="1">
        <v>1284098000</v>
      </c>
      <c r="AG45" s="1">
        <v>1424400000</v>
      </c>
      <c r="AH45" s="1">
        <v>1108400000</v>
      </c>
    </row>
    <row r="46" spans="1:34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>
        <v>26102000</v>
      </c>
      <c r="V46" s="1">
        <v>26102000</v>
      </c>
      <c r="W46" s="1">
        <v>30992000</v>
      </c>
      <c r="X46" s="1">
        <v>30992000</v>
      </c>
      <c r="Y46" s="1">
        <v>30992000</v>
      </c>
      <c r="Z46" s="1">
        <v>39915000</v>
      </c>
      <c r="AA46" s="1">
        <v>50384000</v>
      </c>
      <c r="AB46" s="1">
        <v>50384000</v>
      </c>
      <c r="AC46" s="1">
        <v>50384000</v>
      </c>
      <c r="AD46" s="1">
        <v>50384000</v>
      </c>
      <c r="AE46" s="1">
        <v>1002158000</v>
      </c>
      <c r="AF46" s="1">
        <v>1002158000</v>
      </c>
      <c r="AG46" s="1">
        <v>1002200000</v>
      </c>
      <c r="AH46" s="1">
        <v>1088000000</v>
      </c>
    </row>
    <row r="47" spans="1:34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>
        <v>518700000</v>
      </c>
      <c r="V47" s="1">
        <v>518700000</v>
      </c>
      <c r="W47" s="1">
        <v>663500000</v>
      </c>
      <c r="X47" s="1">
        <v>663500000</v>
      </c>
      <c r="Y47" s="1" t="s">
        <v>92</v>
      </c>
      <c r="Z47" s="1">
        <v>29000000</v>
      </c>
      <c r="AA47" s="1">
        <v>284340000</v>
      </c>
      <c r="AB47" s="1">
        <v>284340000</v>
      </c>
      <c r="AC47" s="1">
        <v>29000000</v>
      </c>
      <c r="AD47" s="1" t="s">
        <v>92</v>
      </c>
      <c r="AE47" s="1">
        <v>400000000</v>
      </c>
      <c r="AF47" s="1">
        <v>400000000</v>
      </c>
      <c r="AG47" s="1">
        <v>400000000</v>
      </c>
      <c r="AH47" s="1">
        <v>603600000</v>
      </c>
    </row>
    <row r="48" spans="1:34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>
        <v>544802000</v>
      </c>
      <c r="V48" s="1">
        <v>544802000</v>
      </c>
      <c r="W48" s="1">
        <v>694492000</v>
      </c>
      <c r="X48" s="1">
        <v>694492000</v>
      </c>
      <c r="Y48" s="1">
        <v>30992000</v>
      </c>
      <c r="Z48" s="1">
        <v>68915000</v>
      </c>
      <c r="AA48" s="1">
        <v>334724000</v>
      </c>
      <c r="AB48" s="1">
        <v>334724000</v>
      </c>
      <c r="AC48" s="1">
        <v>79384000</v>
      </c>
      <c r="AD48" s="1">
        <v>50384000</v>
      </c>
      <c r="AE48" s="1">
        <v>1402158000</v>
      </c>
      <c r="AF48" s="1">
        <v>1402158000</v>
      </c>
      <c r="AG48" s="1">
        <v>1402200000</v>
      </c>
      <c r="AH48" s="1">
        <v>1691600000</v>
      </c>
    </row>
    <row r="49" spans="1:34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>
        <v>20276000</v>
      </c>
      <c r="AC49" s="1">
        <v>20447000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</row>
    <row r="50" spans="1:34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>
        <v>1499672000</v>
      </c>
      <c r="AE50" s="1">
        <v>1190815000</v>
      </c>
      <c r="AF50" s="1">
        <v>882779000</v>
      </c>
      <c r="AG50" s="1">
        <v>934500000</v>
      </c>
      <c r="AH50" s="1">
        <v>1246900000</v>
      </c>
    </row>
    <row r="51" spans="1:34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>
        <v>2600000</v>
      </c>
      <c r="I51" s="1">
        <v>2900000</v>
      </c>
      <c r="J51" s="1">
        <v>3100000</v>
      </c>
      <c r="K51" s="1">
        <v>12700000</v>
      </c>
      <c r="L51" s="1">
        <v>341546000</v>
      </c>
      <c r="M51" s="1">
        <v>68662000</v>
      </c>
      <c r="N51" s="1">
        <v>63157000</v>
      </c>
      <c r="O51" s="1">
        <v>50522000</v>
      </c>
      <c r="P51" s="1">
        <v>74516000</v>
      </c>
      <c r="Q51" s="1">
        <v>109410000</v>
      </c>
      <c r="R51" s="1">
        <v>88638000</v>
      </c>
      <c r="S51" s="1">
        <v>38117000</v>
      </c>
      <c r="T51" s="1">
        <v>44567000</v>
      </c>
      <c r="U51" s="1">
        <v>41381000</v>
      </c>
      <c r="V51" s="1">
        <v>51272000</v>
      </c>
      <c r="W51" s="1">
        <v>45358000</v>
      </c>
      <c r="X51" s="1">
        <v>41602000</v>
      </c>
      <c r="Y51" s="1">
        <v>2562000</v>
      </c>
      <c r="Z51" s="1">
        <v>3441000</v>
      </c>
      <c r="AA51" s="1">
        <v>59283000</v>
      </c>
      <c r="AB51" s="1">
        <v>11885000</v>
      </c>
      <c r="AC51" s="1">
        <v>7783000</v>
      </c>
      <c r="AD51" s="1">
        <v>40728000</v>
      </c>
      <c r="AE51" s="1">
        <v>157583000</v>
      </c>
      <c r="AF51" s="1">
        <v>49394000</v>
      </c>
      <c r="AG51" s="1">
        <v>110800000</v>
      </c>
      <c r="AH51" s="1" t="s">
        <v>92</v>
      </c>
    </row>
    <row r="52" spans="1:34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>
        <v>11300000</v>
      </c>
      <c r="I52" s="1">
        <v>14000000</v>
      </c>
      <c r="J52" s="1">
        <v>17600000</v>
      </c>
      <c r="K52" s="1">
        <v>37200000</v>
      </c>
      <c r="L52" s="1">
        <v>369695000</v>
      </c>
      <c r="M52" s="1">
        <v>149039000</v>
      </c>
      <c r="N52" s="1">
        <v>159148000</v>
      </c>
      <c r="O52" s="1">
        <v>130605000</v>
      </c>
      <c r="P52" s="1">
        <v>138741000</v>
      </c>
      <c r="Q52" s="1">
        <v>163943000</v>
      </c>
      <c r="R52" s="1">
        <v>150173000</v>
      </c>
      <c r="S52" s="1">
        <v>104626000</v>
      </c>
      <c r="T52" s="1">
        <v>112898000</v>
      </c>
      <c r="U52" s="1">
        <v>648462000</v>
      </c>
      <c r="V52" s="1">
        <v>668407000</v>
      </c>
      <c r="W52" s="1">
        <v>873026000</v>
      </c>
      <c r="X52" s="1">
        <v>1169703000</v>
      </c>
      <c r="Y52" s="1">
        <v>730465000</v>
      </c>
      <c r="Z52" s="1">
        <v>788168000</v>
      </c>
      <c r="AA52" s="1">
        <v>1091722000</v>
      </c>
      <c r="AB52" s="1">
        <v>1065247000</v>
      </c>
      <c r="AC52" s="1">
        <v>897051000</v>
      </c>
      <c r="AD52" s="1">
        <v>2402789000</v>
      </c>
      <c r="AE52" s="1">
        <v>3495636000</v>
      </c>
      <c r="AF52" s="1">
        <v>3618429000</v>
      </c>
      <c r="AG52" s="1">
        <v>3871900000</v>
      </c>
      <c r="AH52" s="1">
        <v>4046900000</v>
      </c>
    </row>
    <row r="53" spans="1:34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>
        <v>1422700000</v>
      </c>
    </row>
    <row r="54" spans="1:34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>
        <v>143500000</v>
      </c>
      <c r="I54" s="11">
        <v>295600000</v>
      </c>
      <c r="J54" s="11">
        <v>266300000</v>
      </c>
      <c r="K54" s="11">
        <v>232400000</v>
      </c>
      <c r="L54" s="11">
        <v>772881000</v>
      </c>
      <c r="M54" s="11">
        <v>925131000</v>
      </c>
      <c r="N54" s="11">
        <v>815720000</v>
      </c>
      <c r="O54" s="11">
        <v>724411000</v>
      </c>
      <c r="P54" s="11">
        <v>545453000</v>
      </c>
      <c r="Q54" s="11">
        <v>548998000</v>
      </c>
      <c r="R54" s="11">
        <v>921579000</v>
      </c>
      <c r="S54" s="11">
        <v>601477000</v>
      </c>
      <c r="T54" s="11">
        <v>980479000</v>
      </c>
      <c r="U54" s="11">
        <v>1955488000</v>
      </c>
      <c r="V54" s="11">
        <v>1725446000</v>
      </c>
      <c r="W54" s="11">
        <v>2204280000</v>
      </c>
      <c r="X54" s="11">
        <v>2759288000</v>
      </c>
      <c r="Y54" s="11">
        <v>2319041000</v>
      </c>
      <c r="Z54" s="11">
        <v>2334679000</v>
      </c>
      <c r="AA54" s="11">
        <v>2498875000</v>
      </c>
      <c r="AB54" s="11">
        <v>2896787000</v>
      </c>
      <c r="AC54" s="11">
        <v>3546014000</v>
      </c>
      <c r="AD54" s="11">
        <v>6245898000</v>
      </c>
      <c r="AE54" s="11">
        <v>8318465000</v>
      </c>
      <c r="AF54" s="11">
        <v>11751808000</v>
      </c>
      <c r="AG54" s="11">
        <v>13432500000</v>
      </c>
      <c r="AH54" s="11">
        <v>18150900000</v>
      </c>
    </row>
    <row r="55" spans="1:34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>
        <v>1400000</v>
      </c>
      <c r="I55" s="1">
        <v>4200000</v>
      </c>
      <c r="J55" s="1">
        <v>2800000</v>
      </c>
      <c r="K55" s="1">
        <v>3000000</v>
      </c>
      <c r="L55" s="1">
        <v>3847000</v>
      </c>
      <c r="M55" s="1">
        <v>11628000</v>
      </c>
      <c r="N55" s="1">
        <v>16745000</v>
      </c>
      <c r="O55" s="1">
        <v>12306000</v>
      </c>
      <c r="P55" s="1">
        <v>6660000</v>
      </c>
      <c r="Q55" s="1">
        <v>6210000</v>
      </c>
      <c r="R55" s="1">
        <v>15368000</v>
      </c>
      <c r="S55" s="1">
        <v>32750000</v>
      </c>
      <c r="T55" s="1">
        <v>51760000</v>
      </c>
      <c r="U55" s="1">
        <v>36989000</v>
      </c>
      <c r="V55" s="1">
        <v>35851000</v>
      </c>
      <c r="W55" s="1">
        <v>74642000</v>
      </c>
      <c r="X55" s="1">
        <v>101292000</v>
      </c>
      <c r="Y55" s="1">
        <v>49327000</v>
      </c>
      <c r="Z55" s="1">
        <v>71194000</v>
      </c>
      <c r="AA55" s="1">
        <v>74942000</v>
      </c>
      <c r="AB55" s="1">
        <v>61451000</v>
      </c>
      <c r="AC55" s="1">
        <v>73994000</v>
      </c>
      <c r="AD55" s="1">
        <v>110987000</v>
      </c>
      <c r="AE55" s="1">
        <v>87610000</v>
      </c>
      <c r="AF55" s="1">
        <v>155139000</v>
      </c>
      <c r="AG55" s="1">
        <v>195000000</v>
      </c>
      <c r="AH55" s="1">
        <v>2430600000</v>
      </c>
    </row>
    <row r="56" spans="1:34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>
        <v>2900000</v>
      </c>
      <c r="I56" s="1">
        <v>2500000</v>
      </c>
      <c r="J56" s="1">
        <v>2800000</v>
      </c>
      <c r="K56" s="1">
        <v>2400000</v>
      </c>
      <c r="L56" s="1">
        <v>2377000</v>
      </c>
      <c r="M56" s="1">
        <v>4579000</v>
      </c>
      <c r="N56" s="1">
        <v>2195000</v>
      </c>
      <c r="O56" s="1">
        <v>4660000</v>
      </c>
      <c r="P56" s="1" t="s">
        <v>92</v>
      </c>
      <c r="Q56" s="1" t="s">
        <v>92</v>
      </c>
      <c r="R56" s="1">
        <v>103758000</v>
      </c>
      <c r="S56" s="1">
        <v>19997000</v>
      </c>
      <c r="T56" s="1" t="s">
        <v>92</v>
      </c>
      <c r="U56" s="1">
        <v>32071000</v>
      </c>
      <c r="V56" s="1">
        <v>136991000</v>
      </c>
      <c r="W56" s="1" t="s">
        <v>92</v>
      </c>
      <c r="X56" s="1">
        <v>13707000</v>
      </c>
      <c r="Y56" s="1">
        <v>16893000</v>
      </c>
      <c r="Z56" s="1">
        <v>32012000</v>
      </c>
      <c r="AA56" s="1">
        <v>87023000</v>
      </c>
      <c r="AB56" s="1">
        <v>319426000</v>
      </c>
      <c r="AC56" s="1">
        <v>22531000</v>
      </c>
      <c r="AD56" s="1">
        <v>9817000</v>
      </c>
      <c r="AE56" s="1">
        <v>30293000</v>
      </c>
      <c r="AF56" s="1">
        <v>42434000</v>
      </c>
      <c r="AG56" s="1">
        <v>46900000</v>
      </c>
      <c r="AH56" s="1">
        <v>46900000</v>
      </c>
    </row>
    <row r="57" spans="1:34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>
        <v>12075000</v>
      </c>
      <c r="X57" s="1">
        <v>715000</v>
      </c>
      <c r="Y57" s="1">
        <v>8362000</v>
      </c>
      <c r="Z57" s="1">
        <v>10038000</v>
      </c>
      <c r="AA57" s="1">
        <v>30953000</v>
      </c>
      <c r="AB57" s="1">
        <v>6883000</v>
      </c>
      <c r="AC57" s="1" t="s">
        <v>92</v>
      </c>
      <c r="AD57" s="1" t="s">
        <v>92</v>
      </c>
      <c r="AE57" s="1">
        <v>72293000</v>
      </c>
      <c r="AF57" s="1">
        <v>104173000</v>
      </c>
      <c r="AG57" s="1">
        <v>211300000</v>
      </c>
      <c r="AH57" s="1" t="s">
        <v>92</v>
      </c>
    </row>
    <row r="58" spans="1:34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>
        <v>39498000</v>
      </c>
      <c r="N58" s="1">
        <v>11888000</v>
      </c>
      <c r="O58" s="1">
        <v>7746000</v>
      </c>
      <c r="P58" s="1">
        <v>47741000</v>
      </c>
      <c r="Q58" s="1">
        <v>31449000</v>
      </c>
      <c r="R58" s="1">
        <v>33889000</v>
      </c>
      <c r="S58" s="1">
        <v>25528000</v>
      </c>
      <c r="T58" s="1">
        <v>37678000</v>
      </c>
      <c r="U58" s="1">
        <v>74956000</v>
      </c>
      <c r="V58" s="1">
        <v>74619000</v>
      </c>
      <c r="W58" s="1">
        <v>45037000</v>
      </c>
      <c r="X58" s="1">
        <v>27566000</v>
      </c>
      <c r="Y58" s="1">
        <v>21510000</v>
      </c>
      <c r="Z58" s="1">
        <v>17468000</v>
      </c>
      <c r="AA58" s="1">
        <v>16296000</v>
      </c>
      <c r="AB58" s="1">
        <v>79421000</v>
      </c>
      <c r="AC58" s="1">
        <v>237570000</v>
      </c>
      <c r="AD58" s="1" t="s">
        <v>92</v>
      </c>
      <c r="AE58" s="1">
        <v>62332000</v>
      </c>
      <c r="AF58" s="1">
        <v>191519000</v>
      </c>
      <c r="AG58" s="1">
        <v>171700000</v>
      </c>
      <c r="AH58" s="1" t="s">
        <v>92</v>
      </c>
    </row>
    <row r="59" spans="1:34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>
        <v>2800000</v>
      </c>
      <c r="I59" s="1">
        <v>7000000</v>
      </c>
      <c r="J59" s="1">
        <v>7500000</v>
      </c>
      <c r="K59" s="1">
        <v>13100000</v>
      </c>
      <c r="L59" s="1">
        <v>32447000</v>
      </c>
      <c r="M59" s="1">
        <v>35848000</v>
      </c>
      <c r="N59" s="1">
        <v>33769000</v>
      </c>
      <c r="O59" s="1">
        <v>114355000</v>
      </c>
      <c r="P59" s="1">
        <v>99344000</v>
      </c>
      <c r="Q59" s="1">
        <v>62584000</v>
      </c>
      <c r="R59" s="1">
        <v>97999000</v>
      </c>
      <c r="S59" s="1">
        <v>121004000</v>
      </c>
      <c r="T59" s="1">
        <v>127126000</v>
      </c>
      <c r="U59" s="1">
        <v>140867000</v>
      </c>
      <c r="V59" s="1">
        <v>227322000</v>
      </c>
      <c r="W59" s="1">
        <v>260594000</v>
      </c>
      <c r="X59" s="1">
        <v>289344000</v>
      </c>
      <c r="Y59" s="1">
        <v>301737000</v>
      </c>
      <c r="Z59" s="1">
        <v>237542000</v>
      </c>
      <c r="AA59" s="1">
        <v>297135000</v>
      </c>
      <c r="AB59" s="1">
        <v>325356000</v>
      </c>
      <c r="AC59" s="1">
        <v>473165000</v>
      </c>
      <c r="AD59" s="1">
        <v>999488000</v>
      </c>
      <c r="AE59" s="1">
        <v>1082299000</v>
      </c>
      <c r="AF59" s="1">
        <v>1384268000</v>
      </c>
      <c r="AG59" s="1">
        <v>1517100000</v>
      </c>
      <c r="AH59" s="1" t="s">
        <v>92</v>
      </c>
    </row>
    <row r="60" spans="1:34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>
        <v>7100000</v>
      </c>
      <c r="I60" s="10">
        <v>13700000</v>
      </c>
      <c r="J60" s="10">
        <v>13100000</v>
      </c>
      <c r="K60" s="10">
        <v>18500000</v>
      </c>
      <c r="L60" s="10">
        <v>38671000</v>
      </c>
      <c r="M60" s="10">
        <v>91553000</v>
      </c>
      <c r="N60" s="10">
        <v>64597000</v>
      </c>
      <c r="O60" s="10">
        <v>139067000</v>
      </c>
      <c r="P60" s="10">
        <v>153745000</v>
      </c>
      <c r="Q60" s="10">
        <v>100243000</v>
      </c>
      <c r="R60" s="10">
        <v>251014000</v>
      </c>
      <c r="S60" s="10">
        <v>199279000</v>
      </c>
      <c r="T60" s="10">
        <v>216564000</v>
      </c>
      <c r="U60" s="10">
        <v>284883000</v>
      </c>
      <c r="V60" s="10">
        <v>474783000</v>
      </c>
      <c r="W60" s="10">
        <v>392348000</v>
      </c>
      <c r="X60" s="10">
        <v>432624000</v>
      </c>
      <c r="Y60" s="10">
        <v>397829000</v>
      </c>
      <c r="Z60" s="10">
        <v>368254000</v>
      </c>
      <c r="AA60" s="10">
        <v>506349000</v>
      </c>
      <c r="AB60" s="10">
        <v>792537000</v>
      </c>
      <c r="AC60" s="10">
        <v>807260000</v>
      </c>
      <c r="AD60" s="10">
        <v>1120292000</v>
      </c>
      <c r="AE60" s="10">
        <v>1334827000</v>
      </c>
      <c r="AF60" s="10">
        <v>1877533000</v>
      </c>
      <c r="AG60" s="10">
        <v>2142000000</v>
      </c>
      <c r="AH60" s="10">
        <v>2430600000</v>
      </c>
    </row>
    <row r="61" spans="1:34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>
        <v>5600000</v>
      </c>
      <c r="I61" s="1">
        <v>5900000</v>
      </c>
      <c r="J61" s="1">
        <v>7000000</v>
      </c>
      <c r="K61" s="1">
        <v>4700000</v>
      </c>
      <c r="L61" s="1">
        <v>347313000</v>
      </c>
      <c r="M61" s="1">
        <v>315000000</v>
      </c>
      <c r="N61" s="1">
        <v>325944000</v>
      </c>
      <c r="O61" s="1">
        <v>340728000</v>
      </c>
      <c r="P61" s="1">
        <v>334997000</v>
      </c>
      <c r="Q61" s="1">
        <v>180097000</v>
      </c>
      <c r="R61" s="1">
        <v>19997000</v>
      </c>
      <c r="S61" s="1" t="s">
        <v>92</v>
      </c>
      <c r="T61" s="1">
        <v>287500000</v>
      </c>
      <c r="U61" s="1">
        <v>121765000</v>
      </c>
      <c r="V61" s="1">
        <v>400000000</v>
      </c>
      <c r="W61" s="1">
        <v>400000000</v>
      </c>
      <c r="X61" s="1">
        <v>683201000</v>
      </c>
      <c r="Y61" s="1">
        <v>489691000</v>
      </c>
      <c r="Z61" s="1">
        <v>792935000</v>
      </c>
      <c r="AA61" s="1">
        <v>739503000</v>
      </c>
      <c r="AB61" s="1">
        <v>521335000</v>
      </c>
      <c r="AC61" s="1">
        <v>583902000</v>
      </c>
      <c r="AD61" s="1">
        <v>581550000</v>
      </c>
      <c r="AE61" s="1">
        <v>622868000</v>
      </c>
      <c r="AF61" s="1">
        <v>889505000</v>
      </c>
      <c r="AG61" s="1">
        <v>887200000</v>
      </c>
      <c r="AH61" s="1">
        <v>810300000</v>
      </c>
    </row>
    <row r="62" spans="1:34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>
        <v>209796000</v>
      </c>
      <c r="U62" s="1">
        <v>263782000</v>
      </c>
      <c r="V62" s="1">
        <v>160049000</v>
      </c>
      <c r="W62" s="1">
        <v>118095000</v>
      </c>
      <c r="X62" s="1">
        <v>96242000</v>
      </c>
      <c r="Y62" s="1">
        <v>49459000</v>
      </c>
      <c r="Z62" s="1">
        <v>27808000</v>
      </c>
      <c r="AA62" s="1">
        <v>9714000</v>
      </c>
      <c r="AB62" s="1">
        <v>6632000</v>
      </c>
      <c r="AC62" s="1">
        <v>80157000</v>
      </c>
      <c r="AD62" s="1">
        <v>82573000</v>
      </c>
      <c r="AE62" s="1">
        <v>88762000</v>
      </c>
      <c r="AF62" s="1" t="s">
        <v>92</v>
      </c>
      <c r="AG62" s="1" t="s">
        <v>92</v>
      </c>
      <c r="AH62" s="1" t="s">
        <v>92</v>
      </c>
    </row>
    <row r="63" spans="1:34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>
        <v>11058000</v>
      </c>
      <c r="U63" s="1">
        <v>160278000</v>
      </c>
      <c r="V63" s="1">
        <v>160278000</v>
      </c>
      <c r="W63" s="1">
        <v>243707000</v>
      </c>
      <c r="X63" s="1">
        <v>280367000</v>
      </c>
      <c r="Y63" s="1" t="s">
        <v>92</v>
      </c>
      <c r="Z63" s="1">
        <v>15044000</v>
      </c>
      <c r="AA63" s="1">
        <v>110439000</v>
      </c>
      <c r="AB63" s="1">
        <v>134063000</v>
      </c>
      <c r="AC63" s="1">
        <v>6341000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</row>
    <row r="64" spans="1:34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>
        <v>43227000</v>
      </c>
      <c r="N64" s="1">
        <v>46598000</v>
      </c>
      <c r="O64" s="1">
        <v>51771000</v>
      </c>
      <c r="P64" s="1">
        <v>21270000</v>
      </c>
      <c r="Q64" s="1">
        <v>29482000</v>
      </c>
      <c r="R64" s="1">
        <v>144633000</v>
      </c>
      <c r="S64" s="1">
        <v>130903000</v>
      </c>
      <c r="T64" s="1">
        <v>16687000</v>
      </c>
      <c r="U64" s="1">
        <v>28434000</v>
      </c>
      <c r="V64" s="1">
        <v>26363000</v>
      </c>
      <c r="W64" s="1">
        <v>84618000</v>
      </c>
      <c r="X64" s="1">
        <v>71002000</v>
      </c>
      <c r="Y64" s="1">
        <v>25657000</v>
      </c>
      <c r="Z64" s="1">
        <v>34455000</v>
      </c>
      <c r="AA64" s="1">
        <v>39242000</v>
      </c>
      <c r="AB64" s="1">
        <v>104029000</v>
      </c>
      <c r="AC64" s="1">
        <v>26048000</v>
      </c>
      <c r="AD64" s="1">
        <v>26280000</v>
      </c>
      <c r="AE64" s="1">
        <v>186764000</v>
      </c>
      <c r="AF64" s="1">
        <v>297955000</v>
      </c>
      <c r="AG64" s="1">
        <v>303300000</v>
      </c>
      <c r="AH64" s="1">
        <v>997300000</v>
      </c>
    </row>
    <row r="65" spans="1:34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>
        <v>5600000</v>
      </c>
      <c r="I65" s="1">
        <v>5900000</v>
      </c>
      <c r="J65" s="1">
        <v>7000000</v>
      </c>
      <c r="K65" s="1">
        <v>4700000</v>
      </c>
      <c r="L65" s="1">
        <v>347313000</v>
      </c>
      <c r="M65" s="1">
        <v>358227000</v>
      </c>
      <c r="N65" s="1">
        <v>372542000</v>
      </c>
      <c r="O65" s="1">
        <v>392499000</v>
      </c>
      <c r="P65" s="1">
        <v>356267000</v>
      </c>
      <c r="Q65" s="1">
        <v>209579000</v>
      </c>
      <c r="R65" s="1">
        <v>164630000</v>
      </c>
      <c r="S65" s="1">
        <v>130903000</v>
      </c>
      <c r="T65" s="1">
        <v>525041000</v>
      </c>
      <c r="U65" s="1">
        <v>574259000</v>
      </c>
      <c r="V65" s="1">
        <v>746690000</v>
      </c>
      <c r="W65" s="1">
        <v>846420000</v>
      </c>
      <c r="X65" s="1">
        <v>1130812000</v>
      </c>
      <c r="Y65" s="1">
        <v>564807000</v>
      </c>
      <c r="Z65" s="1">
        <v>870242000</v>
      </c>
      <c r="AA65" s="1">
        <v>898898000</v>
      </c>
      <c r="AB65" s="1">
        <v>766059000</v>
      </c>
      <c r="AC65" s="1">
        <v>696448000</v>
      </c>
      <c r="AD65" s="1">
        <v>690403000</v>
      </c>
      <c r="AE65" s="1">
        <v>898394000</v>
      </c>
      <c r="AF65" s="1">
        <v>1187460000</v>
      </c>
      <c r="AG65" s="1">
        <v>1190500000</v>
      </c>
      <c r="AH65" s="1">
        <v>1807600000</v>
      </c>
    </row>
    <row r="66" spans="1:34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</row>
    <row r="67" spans="1:34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>
        <v>12700000</v>
      </c>
      <c r="I67" s="10">
        <v>19600000</v>
      </c>
      <c r="J67" s="10">
        <v>20100000</v>
      </c>
      <c r="K67" s="10">
        <v>23200000</v>
      </c>
      <c r="L67" s="10">
        <v>385984000</v>
      </c>
      <c r="M67" s="10">
        <v>449780000</v>
      </c>
      <c r="N67" s="10">
        <v>437139000</v>
      </c>
      <c r="O67" s="10">
        <v>531566000</v>
      </c>
      <c r="P67" s="10">
        <v>510012000</v>
      </c>
      <c r="Q67" s="10">
        <v>309822000</v>
      </c>
      <c r="R67" s="10">
        <v>415644000</v>
      </c>
      <c r="S67" s="10">
        <v>330182000</v>
      </c>
      <c r="T67" s="10">
        <v>741605000</v>
      </c>
      <c r="U67" s="10">
        <v>859142000</v>
      </c>
      <c r="V67" s="10">
        <v>1221473000</v>
      </c>
      <c r="W67" s="10">
        <v>1238768000</v>
      </c>
      <c r="X67" s="10">
        <v>1563436000</v>
      </c>
      <c r="Y67" s="10">
        <v>962636000</v>
      </c>
      <c r="Z67" s="10">
        <v>1238496000</v>
      </c>
      <c r="AA67" s="10">
        <v>1405247000</v>
      </c>
      <c r="AB67" s="10">
        <v>1558596000</v>
      </c>
      <c r="AC67" s="10">
        <v>1503708000</v>
      </c>
      <c r="AD67" s="10">
        <v>1810695000</v>
      </c>
      <c r="AE67" s="10">
        <v>2233221000</v>
      </c>
      <c r="AF67" s="10">
        <v>3064993000</v>
      </c>
      <c r="AG67" s="10">
        <v>3332500000</v>
      </c>
      <c r="AH67" s="10">
        <v>4238200000</v>
      </c>
    </row>
    <row r="68" spans="1:34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>
        <v>300000</v>
      </c>
      <c r="L68" s="1">
        <v>596000</v>
      </c>
      <c r="M68" s="1">
        <v>751000</v>
      </c>
      <c r="N68" s="1">
        <v>764000</v>
      </c>
      <c r="O68" s="1">
        <v>780000</v>
      </c>
      <c r="P68" s="1">
        <v>807000</v>
      </c>
      <c r="Q68" s="1">
        <v>1081000</v>
      </c>
      <c r="R68" s="1">
        <v>1244000</v>
      </c>
      <c r="S68" s="1">
        <v>1312000</v>
      </c>
      <c r="T68" s="1">
        <v>1494000</v>
      </c>
      <c r="U68" s="1">
        <v>1982000</v>
      </c>
      <c r="V68" s="1">
        <v>2016000</v>
      </c>
      <c r="W68" s="1">
        <v>2072000</v>
      </c>
      <c r="X68" s="1">
        <v>2149000</v>
      </c>
      <c r="Y68" s="1">
        <v>2320000</v>
      </c>
      <c r="Z68" s="1">
        <v>2385000</v>
      </c>
      <c r="AA68" s="1">
        <v>2427000</v>
      </c>
      <c r="AB68" s="1">
        <v>2450000</v>
      </c>
      <c r="AC68" s="1">
        <v>2512000</v>
      </c>
      <c r="AD68" s="1">
        <v>2546000</v>
      </c>
      <c r="AE68" s="1">
        <v>2589000</v>
      </c>
      <c r="AF68" s="1">
        <v>2599000</v>
      </c>
      <c r="AG68" s="1">
        <v>2500000</v>
      </c>
      <c r="AH68" s="1">
        <v>257000000</v>
      </c>
    </row>
    <row r="69" spans="1:34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>
        <v>-96900000</v>
      </c>
      <c r="I69" s="1">
        <v>-116800000</v>
      </c>
      <c r="J69" s="1">
        <v>-149900000</v>
      </c>
      <c r="K69" s="1">
        <v>-190800000</v>
      </c>
      <c r="L69" s="1">
        <v>-230485000</v>
      </c>
      <c r="M69" s="1">
        <v>-314532000</v>
      </c>
      <c r="N69" s="1">
        <v>-423153000</v>
      </c>
      <c r="O69" s="1">
        <v>-619920000</v>
      </c>
      <c r="P69" s="1">
        <v>-786167000</v>
      </c>
      <c r="Q69" s="1">
        <v>-989584000</v>
      </c>
      <c r="R69" s="1">
        <v>-1196475000</v>
      </c>
      <c r="S69" s="1">
        <v>-1587754000</v>
      </c>
      <c r="T69" s="1">
        <v>-2047605000</v>
      </c>
      <c r="U69" s="1">
        <v>-2689783000</v>
      </c>
      <c r="V69" s="1">
        <v>-3444409000</v>
      </c>
      <c r="W69" s="1">
        <v>-3414835000</v>
      </c>
      <c r="X69" s="1">
        <v>-3521867000</v>
      </c>
      <c r="Y69" s="1">
        <v>-3966895000</v>
      </c>
      <c r="Z69" s="1">
        <v>-4705450000</v>
      </c>
      <c r="AA69" s="1">
        <v>-5261784000</v>
      </c>
      <c r="AB69" s="1">
        <v>-5373836000</v>
      </c>
      <c r="AC69" s="1">
        <v>-5119723000</v>
      </c>
      <c r="AD69" s="1">
        <v>-2989478000</v>
      </c>
      <c r="AE69" s="1">
        <v>-1852978000</v>
      </c>
      <c r="AF69" s="1">
        <v>858669000</v>
      </c>
      <c r="AG69" s="1">
        <v>3200800000</v>
      </c>
      <c r="AH69" s="1">
        <v>6522800000</v>
      </c>
    </row>
    <row r="70" spans="1:34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>
        <v>-20000000</v>
      </c>
      <c r="I70" s="1">
        <v>-23600000</v>
      </c>
      <c r="J70" s="1">
        <v>-28100000</v>
      </c>
      <c r="K70" s="1">
        <v>-34400000</v>
      </c>
      <c r="L70" s="1">
        <v>-42595000</v>
      </c>
      <c r="M70" s="1">
        <v>-68899000</v>
      </c>
      <c r="N70" s="1">
        <v>6764000</v>
      </c>
      <c r="O70" s="1">
        <v>1578000</v>
      </c>
      <c r="P70" s="1">
        <v>-13031000</v>
      </c>
      <c r="Q70" s="1">
        <v>-16281000</v>
      </c>
      <c r="R70" s="1">
        <v>-962000</v>
      </c>
      <c r="S70" s="1">
        <v>881000</v>
      </c>
      <c r="T70" s="1">
        <v>3168000</v>
      </c>
      <c r="U70" s="1">
        <v>-640000</v>
      </c>
      <c r="V70" s="1">
        <v>-1067000</v>
      </c>
      <c r="W70" s="1">
        <v>-1053000</v>
      </c>
      <c r="X70" s="1">
        <v>-550000</v>
      </c>
      <c r="Y70" s="1">
        <v>-306000</v>
      </c>
      <c r="Z70" s="1">
        <v>917000</v>
      </c>
      <c r="AA70" s="1">
        <v>1824000</v>
      </c>
      <c r="AB70" s="1">
        <v>21173000</v>
      </c>
      <c r="AC70" s="1">
        <v>-11572000</v>
      </c>
      <c r="AD70" s="1">
        <v>659000</v>
      </c>
      <c r="AE70" s="1">
        <v>-1973000</v>
      </c>
      <c r="AF70" s="1">
        <v>-68480000</v>
      </c>
      <c r="AG70" s="1">
        <v>15900000</v>
      </c>
      <c r="AH70" s="1">
        <v>800000</v>
      </c>
    </row>
    <row r="71" spans="1:34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>
        <v>247700000</v>
      </c>
      <c r="I71" s="1">
        <v>416400000</v>
      </c>
      <c r="J71" s="1">
        <v>424200000</v>
      </c>
      <c r="K71" s="1">
        <v>434100000</v>
      </c>
      <c r="L71" s="1">
        <v>659381000</v>
      </c>
      <c r="M71" s="1">
        <v>858031000</v>
      </c>
      <c r="N71" s="1">
        <v>794206000</v>
      </c>
      <c r="O71" s="1">
        <v>810407000</v>
      </c>
      <c r="P71" s="1">
        <v>833832000</v>
      </c>
      <c r="Q71" s="1">
        <v>1243960000</v>
      </c>
      <c r="R71" s="1">
        <v>1702128000</v>
      </c>
      <c r="S71" s="1">
        <v>1856856000</v>
      </c>
      <c r="T71" s="1">
        <v>2281817000</v>
      </c>
      <c r="U71" s="1">
        <v>3784787000</v>
      </c>
      <c r="V71" s="1">
        <v>3947433000</v>
      </c>
      <c r="W71" s="1">
        <v>4200659000</v>
      </c>
      <c r="X71" s="1">
        <v>4519448000</v>
      </c>
      <c r="Y71" s="1">
        <v>5321286000</v>
      </c>
      <c r="Z71" s="1">
        <v>5777154000</v>
      </c>
      <c r="AA71" s="1">
        <v>6197500000</v>
      </c>
      <c r="AB71" s="1">
        <v>6506795000</v>
      </c>
      <c r="AC71" s="1">
        <v>7157362000</v>
      </c>
      <c r="AD71" s="1">
        <v>7421476000</v>
      </c>
      <c r="AE71" s="1">
        <v>7937606000</v>
      </c>
      <c r="AF71" s="1">
        <v>7894027000</v>
      </c>
      <c r="AG71" s="1">
        <v>6880800000</v>
      </c>
      <c r="AH71" s="1">
        <v>7132900000</v>
      </c>
    </row>
    <row r="72" spans="1:34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>
        <v>130800000</v>
      </c>
      <c r="I72" s="10">
        <v>276000000</v>
      </c>
      <c r="J72" s="10">
        <v>246200000</v>
      </c>
      <c r="K72" s="10">
        <v>209200000</v>
      </c>
      <c r="L72" s="10">
        <v>386897000</v>
      </c>
      <c r="M72" s="10">
        <v>475351000</v>
      </c>
      <c r="N72" s="10">
        <v>378581000</v>
      </c>
      <c r="O72" s="10">
        <v>192845000</v>
      </c>
      <c r="P72" s="10">
        <v>35441000</v>
      </c>
      <c r="Q72" s="10">
        <v>239176000</v>
      </c>
      <c r="R72" s="10">
        <v>505935000</v>
      </c>
      <c r="S72" s="10">
        <v>271295000</v>
      </c>
      <c r="T72" s="10">
        <v>238874000</v>
      </c>
      <c r="U72" s="10">
        <v>1096346000</v>
      </c>
      <c r="V72" s="10">
        <v>503973000</v>
      </c>
      <c r="W72" s="10">
        <v>786843000</v>
      </c>
      <c r="X72" s="10">
        <v>999180000</v>
      </c>
      <c r="Y72" s="10">
        <v>1356405000</v>
      </c>
      <c r="Z72" s="10">
        <v>1075006000</v>
      </c>
      <c r="AA72" s="10">
        <v>939967000</v>
      </c>
      <c r="AB72" s="10">
        <v>1156582000</v>
      </c>
      <c r="AC72" s="10">
        <v>2028579000</v>
      </c>
      <c r="AD72" s="10">
        <v>4435203000</v>
      </c>
      <c r="AE72" s="10">
        <v>6085244000</v>
      </c>
      <c r="AF72" s="10">
        <v>8686815000</v>
      </c>
      <c r="AG72" s="10">
        <v>10100000000</v>
      </c>
      <c r="AH72" s="10">
        <v>13912700000</v>
      </c>
    </row>
    <row r="73" spans="1:34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>
        <v>143500000</v>
      </c>
      <c r="I73" s="11">
        <v>295600000</v>
      </c>
      <c r="J73" s="11">
        <v>266300000</v>
      </c>
      <c r="K73" s="11">
        <v>232400000</v>
      </c>
      <c r="L73" s="11">
        <v>772881000</v>
      </c>
      <c r="M73" s="11">
        <v>925131000</v>
      </c>
      <c r="N73" s="11">
        <v>815720000</v>
      </c>
      <c r="O73" s="11">
        <v>724411000</v>
      </c>
      <c r="P73" s="11">
        <v>545453000</v>
      </c>
      <c r="Q73" s="11">
        <v>548998000</v>
      </c>
      <c r="R73" s="11">
        <v>921579000</v>
      </c>
      <c r="S73" s="11">
        <v>601477000</v>
      </c>
      <c r="T73" s="11">
        <v>980479000</v>
      </c>
      <c r="U73" s="11">
        <v>1955488000</v>
      </c>
      <c r="V73" s="11">
        <v>1725446000</v>
      </c>
      <c r="W73" s="11">
        <v>2025611000</v>
      </c>
      <c r="X73" s="11">
        <v>2562616000</v>
      </c>
      <c r="Y73" s="11">
        <v>2319041000</v>
      </c>
      <c r="Z73" s="11">
        <v>2313502000</v>
      </c>
      <c r="AA73" s="11">
        <v>2345214000</v>
      </c>
      <c r="AB73" s="11">
        <v>2715178000</v>
      </c>
      <c r="AC73" s="11">
        <v>3532287000</v>
      </c>
      <c r="AD73" s="11">
        <v>6245898000</v>
      </c>
      <c r="AE73" s="11">
        <v>8318465000</v>
      </c>
      <c r="AF73" s="11">
        <v>11751808000</v>
      </c>
      <c r="AG73" s="11">
        <v>13432500000</v>
      </c>
      <c r="AH73" s="11">
        <v>18150900000</v>
      </c>
    </row>
    <row r="74" spans="1:34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</row>
    <row r="75" spans="1:34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</row>
    <row r="76" spans="1:34" ht="19" x14ac:dyDescent="0.25">
      <c r="A76" s="5" t="s">
        <v>66</v>
      </c>
      <c r="B76" s="1" t="s">
        <v>92</v>
      </c>
      <c r="C76" s="1">
        <v>-5100000</v>
      </c>
      <c r="D76" s="1">
        <v>-8500000</v>
      </c>
      <c r="E76" s="1">
        <v>2000000</v>
      </c>
      <c r="F76" s="1">
        <v>-17600000</v>
      </c>
      <c r="G76" s="1">
        <v>-21500000</v>
      </c>
      <c r="H76" s="1">
        <v>-40000000</v>
      </c>
      <c r="I76" s="1">
        <v>-19800000</v>
      </c>
      <c r="J76" s="1">
        <v>-33100000</v>
      </c>
      <c r="K76" s="1">
        <v>-41000000</v>
      </c>
      <c r="L76" s="1">
        <v>-39658000</v>
      </c>
      <c r="M76" s="1">
        <v>-66233000</v>
      </c>
      <c r="N76" s="1">
        <v>-108621000</v>
      </c>
      <c r="O76" s="1">
        <v>-196767000</v>
      </c>
      <c r="P76" s="1">
        <v>-166247000</v>
      </c>
      <c r="Q76" s="1">
        <v>-203417000</v>
      </c>
      <c r="R76" s="1">
        <v>-206891000</v>
      </c>
      <c r="S76" s="1">
        <v>-391279000</v>
      </c>
      <c r="T76" s="1">
        <v>-459851000</v>
      </c>
      <c r="U76" s="1">
        <v>-642178000</v>
      </c>
      <c r="V76" s="1">
        <v>-754626000</v>
      </c>
      <c r="W76" s="1">
        <v>41179000</v>
      </c>
      <c r="X76" s="1">
        <v>-51135000</v>
      </c>
      <c r="Y76" s="1">
        <v>-687550000</v>
      </c>
      <c r="Z76" s="1">
        <v>-742745000</v>
      </c>
      <c r="AA76" s="1">
        <v>-588181000</v>
      </c>
      <c r="AB76" s="1">
        <v>-84031000</v>
      </c>
      <c r="AC76" s="1">
        <v>91635000</v>
      </c>
      <c r="AD76" s="1">
        <v>2087103000</v>
      </c>
      <c r="AE76" s="1">
        <v>1176810000</v>
      </c>
      <c r="AF76" s="1">
        <v>2711647000</v>
      </c>
      <c r="AG76" s="1">
        <v>2342100000</v>
      </c>
      <c r="AH76" s="1">
        <v>3322000000</v>
      </c>
    </row>
    <row r="77" spans="1:34" ht="19" x14ac:dyDescent="0.25">
      <c r="A77" s="5" t="s">
        <v>13</v>
      </c>
      <c r="B77" s="1" t="s">
        <v>92</v>
      </c>
      <c r="C77" s="1">
        <v>1800000</v>
      </c>
      <c r="D77" s="1">
        <v>2800000</v>
      </c>
      <c r="E77" s="1">
        <v>3900000</v>
      </c>
      <c r="F77" s="1">
        <v>3500000</v>
      </c>
      <c r="G77" s="1">
        <v>3700000</v>
      </c>
      <c r="H77" s="1">
        <v>3200000</v>
      </c>
      <c r="I77" s="1">
        <v>3600000</v>
      </c>
      <c r="J77" s="1">
        <v>4500000</v>
      </c>
      <c r="K77" s="1">
        <v>6300000</v>
      </c>
      <c r="L77" s="1">
        <v>9095000</v>
      </c>
      <c r="M77" s="1">
        <v>17964000</v>
      </c>
      <c r="N77" s="1">
        <v>25432000</v>
      </c>
      <c r="O77" s="1">
        <v>23438000</v>
      </c>
      <c r="P77" s="1">
        <v>29640000</v>
      </c>
      <c r="Q77" s="1">
        <v>27289000</v>
      </c>
      <c r="R77" s="1">
        <v>25868000</v>
      </c>
      <c r="S77" s="1">
        <v>27459000</v>
      </c>
      <c r="T77" s="1">
        <v>32196000</v>
      </c>
      <c r="U77" s="1">
        <v>30107000</v>
      </c>
      <c r="V77" s="1">
        <v>30459000</v>
      </c>
      <c r="W77" s="1">
        <v>35041000</v>
      </c>
      <c r="X77" s="1">
        <v>38191000</v>
      </c>
      <c r="Y77" s="1">
        <v>48365000</v>
      </c>
      <c r="Z77" s="1">
        <v>63257000</v>
      </c>
      <c r="AA77" s="1">
        <v>62343000</v>
      </c>
      <c r="AB77" s="1">
        <v>61398000</v>
      </c>
      <c r="AC77" s="1">
        <v>61397000</v>
      </c>
      <c r="AD77" s="1">
        <v>72420000</v>
      </c>
      <c r="AE77" s="1">
        <v>106941000</v>
      </c>
      <c r="AF77" s="1">
        <v>109515000</v>
      </c>
      <c r="AG77" s="1">
        <v>125600000</v>
      </c>
      <c r="AH77" s="1">
        <v>148300000</v>
      </c>
    </row>
    <row r="78" spans="1:34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>
        <v>-7501000</v>
      </c>
      <c r="X78" s="1">
        <v>36660000</v>
      </c>
      <c r="Y78" s="1">
        <v>-285053000</v>
      </c>
      <c r="Z78" s="1">
        <v>281000</v>
      </c>
      <c r="AA78" s="1">
        <v>3283000</v>
      </c>
      <c r="AB78" s="1">
        <v>16961000</v>
      </c>
      <c r="AC78" s="1">
        <v>-120513000</v>
      </c>
      <c r="AD78" s="1">
        <v>-1512325000</v>
      </c>
      <c r="AE78" s="1">
        <v>167387000</v>
      </c>
      <c r="AF78" s="1">
        <v>277341000</v>
      </c>
      <c r="AG78" s="1">
        <v>-154600000</v>
      </c>
      <c r="AH78" s="1">
        <v>-275900000</v>
      </c>
    </row>
    <row r="79" spans="1:34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>
        <v>63012000</v>
      </c>
      <c r="U79" s="1">
        <v>86722000</v>
      </c>
      <c r="V79" s="1">
        <v>97676000</v>
      </c>
      <c r="W79" s="1">
        <v>126751000</v>
      </c>
      <c r="X79" s="1">
        <v>114285000</v>
      </c>
      <c r="Y79" s="1">
        <v>127303000</v>
      </c>
      <c r="Z79" s="1">
        <v>177542000</v>
      </c>
      <c r="AA79" s="1">
        <v>231025000</v>
      </c>
      <c r="AB79" s="1">
        <v>237705000</v>
      </c>
      <c r="AC79" s="1">
        <v>290736000</v>
      </c>
      <c r="AD79" s="1">
        <v>325047000</v>
      </c>
      <c r="AE79" s="1">
        <v>360489000</v>
      </c>
      <c r="AF79" s="1">
        <v>429461000</v>
      </c>
      <c r="AG79" s="1">
        <v>441400000</v>
      </c>
      <c r="AH79" s="1">
        <v>491300000</v>
      </c>
    </row>
    <row r="80" spans="1:34" ht="19" x14ac:dyDescent="0.25">
      <c r="A80" s="14" t="s">
        <v>104</v>
      </c>
      <c r="B80" s="15" t="e">
        <f t="shared" ref="B80:AH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>
        <f t="shared" si="6"/>
        <v>0.3590345519190446</v>
      </c>
      <c r="U80" s="15">
        <f t="shared" si="6"/>
        <v>0.85114192896190954</v>
      </c>
      <c r="V80" s="15">
        <f t="shared" si="6"/>
        <v>0.68128618260445006</v>
      </c>
      <c r="W80" s="15">
        <f t="shared" si="6"/>
        <v>8.9854433421757432E-2</v>
      </c>
      <c r="X80" s="15">
        <f t="shared" si="6"/>
        <v>7.4840770587842373E-2</v>
      </c>
      <c r="Y80" s="15">
        <f t="shared" si="6"/>
        <v>0.10503764516594814</v>
      </c>
      <c r="Z80" s="15">
        <f t="shared" si="6"/>
        <v>0.30588802839347706</v>
      </c>
      <c r="AA80" s="15">
        <f t="shared" si="6"/>
        <v>0.22378857271276018</v>
      </c>
      <c r="AB80" s="15">
        <f t="shared" si="6"/>
        <v>0.13964763946405104</v>
      </c>
      <c r="AC80" s="15">
        <f t="shared" si="6"/>
        <v>0.11682469063573372</v>
      </c>
      <c r="AD80" s="15">
        <f t="shared" si="6"/>
        <v>0.10665681847042112</v>
      </c>
      <c r="AE80" s="15">
        <f t="shared" si="6"/>
        <v>8.6597285830930515E-2</v>
      </c>
      <c r="AF80" s="15">
        <f t="shared" si="6"/>
        <v>6.9204469516087108E-2</v>
      </c>
      <c r="AG80" s="15">
        <f t="shared" si="6"/>
        <v>5.8275242923531895E-2</v>
      </c>
      <c r="AH80" s="15">
        <f t="shared" si="6"/>
        <v>5.5012485023570382E-2</v>
      </c>
    </row>
    <row r="81" spans="1:42" ht="19" x14ac:dyDescent="0.25">
      <c r="A81" s="5" t="s">
        <v>69</v>
      </c>
      <c r="B81" s="1" t="s">
        <v>92</v>
      </c>
      <c r="C81" s="1">
        <v>800000</v>
      </c>
      <c r="D81" s="1">
        <v>400000</v>
      </c>
      <c r="E81" s="1">
        <v>2700000</v>
      </c>
      <c r="F81" s="1">
        <v>-600000</v>
      </c>
      <c r="G81" s="1">
        <v>1900000</v>
      </c>
      <c r="H81" s="1">
        <v>-3300000</v>
      </c>
      <c r="I81" s="1">
        <v>6900000</v>
      </c>
      <c r="J81" s="1">
        <v>-1900000</v>
      </c>
      <c r="K81" s="1">
        <v>1500000</v>
      </c>
      <c r="L81" s="1">
        <v>9789000</v>
      </c>
      <c r="M81" s="1">
        <v>41090000</v>
      </c>
      <c r="N81" s="1">
        <v>867000</v>
      </c>
      <c r="O81" s="1">
        <v>68944000</v>
      </c>
      <c r="P81" s="1">
        <v>-12741000</v>
      </c>
      <c r="Q81" s="1">
        <v>-52073000</v>
      </c>
      <c r="R81" s="1">
        <v>123054000</v>
      </c>
      <c r="S81" s="1">
        <v>47300000</v>
      </c>
      <c r="T81" s="1">
        <v>138783000</v>
      </c>
      <c r="U81" s="1">
        <v>61424000</v>
      </c>
      <c r="V81" s="1">
        <v>-63777000</v>
      </c>
      <c r="W81" s="1">
        <v>-193064000</v>
      </c>
      <c r="X81" s="1">
        <v>-13788000</v>
      </c>
      <c r="Y81" s="1">
        <v>-5051000</v>
      </c>
      <c r="Z81" s="1">
        <v>-11063000</v>
      </c>
      <c r="AA81" s="1">
        <v>-85950000</v>
      </c>
      <c r="AB81" s="1">
        <v>-2070000</v>
      </c>
      <c r="AC81" s="1">
        <v>15264000</v>
      </c>
      <c r="AD81" s="1">
        <v>238020000</v>
      </c>
      <c r="AE81" s="1">
        <v>-66101000</v>
      </c>
      <c r="AF81" s="1">
        <v>-54454000</v>
      </c>
      <c r="AG81" s="1">
        <v>-105200000</v>
      </c>
      <c r="AH81" s="1">
        <v>444200000</v>
      </c>
    </row>
    <row r="82" spans="1:42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>
        <v>7831000</v>
      </c>
      <c r="U82" s="1">
        <v>13900000</v>
      </c>
      <c r="V82" s="1">
        <v>-2923000</v>
      </c>
      <c r="W82" s="1">
        <v>-170606000</v>
      </c>
      <c r="X82" s="1">
        <v>39912000</v>
      </c>
      <c r="Y82" s="1">
        <v>53363000</v>
      </c>
      <c r="Z82" s="1">
        <v>7428000</v>
      </c>
      <c r="AA82" s="1">
        <v>-104847000</v>
      </c>
      <c r="AB82" s="1">
        <v>-33027000</v>
      </c>
      <c r="AC82" s="1">
        <v>-71759000</v>
      </c>
      <c r="AD82" s="1">
        <v>-108152000</v>
      </c>
      <c r="AE82" s="1">
        <v>-225587000</v>
      </c>
      <c r="AF82" s="1">
        <v>-223444000</v>
      </c>
      <c r="AG82" s="1">
        <v>-274700000</v>
      </c>
      <c r="AH82" s="1">
        <v>-358600000</v>
      </c>
    </row>
    <row r="83" spans="1:42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>
        <v>-111388000</v>
      </c>
      <c r="X83" s="1">
        <v>-29925000</v>
      </c>
      <c r="Y83" s="1">
        <v>7142000</v>
      </c>
      <c r="Z83" s="1">
        <v>-16469000</v>
      </c>
      <c r="AA83" s="1">
        <v>-23146000</v>
      </c>
      <c r="AB83" s="1">
        <v>-16450000</v>
      </c>
      <c r="AC83" s="1">
        <v>-44984000</v>
      </c>
      <c r="AD83" s="1">
        <v>-31965000</v>
      </c>
      <c r="AE83" s="1">
        <v>-64047000</v>
      </c>
      <c r="AF83" s="1">
        <v>-132014000</v>
      </c>
      <c r="AG83" s="1">
        <v>-92800000</v>
      </c>
      <c r="AH83" s="1">
        <v>-136400000</v>
      </c>
      <c r="AO83" s="62" t="s">
        <v>126</v>
      </c>
      <c r="AP83" s="63"/>
    </row>
    <row r="84" spans="1:42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>
        <v>19010000</v>
      </c>
      <c r="U84" s="1">
        <v>-15057000</v>
      </c>
      <c r="V84" s="1">
        <v>-1182000</v>
      </c>
      <c r="W84" s="1">
        <v>37468000</v>
      </c>
      <c r="X84" s="1">
        <v>14892000</v>
      </c>
      <c r="Y84" s="1">
        <v>-49234000</v>
      </c>
      <c r="Z84" s="1">
        <v>25048000</v>
      </c>
      <c r="AA84" s="1">
        <v>-1709000</v>
      </c>
      <c r="AB84" s="1">
        <v>-11745000</v>
      </c>
      <c r="AC84" s="1">
        <v>8753000</v>
      </c>
      <c r="AD84" s="1">
        <v>36554000</v>
      </c>
      <c r="AE84" s="1">
        <v>-22785000</v>
      </c>
      <c r="AF84" s="1">
        <v>51276000</v>
      </c>
      <c r="AG84" s="1">
        <v>31900000</v>
      </c>
      <c r="AH84" s="1">
        <v>120800000</v>
      </c>
      <c r="AO84" s="64" t="s">
        <v>127</v>
      </c>
      <c r="AP84" s="65"/>
    </row>
    <row r="85" spans="1:42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>
        <v>-1232000</v>
      </c>
      <c r="P85" s="1" t="s">
        <v>92</v>
      </c>
      <c r="Q85" s="1" t="s">
        <v>92</v>
      </c>
      <c r="R85" s="1">
        <v>107975000</v>
      </c>
      <c r="S85" s="1">
        <v>-21220000</v>
      </c>
      <c r="T85" s="1">
        <v>115094000</v>
      </c>
      <c r="U85" s="1">
        <v>53057000</v>
      </c>
      <c r="V85" s="1">
        <v>-65863000</v>
      </c>
      <c r="W85" s="1">
        <v>-72436000</v>
      </c>
      <c r="X85" s="1">
        <v>-41295000</v>
      </c>
      <c r="Y85" s="1">
        <v>-53011000</v>
      </c>
      <c r="Z85" s="1">
        <v>-25531000</v>
      </c>
      <c r="AA85" s="1">
        <v>-19242000</v>
      </c>
      <c r="AB85" s="1">
        <v>-13372000</v>
      </c>
      <c r="AC85" s="1">
        <v>-5913000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O85" s="23" t="s">
        <v>128</v>
      </c>
      <c r="AP85" s="24">
        <f>AH17</f>
        <v>54800000</v>
      </c>
    </row>
    <row r="86" spans="1:42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>
        <v>-100000</v>
      </c>
      <c r="H86" s="1">
        <v>-200000</v>
      </c>
      <c r="I86" s="1">
        <v>-100000</v>
      </c>
      <c r="J86" s="1">
        <v>-600000</v>
      </c>
      <c r="K86" s="1">
        <v>1400000</v>
      </c>
      <c r="L86" s="1">
        <v>4130000</v>
      </c>
      <c r="M86" s="1">
        <v>-895000</v>
      </c>
      <c r="N86" s="1">
        <v>2783000</v>
      </c>
      <c r="O86" s="1">
        <v>-63238000</v>
      </c>
      <c r="P86" s="1">
        <v>7188000</v>
      </c>
      <c r="Q86" s="1">
        <v>56147000</v>
      </c>
      <c r="R86" s="1">
        <v>35494000</v>
      </c>
      <c r="S86" s="1">
        <v>64044000</v>
      </c>
      <c r="T86" s="1">
        <v>-622000</v>
      </c>
      <c r="U86" s="1">
        <v>36339000</v>
      </c>
      <c r="V86" s="1">
        <v>54826000</v>
      </c>
      <c r="W86" s="1">
        <v>141329000</v>
      </c>
      <c r="X86" s="1">
        <v>143628000</v>
      </c>
      <c r="Y86" s="1">
        <v>750416000</v>
      </c>
      <c r="Z86" s="1">
        <v>-471000</v>
      </c>
      <c r="AA86" s="1">
        <v>12048000</v>
      </c>
      <c r="AB86" s="1">
        <v>6140000</v>
      </c>
      <c r="AC86" s="1">
        <v>506423000</v>
      </c>
      <c r="AD86" s="1">
        <v>60021000</v>
      </c>
      <c r="AE86" s="1">
        <v>-176196000</v>
      </c>
      <c r="AF86" s="1">
        <v>-220005000</v>
      </c>
      <c r="AG86" s="1">
        <v>-5800000</v>
      </c>
      <c r="AH86" s="1" t="s">
        <v>92</v>
      </c>
      <c r="AO86" s="23" t="s">
        <v>129</v>
      </c>
      <c r="AP86" s="24">
        <f>AH56</f>
        <v>46900000</v>
      </c>
    </row>
    <row r="87" spans="1:42" ht="20" x14ac:dyDescent="0.25">
      <c r="A87" s="6" t="s">
        <v>73</v>
      </c>
      <c r="B87" s="10" t="s">
        <v>92</v>
      </c>
      <c r="C87" s="10">
        <v>-2500000</v>
      </c>
      <c r="D87" s="10">
        <v>-5300000</v>
      </c>
      <c r="E87" s="10">
        <v>8600000</v>
      </c>
      <c r="F87" s="10">
        <v>-14700000</v>
      </c>
      <c r="G87" s="10">
        <v>-16000000</v>
      </c>
      <c r="H87" s="10">
        <v>-40300000</v>
      </c>
      <c r="I87" s="10">
        <v>-9400000</v>
      </c>
      <c r="J87" s="10">
        <v>-31100000</v>
      </c>
      <c r="K87" s="10">
        <v>-31800000</v>
      </c>
      <c r="L87" s="10">
        <v>-16644000</v>
      </c>
      <c r="M87" s="10">
        <v>-8074000</v>
      </c>
      <c r="N87" s="10">
        <v>-79539000</v>
      </c>
      <c r="O87" s="10">
        <v>-167623000</v>
      </c>
      <c r="P87" s="10">
        <v>-142160000</v>
      </c>
      <c r="Q87" s="10">
        <v>-172054000</v>
      </c>
      <c r="R87" s="10">
        <v>-22475000</v>
      </c>
      <c r="S87" s="10">
        <v>-252476000</v>
      </c>
      <c r="T87" s="10">
        <v>-226482000</v>
      </c>
      <c r="U87" s="10">
        <v>-427586000</v>
      </c>
      <c r="V87" s="10">
        <v>-635442000</v>
      </c>
      <c r="W87" s="10">
        <v>143735000</v>
      </c>
      <c r="X87" s="10">
        <v>267841000</v>
      </c>
      <c r="Y87" s="10">
        <v>-51570000</v>
      </c>
      <c r="Z87" s="10">
        <v>-513199000</v>
      </c>
      <c r="AA87" s="10">
        <v>-365432000</v>
      </c>
      <c r="AB87" s="10">
        <v>236103000</v>
      </c>
      <c r="AC87" s="10">
        <v>844942000</v>
      </c>
      <c r="AD87" s="10">
        <v>1270286000</v>
      </c>
      <c r="AE87" s="10">
        <v>1569330000</v>
      </c>
      <c r="AF87" s="10">
        <v>3253505000</v>
      </c>
      <c r="AG87" s="10">
        <v>2643500000</v>
      </c>
      <c r="AH87" s="10">
        <v>4129900000</v>
      </c>
      <c r="AO87" s="23" t="s">
        <v>130</v>
      </c>
      <c r="AP87" s="24">
        <f>AH61</f>
        <v>810300000</v>
      </c>
    </row>
    <row r="88" spans="1:42" ht="20" x14ac:dyDescent="0.25">
      <c r="A88" s="5" t="s">
        <v>74</v>
      </c>
      <c r="B88" s="1" t="s">
        <v>92</v>
      </c>
      <c r="C88" s="1">
        <v>-1200000</v>
      </c>
      <c r="D88" s="1">
        <v>-1500000</v>
      </c>
      <c r="E88" s="1">
        <v>-1800000</v>
      </c>
      <c r="F88" s="1">
        <v>-1900000</v>
      </c>
      <c r="G88" s="1">
        <v>-5400000</v>
      </c>
      <c r="H88" s="1">
        <v>-4000000</v>
      </c>
      <c r="I88" s="1">
        <v>-6000000</v>
      </c>
      <c r="J88" s="1">
        <v>-7900000</v>
      </c>
      <c r="K88" s="1">
        <v>-16200000</v>
      </c>
      <c r="L88" s="1">
        <v>-11913000</v>
      </c>
      <c r="M88" s="1">
        <v>-53899000</v>
      </c>
      <c r="N88" s="1">
        <v>-41219000</v>
      </c>
      <c r="O88" s="1">
        <v>-17351000</v>
      </c>
      <c r="P88" s="1">
        <v>-12495000</v>
      </c>
      <c r="Q88" s="1">
        <v>-16959000</v>
      </c>
      <c r="R88" s="1">
        <v>-32417000</v>
      </c>
      <c r="S88" s="1">
        <v>-32415000</v>
      </c>
      <c r="T88" s="1">
        <v>-32180000</v>
      </c>
      <c r="U88" s="1">
        <v>-23496000</v>
      </c>
      <c r="V88" s="1">
        <v>-38054000</v>
      </c>
      <c r="W88" s="1">
        <v>-34595000</v>
      </c>
      <c r="X88" s="1">
        <v>-71140000</v>
      </c>
      <c r="Y88" s="1">
        <v>-51393000</v>
      </c>
      <c r="Z88" s="1">
        <v>-51201000</v>
      </c>
      <c r="AA88" s="1">
        <v>-45302000</v>
      </c>
      <c r="AB88" s="1">
        <v>-56563000</v>
      </c>
      <c r="AC88" s="1">
        <v>-99421000</v>
      </c>
      <c r="AD88" s="1">
        <v>-95524000</v>
      </c>
      <c r="AE88" s="1">
        <v>-75451000</v>
      </c>
      <c r="AF88" s="1">
        <v>-259798000</v>
      </c>
      <c r="AG88" s="1">
        <v>-235000000</v>
      </c>
      <c r="AH88" s="1">
        <v>-204700000</v>
      </c>
      <c r="AO88" s="33" t="s">
        <v>131</v>
      </c>
      <c r="AP88" s="34">
        <f>AP85/(AP86+AP87)</f>
        <v>6.3929071395240317E-2</v>
      </c>
    </row>
    <row r="89" spans="1:42" ht="20" customHeight="1" x14ac:dyDescent="0.25">
      <c r="A89" s="14" t="s">
        <v>105</v>
      </c>
      <c r="B89" s="15" t="e">
        <f t="shared" ref="B89:AH89" si="7">(-1*B88)/B3</f>
        <v>#VALUE!</v>
      </c>
      <c r="C89" s="15">
        <f t="shared" si="7"/>
        <v>0.375</v>
      </c>
      <c r="D89" s="15">
        <f t="shared" si="7"/>
        <v>0.39473684210526316</v>
      </c>
      <c r="E89" s="15">
        <f t="shared" si="7"/>
        <v>6.4516129032258063E-2</v>
      </c>
      <c r="F89" s="15">
        <f t="shared" si="7"/>
        <v>9.6938775510204078E-2</v>
      </c>
      <c r="G89" s="15">
        <f t="shared" si="7"/>
        <v>0.24434389140271492</v>
      </c>
      <c r="H89" s="15">
        <f t="shared" si="7"/>
        <v>0.3007518796992481</v>
      </c>
      <c r="I89" s="15">
        <f t="shared" si="7"/>
        <v>0.13698630136986301</v>
      </c>
      <c r="J89" s="15">
        <f t="shared" si="7"/>
        <v>0.17792792792792791</v>
      </c>
      <c r="K89" s="15">
        <f t="shared" si="7"/>
        <v>0.26298701298701299</v>
      </c>
      <c r="L89" s="15">
        <f t="shared" si="7"/>
        <v>0.15248249644809092</v>
      </c>
      <c r="M89" s="15">
        <f t="shared" si="7"/>
        <v>0.32180428682309392</v>
      </c>
      <c r="N89" s="15">
        <f t="shared" si="7"/>
        <v>0.25588353974609679</v>
      </c>
      <c r="O89" s="15">
        <f t="shared" si="7"/>
        <v>0.25095095529425376</v>
      </c>
      <c r="P89" s="15">
        <f t="shared" si="7"/>
        <v>0.12164490785361722</v>
      </c>
      <c r="Q89" s="15">
        <f t="shared" si="7"/>
        <v>0.10540742121946671</v>
      </c>
      <c r="R89" s="15">
        <f t="shared" si="7"/>
        <v>0.14983175876795651</v>
      </c>
      <c r="S89" s="15">
        <f t="shared" si="7"/>
        <v>0.16287962534922518</v>
      </c>
      <c r="T89" s="15">
        <f t="shared" si="7"/>
        <v>0.18335764427021606</v>
      </c>
      <c r="U89" s="15">
        <f t="shared" si="7"/>
        <v>0.23060389247121868</v>
      </c>
      <c r="V89" s="15">
        <f t="shared" si="7"/>
        <v>0.26542512380553812</v>
      </c>
      <c r="W89" s="15">
        <f t="shared" si="7"/>
        <v>2.4524572778326786E-2</v>
      </c>
      <c r="X89" s="15">
        <f t="shared" si="7"/>
        <v>4.6586799839166179E-2</v>
      </c>
      <c r="Y89" s="15">
        <f t="shared" si="7"/>
        <v>4.2404340023515334E-2</v>
      </c>
      <c r="Z89" s="15">
        <f t="shared" si="7"/>
        <v>8.8214467234651067E-2</v>
      </c>
      <c r="AA89" s="15">
        <f t="shared" si="7"/>
        <v>4.3882999333550318E-2</v>
      </c>
      <c r="AB89" s="15">
        <f t="shared" si="7"/>
        <v>3.3229799251194209E-2</v>
      </c>
      <c r="AC89" s="15">
        <f t="shared" si="7"/>
        <v>3.9949739859168741E-2</v>
      </c>
      <c r="AD89" s="15">
        <f t="shared" si="7"/>
        <v>3.1344039254533981E-2</v>
      </c>
      <c r="AE89" s="15">
        <f t="shared" si="7"/>
        <v>1.8124968621038472E-2</v>
      </c>
      <c r="AF89" s="15">
        <f t="shared" si="7"/>
        <v>4.1864529657734691E-2</v>
      </c>
      <c r="AG89" s="15">
        <f t="shared" si="7"/>
        <v>3.1025559780312632E-2</v>
      </c>
      <c r="AH89" s="15">
        <f t="shared" si="7"/>
        <v>2.2920935648941293E-2</v>
      </c>
      <c r="AO89" s="23" t="s">
        <v>106</v>
      </c>
      <c r="AP89" s="24">
        <f>AH27</f>
        <v>910400000</v>
      </c>
    </row>
    <row r="90" spans="1:42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>
        <v>-87422000</v>
      </c>
      <c r="V90" s="1" t="s">
        <v>92</v>
      </c>
      <c r="W90" s="1" t="s">
        <v>92</v>
      </c>
      <c r="X90" s="1" t="s">
        <v>92</v>
      </c>
      <c r="Y90" s="1" t="s">
        <v>92</v>
      </c>
      <c r="Z90" s="1">
        <v>-10000000</v>
      </c>
      <c r="AA90" s="1">
        <v>-80000000</v>
      </c>
      <c r="AB90" s="1" t="s">
        <v>92</v>
      </c>
      <c r="AC90" s="1" t="s">
        <v>92</v>
      </c>
      <c r="AD90" s="1" t="s">
        <v>92</v>
      </c>
      <c r="AE90" s="1">
        <v>-1154212000</v>
      </c>
      <c r="AF90" s="1" t="s">
        <v>92</v>
      </c>
      <c r="AG90" s="1" t="s">
        <v>92</v>
      </c>
      <c r="AH90" s="1" t="s">
        <v>92</v>
      </c>
      <c r="AO90" s="23" t="s">
        <v>19</v>
      </c>
      <c r="AP90" s="24">
        <f>AH25</f>
        <v>4232400000</v>
      </c>
    </row>
    <row r="91" spans="1:42" ht="20" x14ac:dyDescent="0.25">
      <c r="A91" s="5" t="s">
        <v>76</v>
      </c>
      <c r="B91" s="1" t="s">
        <v>92</v>
      </c>
      <c r="C91" s="1" t="s">
        <v>92</v>
      </c>
      <c r="D91" s="1">
        <v>-39700000</v>
      </c>
      <c r="E91" s="1">
        <v>-48300000</v>
      </c>
      <c r="F91" s="1">
        <v>-83900000</v>
      </c>
      <c r="G91" s="1">
        <v>-61900000</v>
      </c>
      <c r="H91" s="1">
        <v>-73000000</v>
      </c>
      <c r="I91" s="1">
        <v>-303600000</v>
      </c>
      <c r="J91" s="1">
        <v>-507500000</v>
      </c>
      <c r="K91" s="1">
        <v>-366000000</v>
      </c>
      <c r="L91" s="1">
        <v>-1312765000</v>
      </c>
      <c r="M91" s="1">
        <v>-1252781000</v>
      </c>
      <c r="N91" s="1">
        <v>-702986000</v>
      </c>
      <c r="O91" s="1">
        <v>-555842000</v>
      </c>
      <c r="P91" s="1">
        <v>-148506000</v>
      </c>
      <c r="Q91" s="1">
        <v>-236489000</v>
      </c>
      <c r="R91" s="1">
        <v>-508085000</v>
      </c>
      <c r="S91" s="1">
        <v>-318039000</v>
      </c>
      <c r="T91" s="1">
        <v>-755422000</v>
      </c>
      <c r="U91" s="1">
        <v>-1186701000</v>
      </c>
      <c r="V91" s="1">
        <v>-1234719000</v>
      </c>
      <c r="W91" s="1">
        <v>-721545000</v>
      </c>
      <c r="X91" s="1">
        <v>-1705829000</v>
      </c>
      <c r="Y91" s="1">
        <v>-2412418000</v>
      </c>
      <c r="Z91" s="1">
        <v>-1424172000</v>
      </c>
      <c r="AA91" s="1">
        <v>-633041000</v>
      </c>
      <c r="AB91" s="1">
        <v>-629700000</v>
      </c>
      <c r="AC91" s="1">
        <v>-532581000</v>
      </c>
      <c r="AD91" s="1">
        <v>-515389000</v>
      </c>
      <c r="AE91" s="1">
        <v>-576515000</v>
      </c>
      <c r="AF91" s="1">
        <v>-450723000</v>
      </c>
      <c r="AG91" s="1">
        <v>-605200000</v>
      </c>
      <c r="AH91" s="1">
        <v>-692700000</v>
      </c>
      <c r="AO91" s="33" t="s">
        <v>132</v>
      </c>
      <c r="AP91" s="34">
        <f>AP89/AP90</f>
        <v>0.21510254229278897</v>
      </c>
    </row>
    <row r="92" spans="1:42" ht="20" x14ac:dyDescent="0.25">
      <c r="A92" s="5" t="s">
        <v>77</v>
      </c>
      <c r="B92" s="1" t="s">
        <v>92</v>
      </c>
      <c r="C92" s="1">
        <v>-23900000</v>
      </c>
      <c r="D92" s="1">
        <v>31600000</v>
      </c>
      <c r="E92" s="1">
        <v>56800000</v>
      </c>
      <c r="F92" s="1">
        <v>72300000</v>
      </c>
      <c r="G92" s="1">
        <v>38300000</v>
      </c>
      <c r="H92" s="1">
        <v>36200000</v>
      </c>
      <c r="I92" s="1">
        <v>191000000</v>
      </c>
      <c r="J92" s="1">
        <v>495300000</v>
      </c>
      <c r="K92" s="1">
        <v>428900000</v>
      </c>
      <c r="L92" s="1">
        <v>1088582000</v>
      </c>
      <c r="M92" s="1">
        <v>1176186000</v>
      </c>
      <c r="N92" s="1">
        <v>728037000</v>
      </c>
      <c r="O92" s="1">
        <v>593998000</v>
      </c>
      <c r="P92" s="1">
        <v>292351000</v>
      </c>
      <c r="Q92" s="1">
        <v>243410000</v>
      </c>
      <c r="R92" s="1">
        <v>302438000</v>
      </c>
      <c r="S92" s="1">
        <v>755620000</v>
      </c>
      <c r="T92" s="1">
        <v>427648000</v>
      </c>
      <c r="U92" s="1">
        <v>788263000</v>
      </c>
      <c r="V92" s="1">
        <v>1284806000</v>
      </c>
      <c r="W92" s="1">
        <v>1016040000</v>
      </c>
      <c r="X92" s="1">
        <v>1367927000</v>
      </c>
      <c r="Y92" s="1">
        <v>2348295000</v>
      </c>
      <c r="Z92" s="1">
        <v>1557938000</v>
      </c>
      <c r="AA92" s="1">
        <v>1067443000</v>
      </c>
      <c r="AB92" s="1">
        <v>757562000</v>
      </c>
      <c r="AC92" s="1">
        <v>369214000</v>
      </c>
      <c r="AD92" s="1">
        <v>431576000</v>
      </c>
      <c r="AE92" s="1">
        <v>570860000</v>
      </c>
      <c r="AF92" s="1">
        <v>809909000</v>
      </c>
      <c r="AG92" s="1">
        <v>499300000</v>
      </c>
      <c r="AH92" s="1">
        <v>920000000</v>
      </c>
      <c r="AO92" s="35" t="s">
        <v>133</v>
      </c>
      <c r="AP92" s="36">
        <f>AP88*(1-AP91)</f>
        <v>5.0177765611706907E-2</v>
      </c>
    </row>
    <row r="93" spans="1:42" ht="19" x14ac:dyDescent="0.25">
      <c r="A93" s="5" t="s">
        <v>78</v>
      </c>
      <c r="B93" s="1" t="s">
        <v>92</v>
      </c>
      <c r="C93" s="1">
        <v>-100000</v>
      </c>
      <c r="D93" s="1">
        <v>200000</v>
      </c>
      <c r="E93" s="1" t="s">
        <v>92</v>
      </c>
      <c r="F93" s="1">
        <v>-600000</v>
      </c>
      <c r="G93" s="1" t="s">
        <v>92</v>
      </c>
      <c r="H93" s="1">
        <v>400000</v>
      </c>
      <c r="I93" s="1">
        <v>-200000</v>
      </c>
      <c r="J93" s="1">
        <v>-300000</v>
      </c>
      <c r="K93" s="1">
        <v>-10300000</v>
      </c>
      <c r="L93" s="1">
        <v>-233000</v>
      </c>
      <c r="M93" s="1">
        <v>-14593000</v>
      </c>
      <c r="N93" s="1">
        <v>206000</v>
      </c>
      <c r="O93" s="1">
        <v>98780000</v>
      </c>
      <c r="P93" s="1">
        <v>-23922000</v>
      </c>
      <c r="Q93" s="1">
        <v>8306000</v>
      </c>
      <c r="R93" s="1">
        <v>29593000</v>
      </c>
      <c r="S93" s="1" t="s">
        <v>92</v>
      </c>
      <c r="T93" s="1">
        <v>-696000</v>
      </c>
      <c r="U93" s="1">
        <v>624000</v>
      </c>
      <c r="V93" s="1">
        <v>-4732000</v>
      </c>
      <c r="W93" s="1">
        <v>-47488000</v>
      </c>
      <c r="X93" s="1">
        <v>-16775000</v>
      </c>
      <c r="Y93" s="1">
        <v>61386000</v>
      </c>
      <c r="Z93" s="1">
        <v>1394000</v>
      </c>
      <c r="AA93" s="1">
        <v>-40244000</v>
      </c>
      <c r="AB93" s="1">
        <v>33170000</v>
      </c>
      <c r="AC93" s="1">
        <v>-174893000</v>
      </c>
      <c r="AD93" s="1">
        <v>-22821000</v>
      </c>
      <c r="AE93" s="1" t="s">
        <v>92</v>
      </c>
      <c r="AF93" s="1" t="s">
        <v>92</v>
      </c>
      <c r="AG93" s="1" t="s">
        <v>92</v>
      </c>
      <c r="AH93" s="1">
        <v>-343700000</v>
      </c>
      <c r="AO93" s="64" t="s">
        <v>134</v>
      </c>
      <c r="AP93" s="65"/>
    </row>
    <row r="94" spans="1:42" ht="20" x14ac:dyDescent="0.25">
      <c r="A94" s="6" t="s">
        <v>79</v>
      </c>
      <c r="B94" s="10" t="s">
        <v>92</v>
      </c>
      <c r="C94" s="10">
        <v>-25200000</v>
      </c>
      <c r="D94" s="10">
        <v>-9400000</v>
      </c>
      <c r="E94" s="10">
        <v>6700000</v>
      </c>
      <c r="F94" s="10">
        <v>-14100000</v>
      </c>
      <c r="G94" s="10">
        <v>-29000000</v>
      </c>
      <c r="H94" s="10">
        <v>-40400000</v>
      </c>
      <c r="I94" s="10">
        <v>-118800000</v>
      </c>
      <c r="J94" s="10">
        <v>-20400000</v>
      </c>
      <c r="K94" s="10">
        <v>36400000</v>
      </c>
      <c r="L94" s="10">
        <v>-236329000</v>
      </c>
      <c r="M94" s="10">
        <v>-145087000</v>
      </c>
      <c r="N94" s="10">
        <v>-15962000</v>
      </c>
      <c r="O94" s="10">
        <v>119585000</v>
      </c>
      <c r="P94" s="10">
        <v>107428000</v>
      </c>
      <c r="Q94" s="10">
        <v>-1732000</v>
      </c>
      <c r="R94" s="10">
        <v>-208471000</v>
      </c>
      <c r="S94" s="10">
        <v>405166000</v>
      </c>
      <c r="T94" s="10">
        <v>-360650000</v>
      </c>
      <c r="U94" s="10">
        <v>-508732000</v>
      </c>
      <c r="V94" s="10">
        <v>7301000</v>
      </c>
      <c r="W94" s="10">
        <v>212412000</v>
      </c>
      <c r="X94" s="10">
        <v>-425817000</v>
      </c>
      <c r="Y94" s="10">
        <v>-54130000</v>
      </c>
      <c r="Z94" s="10">
        <v>73959000</v>
      </c>
      <c r="AA94" s="10">
        <v>268856000</v>
      </c>
      <c r="AB94" s="10">
        <v>104469000</v>
      </c>
      <c r="AC94" s="10">
        <v>-437681000</v>
      </c>
      <c r="AD94" s="10">
        <v>-202158000</v>
      </c>
      <c r="AE94" s="10">
        <v>-1235318000</v>
      </c>
      <c r="AF94" s="10">
        <v>99388000</v>
      </c>
      <c r="AG94" s="10">
        <v>-340900000</v>
      </c>
      <c r="AH94" s="10">
        <v>-321100000</v>
      </c>
      <c r="AO94" s="23" t="s">
        <v>135</v>
      </c>
      <c r="AP94" s="37">
        <v>4.095E-2</v>
      </c>
    </row>
    <row r="95" spans="1:42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-19997000</v>
      </c>
      <c r="U95" s="1">
        <v>-131000</v>
      </c>
      <c r="V95" s="1">
        <v>-22000</v>
      </c>
      <c r="W95" s="1">
        <v>-250000000</v>
      </c>
      <c r="X95" s="1">
        <v>-21488000</v>
      </c>
      <c r="Y95" s="1">
        <v>-83742000</v>
      </c>
      <c r="Z95" s="1">
        <v>-81692000</v>
      </c>
      <c r="AA95" s="1">
        <v>-20335000</v>
      </c>
      <c r="AB95" s="1">
        <v>-93029000</v>
      </c>
      <c r="AC95" s="1">
        <v>-319336000</v>
      </c>
      <c r="AD95" s="1">
        <v>-33388000</v>
      </c>
      <c r="AE95" s="1">
        <v>-39185000</v>
      </c>
      <c r="AF95" s="1">
        <v>-42275000</v>
      </c>
      <c r="AG95" s="1">
        <v>-47000000</v>
      </c>
      <c r="AH95" s="1">
        <v>-85500000</v>
      </c>
      <c r="AO95" s="38" t="s">
        <v>136</v>
      </c>
      <c r="AP95" s="39" cm="1">
        <f t="array" ref="AP95">_FV(A1,"Beta")</f>
        <v>0.50329999999999997</v>
      </c>
    </row>
    <row r="96" spans="1:42" ht="20" x14ac:dyDescent="0.25">
      <c r="A96" s="5" t="s">
        <v>81</v>
      </c>
      <c r="B96" s="1" t="s">
        <v>92</v>
      </c>
      <c r="C96" s="1">
        <v>51900000</v>
      </c>
      <c r="D96" s="1">
        <v>100000</v>
      </c>
      <c r="E96" s="1">
        <v>3600000</v>
      </c>
      <c r="F96" s="1">
        <v>73800000</v>
      </c>
      <c r="G96" s="1">
        <v>1100000</v>
      </c>
      <c r="H96" s="1">
        <v>85500000</v>
      </c>
      <c r="I96" s="1">
        <v>164900000</v>
      </c>
      <c r="J96" s="1">
        <v>2800000</v>
      </c>
      <c r="K96" s="1">
        <v>5500000</v>
      </c>
      <c r="L96" s="1">
        <v>42438000</v>
      </c>
      <c r="M96" s="1">
        <v>19653000</v>
      </c>
      <c r="N96" s="1">
        <v>13327000</v>
      </c>
      <c r="O96" s="1">
        <v>11959000</v>
      </c>
      <c r="P96" s="1">
        <v>8742000</v>
      </c>
      <c r="Q96" s="1" t="s">
        <v>92</v>
      </c>
      <c r="R96" s="1">
        <v>366035000</v>
      </c>
      <c r="S96" s="1">
        <v>31965000</v>
      </c>
      <c r="T96" s="1">
        <v>362128000</v>
      </c>
      <c r="U96" s="1">
        <v>849235000</v>
      </c>
      <c r="V96" s="1">
        <v>33434000</v>
      </c>
      <c r="W96" s="1">
        <v>124862000</v>
      </c>
      <c r="X96" s="1">
        <v>191721000</v>
      </c>
      <c r="Y96" s="1">
        <v>265878000</v>
      </c>
      <c r="Z96" s="1">
        <v>274615000</v>
      </c>
      <c r="AA96" s="1">
        <v>185592000</v>
      </c>
      <c r="AB96" s="1">
        <v>68230000</v>
      </c>
      <c r="AC96" s="1">
        <v>344840000</v>
      </c>
      <c r="AD96" s="1">
        <v>289293000</v>
      </c>
      <c r="AE96" s="1">
        <v>343244000</v>
      </c>
      <c r="AF96" s="1" t="s">
        <v>92</v>
      </c>
      <c r="AG96" s="1" t="s">
        <v>92</v>
      </c>
      <c r="AH96" s="1">
        <v>186300000</v>
      </c>
      <c r="AO96" s="23" t="s">
        <v>137</v>
      </c>
      <c r="AP96" s="37">
        <v>8.4000000000000005E-2</v>
      </c>
    </row>
    <row r="97" spans="1:42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 t="s">
        <v>92</v>
      </c>
      <c r="AA97" s="1" t="s">
        <v>92</v>
      </c>
      <c r="AB97" s="1" t="s">
        <v>92</v>
      </c>
      <c r="AC97" s="1" t="s">
        <v>92</v>
      </c>
      <c r="AD97" s="1">
        <v>-350043000</v>
      </c>
      <c r="AE97" s="1">
        <v>-192015000</v>
      </c>
      <c r="AF97" s="1">
        <v>-739407000</v>
      </c>
      <c r="AG97" s="1">
        <v>-1561300000</v>
      </c>
      <c r="AH97" s="1" t="s">
        <v>92</v>
      </c>
      <c r="AO97" s="35" t="s">
        <v>138</v>
      </c>
      <c r="AP97" s="36">
        <f>(AP94)+((AP95)*(AP96-AP94))</f>
        <v>6.2617065E-2</v>
      </c>
    </row>
    <row r="98" spans="1:42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O98" s="64" t="s">
        <v>139</v>
      </c>
      <c r="AP98" s="65"/>
    </row>
    <row r="99" spans="1:42" ht="20" x14ac:dyDescent="0.25">
      <c r="A99" s="5" t="s">
        <v>84</v>
      </c>
      <c r="B99" s="1" t="s">
        <v>92</v>
      </c>
      <c r="C99" s="1">
        <v>-1000000</v>
      </c>
      <c r="D99" s="1">
        <v>-1300000</v>
      </c>
      <c r="E99" s="1">
        <v>-2000000</v>
      </c>
      <c r="F99" s="1">
        <v>-1900000</v>
      </c>
      <c r="G99" s="1">
        <v>600000</v>
      </c>
      <c r="H99" s="1">
        <v>1600000</v>
      </c>
      <c r="I99" s="1">
        <v>-100000</v>
      </c>
      <c r="J99" s="1">
        <v>1400000</v>
      </c>
      <c r="K99" s="1">
        <v>-2700000</v>
      </c>
      <c r="L99" s="1">
        <v>501593000</v>
      </c>
      <c r="M99" s="1">
        <v>-23635000</v>
      </c>
      <c r="N99" s="1">
        <v>515000</v>
      </c>
      <c r="O99" s="1">
        <v>25509000</v>
      </c>
      <c r="P99" s="1">
        <v>-17368000</v>
      </c>
      <c r="Q99" s="1">
        <v>197456000</v>
      </c>
      <c r="R99" s="1">
        <v>-170000</v>
      </c>
      <c r="S99" s="1">
        <v>-42155000</v>
      </c>
      <c r="T99" s="1">
        <v>278607000</v>
      </c>
      <c r="U99" s="1">
        <v>149902000</v>
      </c>
      <c r="V99" s="1">
        <v>391645000</v>
      </c>
      <c r="W99" s="1">
        <v>900000</v>
      </c>
      <c r="X99" s="1">
        <v>1971000</v>
      </c>
      <c r="Y99" s="1">
        <v>-1252000</v>
      </c>
      <c r="Z99" s="1">
        <v>304453000</v>
      </c>
      <c r="AA99" s="1">
        <v>23662000</v>
      </c>
      <c r="AB99" s="1">
        <v>158070000</v>
      </c>
      <c r="AC99" s="1">
        <v>42900000</v>
      </c>
      <c r="AD99" s="1">
        <v>22919000</v>
      </c>
      <c r="AE99" s="1">
        <v>14729000</v>
      </c>
      <c r="AF99" s="1">
        <v>276401000</v>
      </c>
      <c r="AG99" s="1">
        <v>130300000</v>
      </c>
      <c r="AH99" s="1">
        <v>-168500000</v>
      </c>
      <c r="AO99" s="23" t="s">
        <v>140</v>
      </c>
      <c r="AP99" s="24">
        <f>AP86+AP87</f>
        <v>857200000</v>
      </c>
    </row>
    <row r="100" spans="1:42" ht="20" x14ac:dyDescent="0.25">
      <c r="A100" s="6" t="s">
        <v>85</v>
      </c>
      <c r="B100" s="10" t="s">
        <v>92</v>
      </c>
      <c r="C100" s="10">
        <v>50900000</v>
      </c>
      <c r="D100" s="10">
        <v>-1200000</v>
      </c>
      <c r="E100" s="10">
        <v>1600000</v>
      </c>
      <c r="F100" s="10">
        <v>71900000</v>
      </c>
      <c r="G100" s="10">
        <v>1700000</v>
      </c>
      <c r="H100" s="10">
        <v>87100000</v>
      </c>
      <c r="I100" s="10">
        <v>164800000</v>
      </c>
      <c r="J100" s="10">
        <v>4200000</v>
      </c>
      <c r="K100" s="10">
        <v>2800000</v>
      </c>
      <c r="L100" s="10">
        <v>544031000</v>
      </c>
      <c r="M100" s="10">
        <v>-3982000</v>
      </c>
      <c r="N100" s="10">
        <v>13842000</v>
      </c>
      <c r="O100" s="10">
        <v>37468000</v>
      </c>
      <c r="P100" s="10">
        <v>-8626000</v>
      </c>
      <c r="Q100" s="10">
        <v>197456000</v>
      </c>
      <c r="R100" s="10">
        <v>365865000</v>
      </c>
      <c r="S100" s="10">
        <v>-10190000</v>
      </c>
      <c r="T100" s="10">
        <v>620738000</v>
      </c>
      <c r="U100" s="10">
        <v>999006000</v>
      </c>
      <c r="V100" s="10">
        <v>425057000</v>
      </c>
      <c r="W100" s="10">
        <v>-124238000</v>
      </c>
      <c r="X100" s="10">
        <v>172204000</v>
      </c>
      <c r="Y100" s="10">
        <v>180884000</v>
      </c>
      <c r="Z100" s="10">
        <v>497376000</v>
      </c>
      <c r="AA100" s="10">
        <v>188919000</v>
      </c>
      <c r="AB100" s="10">
        <v>133271000</v>
      </c>
      <c r="AC100" s="10">
        <v>68404000</v>
      </c>
      <c r="AD100" s="10">
        <v>-71219000</v>
      </c>
      <c r="AE100" s="10">
        <v>126773000</v>
      </c>
      <c r="AF100" s="10">
        <v>-505281000</v>
      </c>
      <c r="AG100" s="10">
        <v>-1478000000</v>
      </c>
      <c r="AH100" s="10">
        <v>-67700000</v>
      </c>
      <c r="AO100" s="33" t="s">
        <v>141</v>
      </c>
      <c r="AP100" s="34">
        <f>AP99/AP103</f>
        <v>9.4971652731686562E-3</v>
      </c>
    </row>
    <row r="101" spans="1:42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>
        <v>-516000</v>
      </c>
      <c r="M101" s="1">
        <v>-311000</v>
      </c>
      <c r="N101" s="1">
        <v>552000</v>
      </c>
      <c r="O101" s="1">
        <v>631000</v>
      </c>
      <c r="P101" s="1">
        <v>205000</v>
      </c>
      <c r="Q101" s="1">
        <v>-631000</v>
      </c>
      <c r="R101" s="1">
        <v>207000</v>
      </c>
      <c r="S101" s="1">
        <v>-8000</v>
      </c>
      <c r="T101" s="1">
        <v>-154000</v>
      </c>
      <c r="U101" s="1">
        <v>-5145000</v>
      </c>
      <c r="V101" s="1">
        <v>-377000</v>
      </c>
      <c r="W101" s="1">
        <v>214000</v>
      </c>
      <c r="X101" s="1">
        <v>-141000</v>
      </c>
      <c r="Y101" s="1">
        <v>4708000</v>
      </c>
      <c r="Z101" s="1">
        <v>-2176000</v>
      </c>
      <c r="AA101" s="1">
        <v>-2834000</v>
      </c>
      <c r="AB101" s="1">
        <v>-4666000</v>
      </c>
      <c r="AC101" s="1">
        <v>5802000</v>
      </c>
      <c r="AD101" s="1">
        <v>-6182000</v>
      </c>
      <c r="AE101" s="1">
        <v>1643000</v>
      </c>
      <c r="AF101" s="1">
        <v>20552000</v>
      </c>
      <c r="AG101" s="1">
        <v>-13400000</v>
      </c>
      <c r="AH101" s="1">
        <v>-29200000</v>
      </c>
      <c r="AO101" s="38" t="s">
        <v>142</v>
      </c>
      <c r="AP101" s="40" cm="1">
        <f t="array" ref="AP101">_FV(A1,"Market cap",TRUE)</f>
        <v>89401311392</v>
      </c>
    </row>
    <row r="102" spans="1:42" ht="20" x14ac:dyDescent="0.25">
      <c r="A102" s="6" t="s">
        <v>87</v>
      </c>
      <c r="B102" s="10" t="s">
        <v>92</v>
      </c>
      <c r="C102" s="10">
        <v>50900000</v>
      </c>
      <c r="D102" s="10">
        <v>-1200000</v>
      </c>
      <c r="E102" s="10">
        <v>1600000</v>
      </c>
      <c r="F102" s="10">
        <v>71900000</v>
      </c>
      <c r="G102" s="10">
        <v>1700000</v>
      </c>
      <c r="H102" s="10">
        <v>87100000</v>
      </c>
      <c r="I102" s="10">
        <v>164800000</v>
      </c>
      <c r="J102" s="10">
        <v>4200000</v>
      </c>
      <c r="K102" s="10">
        <v>7300000</v>
      </c>
      <c r="L102" s="10">
        <v>290542000</v>
      </c>
      <c r="M102" s="10">
        <v>-157454000</v>
      </c>
      <c r="N102" s="10">
        <v>-81107000</v>
      </c>
      <c r="O102" s="10">
        <v>-9939000</v>
      </c>
      <c r="P102" s="10">
        <v>-43153000</v>
      </c>
      <c r="Q102" s="10">
        <v>23039000</v>
      </c>
      <c r="R102" s="10">
        <v>135126000</v>
      </c>
      <c r="S102" s="10">
        <v>142492000</v>
      </c>
      <c r="T102" s="10">
        <v>33452000</v>
      </c>
      <c r="U102" s="10">
        <v>57543000</v>
      </c>
      <c r="V102" s="10">
        <v>-203461000</v>
      </c>
      <c r="W102" s="10">
        <v>232123000</v>
      </c>
      <c r="X102" s="10">
        <v>14087000</v>
      </c>
      <c r="Y102" s="10">
        <v>79892000</v>
      </c>
      <c r="Z102" s="10">
        <v>55960000</v>
      </c>
      <c r="AA102" s="10">
        <v>89509000</v>
      </c>
      <c r="AB102" s="10">
        <v>469177000</v>
      </c>
      <c r="AC102" s="10">
        <v>481467000</v>
      </c>
      <c r="AD102" s="10">
        <v>990727000</v>
      </c>
      <c r="AE102" s="10">
        <v>462428000</v>
      </c>
      <c r="AF102" s="10">
        <v>2868164000</v>
      </c>
      <c r="AG102" s="10">
        <v>811200000</v>
      </c>
      <c r="AH102" s="10">
        <v>3711900000</v>
      </c>
      <c r="AO102" s="33" t="s">
        <v>143</v>
      </c>
      <c r="AP102" s="34">
        <f>AP101/AP103</f>
        <v>0.99050283472683132</v>
      </c>
    </row>
    <row r="103" spans="1:42" ht="20" x14ac:dyDescent="0.25">
      <c r="A103" s="5" t="s">
        <v>88</v>
      </c>
      <c r="B103" s="1" t="s">
        <v>92</v>
      </c>
      <c r="C103" s="1">
        <v>4400000</v>
      </c>
      <c r="D103" s="1">
        <v>27600000</v>
      </c>
      <c r="E103" s="1">
        <v>11600000</v>
      </c>
      <c r="F103" s="1">
        <v>28600000</v>
      </c>
      <c r="G103" s="1">
        <v>71600000</v>
      </c>
      <c r="H103" s="1">
        <v>28400000</v>
      </c>
      <c r="I103" s="1">
        <v>34900000</v>
      </c>
      <c r="J103" s="1">
        <v>71500000</v>
      </c>
      <c r="K103" s="1">
        <v>24200000</v>
      </c>
      <c r="L103" s="1">
        <v>31548000</v>
      </c>
      <c r="M103" s="1">
        <v>346659000</v>
      </c>
      <c r="N103" s="1">
        <v>189205000</v>
      </c>
      <c r="O103" s="1">
        <v>108098000</v>
      </c>
      <c r="P103" s="1">
        <v>98159000</v>
      </c>
      <c r="Q103" s="1">
        <v>55006000</v>
      </c>
      <c r="R103" s="1">
        <v>78045000</v>
      </c>
      <c r="S103" s="1">
        <v>213171000</v>
      </c>
      <c r="T103" s="1">
        <v>355663000</v>
      </c>
      <c r="U103" s="1">
        <v>389115000</v>
      </c>
      <c r="V103" s="1">
        <v>446658000</v>
      </c>
      <c r="W103" s="1">
        <v>243197000</v>
      </c>
      <c r="X103" s="1">
        <v>475320000</v>
      </c>
      <c r="Y103" s="1">
        <v>489407000</v>
      </c>
      <c r="Z103" s="1">
        <v>569299000</v>
      </c>
      <c r="AA103" s="1">
        <v>625259000</v>
      </c>
      <c r="AB103" s="1">
        <v>714768000</v>
      </c>
      <c r="AC103" s="1">
        <v>1183945000</v>
      </c>
      <c r="AD103" s="1">
        <v>1667526000</v>
      </c>
      <c r="AE103" s="1">
        <v>2658253000</v>
      </c>
      <c r="AF103" s="1">
        <v>3120681000</v>
      </c>
      <c r="AG103" s="1">
        <v>5988900000</v>
      </c>
      <c r="AH103" s="1">
        <v>6800100000</v>
      </c>
      <c r="AO103" s="35" t="s">
        <v>144</v>
      </c>
      <c r="AP103" s="41">
        <f>AP99+AP101</f>
        <v>90258511392</v>
      </c>
    </row>
    <row r="104" spans="1:42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>
        <v>31500000</v>
      </c>
      <c r="L104" s="11">
        <v>322090000</v>
      </c>
      <c r="M104" s="11">
        <v>189205000</v>
      </c>
      <c r="N104" s="11">
        <v>108098000</v>
      </c>
      <c r="O104" s="11">
        <v>98159000</v>
      </c>
      <c r="P104" s="11">
        <v>55006000</v>
      </c>
      <c r="Q104" s="11">
        <v>78045000</v>
      </c>
      <c r="R104" s="11">
        <v>213171000</v>
      </c>
      <c r="S104" s="11">
        <v>355663000</v>
      </c>
      <c r="T104" s="11">
        <v>389115000</v>
      </c>
      <c r="U104" s="11">
        <v>446658000</v>
      </c>
      <c r="V104" s="11">
        <v>243197000</v>
      </c>
      <c r="W104" s="11">
        <v>475320000</v>
      </c>
      <c r="X104" s="11">
        <v>489407000</v>
      </c>
      <c r="Y104" s="11">
        <v>569299000</v>
      </c>
      <c r="Z104" s="11">
        <v>625259000</v>
      </c>
      <c r="AA104" s="11">
        <v>714768000</v>
      </c>
      <c r="AB104" s="11">
        <v>1183945000</v>
      </c>
      <c r="AC104" s="11">
        <v>1665412000</v>
      </c>
      <c r="AD104" s="11">
        <v>2658253000</v>
      </c>
      <c r="AE104" s="11">
        <v>3120681000</v>
      </c>
      <c r="AF104" s="11">
        <v>5988845000</v>
      </c>
      <c r="AG104" s="11">
        <v>6800100000</v>
      </c>
      <c r="AH104" s="11">
        <v>10512000000</v>
      </c>
      <c r="AO104" s="64" t="s">
        <v>145</v>
      </c>
      <c r="AP104" s="65"/>
    </row>
    <row r="105" spans="1:42" ht="21" thickTop="1" x14ac:dyDescent="0.25">
      <c r="A105" s="14" t="s">
        <v>107</v>
      </c>
      <c r="B105" s="1"/>
      <c r="C105" s="15" t="e">
        <f>(C106/B106)-1</f>
        <v>#VALUE!</v>
      </c>
      <c r="D105" s="15">
        <f>(D106/C106)-1</f>
        <v>0.83783783783783794</v>
      </c>
      <c r="E105" s="15">
        <f>(E106/D106)-1</f>
        <v>-2</v>
      </c>
      <c r="F105" s="15">
        <f>(F106/E106)-1</f>
        <v>-3.4411764705882355</v>
      </c>
      <c r="G105" s="15">
        <f>(G106/F106)-1</f>
        <v>0.28915662650602414</v>
      </c>
      <c r="H105" s="15">
        <f t="shared" ref="H105:AH105" si="8">(H106/G106)-1</f>
        <v>1.0700934579439254</v>
      </c>
      <c r="I105" s="15">
        <f t="shared" si="8"/>
        <v>-0.65237020316027095</v>
      </c>
      <c r="J105" s="15">
        <f t="shared" si="8"/>
        <v>1.5324675324675323</v>
      </c>
      <c r="K105" s="15">
        <f t="shared" si="8"/>
        <v>0.23076923076923084</v>
      </c>
      <c r="L105" s="15">
        <f t="shared" si="8"/>
        <v>-0.40506249999999999</v>
      </c>
      <c r="M105" s="15">
        <f t="shared" si="8"/>
        <v>1.1701509262177399</v>
      </c>
      <c r="N105" s="15">
        <f t="shared" si="8"/>
        <v>0.94855824310586878</v>
      </c>
      <c r="O105" s="15">
        <f t="shared" si="8"/>
        <v>0.53177429238642571</v>
      </c>
      <c r="P105" s="15">
        <f t="shared" si="8"/>
        <v>-0.16390952241936707</v>
      </c>
      <c r="Q105" s="15">
        <f t="shared" si="8"/>
        <v>0.22215899906242931</v>
      </c>
      <c r="R105" s="15">
        <f t="shared" si="8"/>
        <v>-0.70958611312449404</v>
      </c>
      <c r="S105" s="15">
        <f t="shared" si="8"/>
        <v>4.1900276907381766</v>
      </c>
      <c r="T105" s="15">
        <f t="shared" si="8"/>
        <v>-9.2066790456700964E-2</v>
      </c>
      <c r="U105" s="15">
        <f t="shared" si="8"/>
        <v>0.74390517354694552</v>
      </c>
      <c r="V105" s="15">
        <f t="shared" si="8"/>
        <v>0.49306777925077916</v>
      </c>
      <c r="W105" s="15">
        <f t="shared" si="8"/>
        <v>-1.0729625714183899</v>
      </c>
      <c r="X105" s="15">
        <f t="shared" si="8"/>
        <v>3.0028693528693529</v>
      </c>
      <c r="Y105" s="15">
        <f t="shared" si="8"/>
        <v>-1.5234492961398265</v>
      </c>
      <c r="Z105" s="15">
        <f t="shared" si="8"/>
        <v>4.4815807620213084</v>
      </c>
      <c r="AA105" s="15">
        <f t="shared" si="8"/>
        <v>-0.27226435152374207</v>
      </c>
      <c r="AB105" s="15">
        <f t="shared" si="8"/>
        <v>-1.4371198878106024</v>
      </c>
      <c r="AC105" s="15">
        <f t="shared" si="8"/>
        <v>2.261228695555308</v>
      </c>
      <c r="AD105" s="15">
        <f t="shared" si="8"/>
        <v>1.0063533161065101</v>
      </c>
      <c r="AE105" s="15">
        <f t="shared" si="8"/>
        <v>0.27164395852096002</v>
      </c>
      <c r="AF105" s="15">
        <f t="shared" si="8"/>
        <v>1.0039822502357953</v>
      </c>
      <c r="AG105" s="15">
        <f t="shared" si="8"/>
        <v>-0.19547904988697962</v>
      </c>
      <c r="AH105" s="15">
        <f t="shared" si="8"/>
        <v>0.62972804650197212</v>
      </c>
      <c r="AI105" s="15"/>
      <c r="AJ105" s="15"/>
      <c r="AK105" s="15"/>
      <c r="AL105" s="15"/>
      <c r="AM105" s="15"/>
      <c r="AN105" s="15"/>
      <c r="AO105" s="25" t="s">
        <v>108</v>
      </c>
      <c r="AP105" s="26">
        <f>(AP100*AP92)+(AP102*AP97)</f>
        <v>6.2498926917826957E-2</v>
      </c>
    </row>
    <row r="106" spans="1:42" ht="19" x14ac:dyDescent="0.25">
      <c r="A106" s="5" t="s">
        <v>90</v>
      </c>
      <c r="B106" s="1" t="s">
        <v>92</v>
      </c>
      <c r="C106" s="1">
        <v>-3700000</v>
      </c>
      <c r="D106" s="1">
        <v>-6800000</v>
      </c>
      <c r="E106" s="1">
        <v>6800000</v>
      </c>
      <c r="F106" s="1">
        <v>-16600000</v>
      </c>
      <c r="G106" s="1">
        <v>-21400000</v>
      </c>
      <c r="H106" s="1">
        <v>-44300000</v>
      </c>
      <c r="I106" s="1">
        <v>-15400000</v>
      </c>
      <c r="J106" s="1">
        <v>-39000000</v>
      </c>
      <c r="K106" s="1">
        <v>-48000000</v>
      </c>
      <c r="L106" s="1">
        <v>-28557000</v>
      </c>
      <c r="M106" s="1">
        <v>-61973000</v>
      </c>
      <c r="N106" s="1">
        <v>-120758000</v>
      </c>
      <c r="O106" s="1">
        <v>-184974000</v>
      </c>
      <c r="P106" s="1">
        <v>-154655000</v>
      </c>
      <c r="Q106" s="1">
        <v>-189013000</v>
      </c>
      <c r="R106" s="1">
        <v>-54892000</v>
      </c>
      <c r="S106" s="1">
        <v>-284891000</v>
      </c>
      <c r="T106" s="1">
        <v>-258662000</v>
      </c>
      <c r="U106" s="1">
        <v>-451082000</v>
      </c>
      <c r="V106" s="1">
        <v>-673496000</v>
      </c>
      <c r="W106" s="1">
        <v>49140000</v>
      </c>
      <c r="X106" s="1">
        <v>196701000</v>
      </c>
      <c r="Y106" s="1">
        <v>-102963000</v>
      </c>
      <c r="Z106" s="1">
        <v>-564400000</v>
      </c>
      <c r="AA106" s="1">
        <v>-410734000</v>
      </c>
      <c r="AB106" s="1">
        <v>179540000</v>
      </c>
      <c r="AC106" s="1">
        <v>585521000</v>
      </c>
      <c r="AD106" s="1">
        <v>1174762000</v>
      </c>
      <c r="AE106" s="1">
        <v>1493879000</v>
      </c>
      <c r="AF106" s="1">
        <v>2993707000</v>
      </c>
      <c r="AG106" s="1">
        <v>2408500000</v>
      </c>
      <c r="AH106" s="1">
        <v>3925200000</v>
      </c>
      <c r="AI106" s="42">
        <f>AH106*(1+$AP$106)</f>
        <v>4222262412.2579613</v>
      </c>
      <c r="AJ106" s="42">
        <f t="shared" ref="AJ106:AM106" si="9">AI106*(1+$AP$106)</f>
        <v>4541806755.8255424</v>
      </c>
      <c r="AK106" s="42">
        <f t="shared" si="9"/>
        <v>4885534482.0293131</v>
      </c>
      <c r="AL106" s="42">
        <f t="shared" si="9"/>
        <v>5255275809.4523935</v>
      </c>
      <c r="AM106" s="42">
        <f t="shared" si="9"/>
        <v>5652999469.1479092</v>
      </c>
      <c r="AN106" s="43" t="s">
        <v>146</v>
      </c>
      <c r="AO106" s="44" t="s">
        <v>147</v>
      </c>
      <c r="AP106" s="45">
        <f>(SUM(AI4:AM4)/5)</f>
        <v>7.5680834672872968E-2</v>
      </c>
    </row>
    <row r="107" spans="1:42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43"/>
      <c r="AJ107" s="43"/>
      <c r="AK107" s="43"/>
      <c r="AL107" s="43"/>
      <c r="AM107" s="46">
        <f>AM106*(1+AP107)/(AP108-AP107)</f>
        <v>154519740486.81348</v>
      </c>
      <c r="AN107" s="47" t="s">
        <v>148</v>
      </c>
      <c r="AO107" s="48" t="s">
        <v>149</v>
      </c>
      <c r="AP107" s="49">
        <v>2.5000000000000001E-2</v>
      </c>
    </row>
    <row r="108" spans="1:42" ht="19" x14ac:dyDescent="0.25">
      <c r="AI108" s="46">
        <f t="shared" ref="AI108:AK108" si="10">AI107+AI106</f>
        <v>4222262412.2579613</v>
      </c>
      <c r="AJ108" s="46">
        <f t="shared" si="10"/>
        <v>4541806755.8255424</v>
      </c>
      <c r="AK108" s="46">
        <f t="shared" si="10"/>
        <v>4885534482.0293131</v>
      </c>
      <c r="AL108" s="46">
        <f>AL107+AL106</f>
        <v>5255275809.4523935</v>
      </c>
      <c r="AM108" s="46">
        <f>AM107+AM106</f>
        <v>160172739955.9614</v>
      </c>
      <c r="AN108" s="47" t="s">
        <v>144</v>
      </c>
      <c r="AO108" s="50" t="s">
        <v>150</v>
      </c>
      <c r="AP108" s="51">
        <f>AP105</f>
        <v>6.2498926917826957E-2</v>
      </c>
    </row>
    <row r="109" spans="1:42" ht="19" x14ac:dyDescent="0.25">
      <c r="AI109" s="60" t="s">
        <v>151</v>
      </c>
      <c r="AJ109" s="61"/>
    </row>
    <row r="110" spans="1:42" ht="20" x14ac:dyDescent="0.25">
      <c r="AI110" s="52" t="s">
        <v>152</v>
      </c>
      <c r="AJ110" s="40">
        <f>NPV(AP108,AI108,AJ108,AK108,AL108,AM108)</f>
        <v>134483334786.89442</v>
      </c>
    </row>
    <row r="111" spans="1:42" ht="20" x14ac:dyDescent="0.25">
      <c r="AI111" s="52" t="s">
        <v>153</v>
      </c>
      <c r="AJ111" s="40">
        <f>AH40</f>
        <v>10778500000</v>
      </c>
    </row>
    <row r="112" spans="1:42" ht="20" x14ac:dyDescent="0.25">
      <c r="AI112" s="52" t="s">
        <v>140</v>
      </c>
      <c r="AJ112" s="40">
        <f>AP99</f>
        <v>857200000</v>
      </c>
    </row>
    <row r="113" spans="35:36" ht="20" x14ac:dyDescent="0.25">
      <c r="AI113" s="52" t="s">
        <v>154</v>
      </c>
      <c r="AJ113" s="40">
        <f>AJ110+AJ111-AJ112</f>
        <v>144404634786.89441</v>
      </c>
    </row>
    <row r="114" spans="35:36" ht="20" x14ac:dyDescent="0.25">
      <c r="AI114" s="52" t="s">
        <v>155</v>
      </c>
      <c r="AJ114" s="53">
        <f>AH34*(1+(5*AN16))</f>
        <v>265155839.0227125</v>
      </c>
    </row>
    <row r="115" spans="35:36" ht="20" x14ac:dyDescent="0.25">
      <c r="AI115" s="54" t="s">
        <v>156</v>
      </c>
      <c r="AJ115" s="55">
        <f>AJ113/AJ114</f>
        <v>544.60288454943327</v>
      </c>
    </row>
    <row r="116" spans="35:36" ht="20" x14ac:dyDescent="0.25">
      <c r="AI116" s="52" t="s">
        <v>157</v>
      </c>
      <c r="AJ116" s="56" cm="1">
        <f t="array" ref="AJ116">_FV(A1,"Price")</f>
        <v>347.12</v>
      </c>
    </row>
    <row r="117" spans="35:36" ht="20" x14ac:dyDescent="0.25">
      <c r="AI117" s="57" t="s">
        <v>158</v>
      </c>
      <c r="AJ117" s="58">
        <f>AJ115/AJ116-1</f>
        <v>0.56891819701957025</v>
      </c>
    </row>
    <row r="118" spans="35:36" ht="20" x14ac:dyDescent="0.25">
      <c r="AI118" s="57" t="s">
        <v>159</v>
      </c>
      <c r="AJ118" s="59" t="str">
        <f>IF(AJ115&gt;AJ116,"BUY","SELL")</f>
        <v>BUY</v>
      </c>
    </row>
  </sheetData>
  <mergeCells count="6">
    <mergeCell ref="AI109:AJ109"/>
    <mergeCell ref="AO83:AP83"/>
    <mergeCell ref="AO84:AP84"/>
    <mergeCell ref="AO93:AP93"/>
    <mergeCell ref="AO98:AP98"/>
    <mergeCell ref="AO104:AP104"/>
  </mergeCells>
  <hyperlinks>
    <hyperlink ref="A1" r:id="rId1" tooltip="https://roic.ai/company/VRTX" display="ROIC.AI | VRT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www.sec.gov/Archives/edgar/data/875320/000091205701008116/0000912057-01-008116-index.htm" xr:uid="{00000000-0004-0000-0000-00001F000000}"/>
    <hyperlink ref="L74" r:id="rId23" tooltip="https://www.sec.gov/Archives/edgar/data/875320/000091205701008116/0000912057-01-008116-index.htm" xr:uid="{00000000-0004-0000-0000-000020000000}"/>
    <hyperlink ref="M36" r:id="rId24" tooltip="https://www.sec.gov/Archives/edgar/data/875320/000091205702012962/0000912057-02-012962-index.htm" xr:uid="{00000000-0004-0000-0000-000022000000}"/>
    <hyperlink ref="M74" r:id="rId25" tooltip="https://www.sec.gov/Archives/edgar/data/875320/000091205702012962/0000912057-02-012962-index.htm" xr:uid="{00000000-0004-0000-0000-000023000000}"/>
    <hyperlink ref="N36" r:id="rId26" tooltip="https://www.sec.gov/Archives/edgar/data/875320/000104746903011252/a2105571z10-k.htm" xr:uid="{00000000-0004-0000-0000-000025000000}"/>
    <hyperlink ref="N74" r:id="rId27" tooltip="https://www.sec.gov/Archives/edgar/data/875320/000104746903011252/a2105571z10-k.htm" xr:uid="{00000000-0004-0000-0000-000026000000}"/>
    <hyperlink ref="O36" r:id="rId28" tooltip="https://www.sec.gov/Archives/edgar/data/875320/000104746904007993/a2129731z10-k.htm" xr:uid="{00000000-0004-0000-0000-000028000000}"/>
    <hyperlink ref="O74" r:id="rId29" tooltip="https://www.sec.gov/Archives/edgar/data/875320/000104746904007993/a2129731z10-k.htm" xr:uid="{00000000-0004-0000-0000-000029000000}"/>
    <hyperlink ref="P36" r:id="rId30" tooltip="https://www.sec.gov/Archives/edgar/data/875320/000104746905006705/a2152583z10-k.htm" xr:uid="{00000000-0004-0000-0000-00002B000000}"/>
    <hyperlink ref="P74" r:id="rId31" tooltip="https://www.sec.gov/Archives/edgar/data/875320/000104746905006705/a2152583z10-k.htm" xr:uid="{00000000-0004-0000-0000-00002C000000}"/>
    <hyperlink ref="Q36" r:id="rId32" tooltip="https://www.sec.gov/Archives/edgar/data/875320/000104746906003585/a2167642z10-k.htm" xr:uid="{00000000-0004-0000-0000-00002E000000}"/>
    <hyperlink ref="Q74" r:id="rId33" tooltip="https://www.sec.gov/Archives/edgar/data/875320/000104746906003585/a2167642z10-k.htm" xr:uid="{00000000-0004-0000-0000-00002F000000}"/>
    <hyperlink ref="R36" r:id="rId34" tooltip="https://www.sec.gov/Archives/edgar/data/875320/000110465907015545/a07-3650_110k.htm" xr:uid="{00000000-0004-0000-0000-000031000000}"/>
    <hyperlink ref="R74" r:id="rId35" tooltip="https://www.sec.gov/Archives/edgar/data/875320/000110465907015545/a07-3650_110k.htm" xr:uid="{00000000-0004-0000-0000-000032000000}"/>
    <hyperlink ref="S36" r:id="rId36" tooltip="https://www.sec.gov/Archives/edgar/data/875320/000104746908001101/a2182258z10-k.htm" xr:uid="{00000000-0004-0000-0000-000034000000}"/>
    <hyperlink ref="S74" r:id="rId37" tooltip="https://www.sec.gov/Archives/edgar/data/875320/000104746908001101/a2182258z10-k.htm" xr:uid="{00000000-0004-0000-0000-000035000000}"/>
    <hyperlink ref="T36" r:id="rId38" tooltip="https://www.sec.gov/Archives/edgar/data/875320/000104746909001305/0001047469-09-001305-index.html" xr:uid="{00000000-0004-0000-0000-000037000000}"/>
    <hyperlink ref="T74" r:id="rId39" tooltip="https://www.sec.gov/Archives/edgar/data/875320/000104746909001305/0001047469-09-001305-index.html" xr:uid="{00000000-0004-0000-0000-000038000000}"/>
    <hyperlink ref="U36" r:id="rId40" tooltip="https://www.sec.gov/Archives/edgar/data/875320/000104746910001033/0001047469-10-001033-index.html" xr:uid="{00000000-0004-0000-0000-00003A000000}"/>
    <hyperlink ref="U74" r:id="rId41" tooltip="https://www.sec.gov/Archives/edgar/data/875320/000104746910001033/0001047469-10-001033-index.html" xr:uid="{00000000-0004-0000-0000-00003B000000}"/>
    <hyperlink ref="V36" r:id="rId42" tooltip="https://www.sec.gov/Archives/edgar/data/875320/000104746911001025/a2201820z10-k.htm" xr:uid="{00000000-0004-0000-0000-00003D000000}"/>
    <hyperlink ref="V74" r:id="rId43" tooltip="https://www.sec.gov/Archives/edgar/data/875320/000104746911001025/a2201820z10-k.htm" xr:uid="{00000000-0004-0000-0000-00003E000000}"/>
    <hyperlink ref="W36" r:id="rId44" tooltip="https://www.sec.gov/Archives/edgar/data/875320/000104746912001298/0001047469-12-001298-index.html" xr:uid="{00000000-0004-0000-0000-000040000000}"/>
    <hyperlink ref="W74" r:id="rId45" tooltip="https://www.sec.gov/Archives/edgar/data/875320/000104746912001298/0001047469-12-001298-index.html" xr:uid="{00000000-0004-0000-0000-000041000000}"/>
    <hyperlink ref="X36" r:id="rId46" tooltip="https://www.sec.gov/Archives/edgar/data/875320/000087532013000009/0000875320-13-000009-index.html" xr:uid="{00000000-0004-0000-0000-000043000000}"/>
    <hyperlink ref="X74" r:id="rId47" tooltip="https://www.sec.gov/Archives/edgar/data/875320/000087532013000009/0000875320-13-000009-index.html" xr:uid="{00000000-0004-0000-0000-000044000000}"/>
    <hyperlink ref="Y36" r:id="rId48" tooltip="https://www.sec.gov/Archives/edgar/data/875320/000087532014000015/a201310k.htm" xr:uid="{00000000-0004-0000-0000-000046000000}"/>
    <hyperlink ref="Y74" r:id="rId49" tooltip="https://www.sec.gov/Archives/edgar/data/875320/000087532014000015/a201310k.htm" xr:uid="{00000000-0004-0000-0000-000047000000}"/>
    <hyperlink ref="Z36" r:id="rId50" tooltip="https://www.sec.gov/Archives/edgar/data/875320/000087532015000012/a201410k-main.htm" xr:uid="{00000000-0004-0000-0000-000049000000}"/>
    <hyperlink ref="Z74" r:id="rId51" tooltip="https://www.sec.gov/Archives/edgar/data/875320/000087532015000012/a201410k-main.htm" xr:uid="{00000000-0004-0000-0000-00004A000000}"/>
    <hyperlink ref="AA36" r:id="rId52" tooltip="https://www.sec.gov/Archives/edgar/data/875320/000087532016000067/0000875320-16-000067-index.html" xr:uid="{00000000-0004-0000-0000-00004C000000}"/>
    <hyperlink ref="AA74" r:id="rId53" tooltip="https://www.sec.gov/Archives/edgar/data/875320/000087532016000067/0000875320-16-000067-index.html" xr:uid="{00000000-0004-0000-0000-00004D000000}"/>
    <hyperlink ref="AB36" r:id="rId54" tooltip="https://www.sec.gov/Archives/edgar/data/875320/000087532017000017/0000875320-17-000017-index.html" xr:uid="{00000000-0004-0000-0000-00004F000000}"/>
    <hyperlink ref="AB74" r:id="rId55" tooltip="https://www.sec.gov/Archives/edgar/data/875320/000087532017000017/0000875320-17-000017-index.html" xr:uid="{00000000-0004-0000-0000-000050000000}"/>
    <hyperlink ref="AC36" r:id="rId56" tooltip="https://www.sec.gov/Archives/edgar/data/875320/000087532018000009/0000875320-18-000009-index.html" xr:uid="{00000000-0004-0000-0000-000052000000}"/>
    <hyperlink ref="AC74" r:id="rId57" tooltip="https://www.sec.gov/Archives/edgar/data/875320/000087532018000009/0000875320-18-000009-index.html" xr:uid="{00000000-0004-0000-0000-000053000000}"/>
    <hyperlink ref="AD36" r:id="rId58" tooltip="https://www.sec.gov/Archives/edgar/data/875320/000087532019000006/0000875320-19-000006-index.html" xr:uid="{00000000-0004-0000-0000-000055000000}"/>
    <hyperlink ref="AD74" r:id="rId59" tooltip="https://www.sec.gov/Archives/edgar/data/875320/000087532019000006/0000875320-19-000006-index.html" xr:uid="{00000000-0004-0000-0000-000056000000}"/>
    <hyperlink ref="AE36" r:id="rId60" tooltip="https://www.sec.gov/Archives/edgar/data/875320/000087532020000007/0000875320-20-000007-index.html" xr:uid="{00000000-0004-0000-0000-000058000000}"/>
    <hyperlink ref="AE74" r:id="rId61" tooltip="https://www.sec.gov/Archives/edgar/data/875320/000087532020000007/0000875320-20-000007-index.html" xr:uid="{00000000-0004-0000-0000-000059000000}"/>
    <hyperlink ref="AF36" r:id="rId62" tooltip="https://www.sec.gov/Archives/edgar/data/875320/000087532021000006/0000875320-21-000006-index.htm" xr:uid="{00000000-0004-0000-0000-00005B000000}"/>
    <hyperlink ref="AF74" r:id="rId63" tooltip="https://www.sec.gov/Archives/edgar/data/875320/000087532021000006/0000875320-21-000006-index.htm" xr:uid="{00000000-0004-0000-0000-00005C000000}"/>
    <hyperlink ref="AG36" r:id="rId64" tooltip="https://www.sec.gov/Archives/edgar/data/875320/000087532022000007/0000875320-22-000007-index.htm" xr:uid="{00000000-0004-0000-0000-00005E000000}"/>
    <hyperlink ref="AG74" r:id="rId65" tooltip="https://www.sec.gov/Archives/edgar/data/875320/000087532022000007/0000875320-22-000007-index.htm" xr:uid="{00000000-0004-0000-0000-00005F000000}"/>
    <hyperlink ref="AH36" r:id="rId66" tooltip="https://www.sec.gov/Archives/edgar/data/875320/000087532023000007/0000875320-23-000007-index.htm" xr:uid="{00000000-0004-0000-0000-000061000000}"/>
    <hyperlink ref="AH74" r:id="rId67" tooltip="https://www.sec.gov/Archives/edgar/data/875320/000087532023000007/0000875320-23-000007-index.htm" xr:uid="{00000000-0004-0000-0000-000062000000}"/>
    <hyperlink ref="AI1" r:id="rId68" display="https://finbox.com/NASDAQGS:VRTX/explorer/revenue_proj" xr:uid="{5892240D-36EE-D047-854F-967AF7EF4FF8}"/>
  </hyperlinks>
  <pageMargins left="0.7" right="0.7" top="0.75" bottom="0.75" header="0.3" footer="0.3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2023-03-13T05:05:37Z</dcterms:created>
  <dcterms:modified xsi:type="dcterms:W3CDTF">2023-06-28T08:15:09Z</dcterms:modified>
</cp:coreProperties>
</file>