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40E6023-0BBC-5740-8336-48F36B09C3A6}"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14" i="1"/>
  <c r="W19" i="1"/>
  <c r="W16" i="1"/>
  <c r="Z13" i="1"/>
  <c r="Y13" i="1"/>
  <c r="X13" i="1"/>
  <c r="W13" i="1"/>
  <c r="Z10" i="1"/>
  <c r="Y10" i="1"/>
  <c r="X10" i="1"/>
  <c r="W10" i="1"/>
  <c r="Z7" i="1"/>
  <c r="Y7" i="1"/>
  <c r="X7" i="1"/>
  <c r="W7" i="1"/>
  <c r="Z4" i="1"/>
  <c r="Y4" i="1"/>
  <c r="X4" i="1"/>
  <c r="W4" i="1"/>
  <c r="S106" i="1"/>
  <c r="T106" i="1"/>
  <c r="U106" i="1"/>
  <c r="V106" i="1"/>
  <c r="R106" i="1"/>
  <c r="S111" i="1"/>
  <c r="Y106" i="1"/>
  <c r="Y86" i="1"/>
  <c r="Y91" i="1"/>
  <c r="Y90" i="1"/>
  <c r="Y89" i="1"/>
  <c r="Y87" i="1"/>
  <c r="Y99" i="1"/>
  <c r="S112" i="1"/>
  <c r="Y85" i="1"/>
  <c r="Y88" i="1"/>
  <c r="Y92" i="1"/>
  <c r="V4" i="1"/>
  <c r="U4" i="1"/>
  <c r="T4" i="1"/>
  <c r="S4" i="1"/>
  <c r="R4" i="1"/>
  <c r="H105" i="1"/>
  <c r="I105" i="1"/>
  <c r="J105" i="1"/>
  <c r="K105" i="1"/>
  <c r="L105" i="1"/>
  <c r="M105" i="1"/>
  <c r="N105" i="1"/>
  <c r="O105" i="1"/>
  <c r="P105" i="1"/>
  <c r="Q105" i="1"/>
  <c r="G105" i="1"/>
  <c r="F105" i="1"/>
  <c r="E105" i="1"/>
  <c r="D105" i="1"/>
  <c r="C105"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S108" i="1"/>
  <c r="R108" i="1"/>
  <c r="T108" i="1"/>
  <c r="U108" i="1"/>
  <c r="Y16" i="1" l="1"/>
  <c r="X16" i="1"/>
  <c r="Z16" i="1"/>
  <c r="Y103" i="1"/>
  <c r="Y100" i="1" s="1"/>
  <c r="Y102" i="1" l="1"/>
  <c r="Y105" i="1" s="1"/>
  <c r="Y108" i="1" s="1"/>
  <c r="V107" i="1" l="1"/>
  <c r="V108" i="1" s="1"/>
  <c r="S110" i="1" s="1"/>
  <c r="S113" i="1" s="1"/>
  <c r="S115" i="1" s="1"/>
  <c r="S117"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<sst xmlns="http://schemas.openxmlformats.org/spreadsheetml/2006/main" count="447" uniqueCount="160">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</sst>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37"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FTNT</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326255281875702"/>
          <c:y val="0.1451256885616666"/>
          <c:w val="0.8230910505241823"/>
          <c:h val="0.71840285605754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numCache>
            </c:numRef>
          </c:val>
          <c:extLst>
            <c:ext xmlns:c16="http://schemas.microsoft.com/office/drawing/2014/chart" uri="{C3380CC4-5D6E-409C-BE32-E72D297353CC}">
              <c16:uniqueId val="{00000000-4445-2140-82E0-0F5A3FFD57E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1761000</c:v>
                </c:pt>
                <c:pt idx="1">
                  <c:v>-12401000</c:v>
                </c:pt>
                <c:pt idx="2">
                  <c:v>16099000</c:v>
                </c:pt>
                <c:pt idx="3">
                  <c:v>35429000</c:v>
                </c:pt>
                <c:pt idx="4">
                  <c:v>63852000</c:v>
                </c:pt>
                <c:pt idx="5">
                  <c:v>102585000</c:v>
                </c:pt>
                <c:pt idx="6">
                  <c:v>121566000</c:v>
                </c:pt>
                <c:pt idx="7">
                  <c:v>96870000</c:v>
                </c:pt>
                <c:pt idx="8">
                  <c:v>88970000</c:v>
                </c:pt>
                <c:pt idx="9">
                  <c:v>53889000</c:v>
                </c:pt>
                <c:pt idx="10">
                  <c:v>98971000</c:v>
                </c:pt>
                <c:pt idx="11">
                  <c:v>192952000</c:v>
                </c:pt>
                <c:pt idx="12">
                  <c:v>333100000</c:v>
                </c:pt>
                <c:pt idx="13">
                  <c:v>483300000</c:v>
                </c:pt>
                <c:pt idx="14">
                  <c:v>628200000</c:v>
                </c:pt>
                <c:pt idx="15">
                  <c:v>720200000</c:v>
                </c:pt>
              </c:numCache>
            </c:numRef>
          </c:val>
          <c:extLst>
            <c:ext xmlns:c16="http://schemas.microsoft.com/office/drawing/2014/chart" uri="{C3380CC4-5D6E-409C-BE32-E72D297353CC}">
              <c16:uniqueId val="{00000001-4445-2140-82E0-0F5A3FFD57E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numCache>
            </c:numRef>
          </c:val>
          <c:extLst>
            <c:ext xmlns:c16="http://schemas.microsoft.com/office/drawing/2014/chart" uri="{C3380CC4-5D6E-409C-BE32-E72D297353CC}">
              <c16:uniqueId val="{00000002-4445-2140-82E0-0F5A3FFD57E3}"/>
            </c:ext>
          </c:extLst>
        </c:ser>
        <c:dLbls>
          <c:showLegendKey val="0"/>
          <c:showVal val="0"/>
          <c:showCatName val="0"/>
          <c:showSerName val="0"/>
          <c:showPercent val="0"/>
          <c:showBubbleSize val="0"/>
        </c:dLbls>
        <c:gapWidth val="100"/>
        <c:overlap val="-24"/>
        <c:axId val="602858575"/>
        <c:axId val="586744927"/>
      </c:barChart>
      <c:catAx>
        <c:axId val="602858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6744927"/>
        <c:crosses val="autoZero"/>
        <c:auto val="1"/>
        <c:lblAlgn val="ctr"/>
        <c:lblOffset val="100"/>
        <c:noMultiLvlLbl val="0"/>
      </c:catAx>
      <c:valAx>
        <c:axId val="58674492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02858575"/>
        <c:crosses val="autoZero"/>
        <c:crossBetween val="between"/>
      </c:valAx>
      <c:spPr>
        <a:noFill/>
        <a:ln>
          <a:noFill/>
        </a:ln>
        <a:effectLst/>
      </c:spPr>
    </c:plotArea>
    <c:legend>
      <c:legendPos val="b"/>
      <c:layout>
        <c:manualLayout>
          <c:xMode val="edge"/>
          <c:yMode val="edge"/>
          <c:x val="0.24407328168432421"/>
          <c:y val="0.89824883236618147"/>
          <c:w val="0.53174277897645505"/>
          <c:h val="5.991503064105850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35276</xdr:colOff>
      <xdr:row>108</xdr:row>
      <xdr:rowOff>11287</xdr:rowOff>
    </xdr:from>
    <xdr:to>
      <xdr:col>25</xdr:col>
      <xdr:colOff>14111</xdr:colOff>
      <xdr:row>129</xdr:row>
      <xdr:rowOff>169333</xdr:rowOff>
    </xdr:to>
    <xdr:graphicFrame macro="">
      <xdr:nvGraphicFramePr>
        <xdr:cNvPr id="2" name="Chart 1">
          <a:extLst>
            <a:ext uri="{FF2B5EF4-FFF2-40B4-BE49-F238E27FC236}">
              <a16:creationId xmlns:a16="http://schemas.microsoft.com/office/drawing/2014/main" id="{FA15A168-897E-BF8E-4175-AB27A215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75.3</v>
    <v>42.610100000000003</v>
    <v>1.1513</v>
    <v>0.76</v>
    <v>1.0225E-2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75.3</v>
    <v>Software &amp; IT Services</v>
    <v>Stock</v>
    <v>45106.99199977969</v>
    <v>0</v>
    <v>73.900000000000006</v>
    <v>58960382658</v>
    <v>FORTINET, INC.</v>
    <v>FORTINET, INC.</v>
    <v>74.540000000000006</v>
    <v>61.920200000000001</v>
    <v>74.33</v>
    <v>75.09</v>
    <v>785196200</v>
    <v>FTNT</v>
    <v>FORTINET, INC. (XNAS:FTNT)</v>
    <v>270</v>
    <v>6065226</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M96" activePane="bottomRight" state="frozen"/>
      <selection pane="topRight"/>
      <selection pane="bottomLeft"/>
      <selection pane="bottomRight" activeCell="S103" sqref="S103"/>
    </sheetView>
  </sheetViews>
  <sheetFormatPr baseColWidth="10" defaultRowHeight="16" x14ac:dyDescent="0.2"/>
  <cols>
    <col min="1" max="1" width="50" customWidth="1"/>
    <col min="2" max="17" width="15" customWidth="1"/>
    <col min="18" max="22" width="19" customWidth="1"/>
    <col min="23" max="26" width="21"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21">
        <v>2022</v>
      </c>
      <c r="S1" s="21">
        <v>2023</v>
      </c>
      <c r="T1" s="21">
        <v>2024</v>
      </c>
      <c r="U1" s="21">
        <v>2025</v>
      </c>
      <c r="V1" s="21">
        <v>2026</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38"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22">
        <v>4098000000</v>
      </c>
      <c r="S3" s="22">
        <v>5404000000</v>
      </c>
      <c r="T3" s="22">
        <v>6461000000</v>
      </c>
      <c r="U3" s="22">
        <v>7754000000</v>
      </c>
      <c r="V3" s="22">
        <v>9298000000</v>
      </c>
      <c r="W3" s="42" t="s">
        <v>110</v>
      </c>
      <c r="X3" s="43" t="s">
        <v>111</v>
      </c>
      <c r="Y3" s="43" t="s">
        <v>112</v>
      </c>
      <c r="Z3" s="43" t="s">
        <v>113</v>
      </c>
    </row>
    <row r="4" spans="1:38" ht="19" x14ac:dyDescent="0.25">
      <c r="A4" s="14" t="s">
        <v>94</v>
      </c>
      <c r="B4" s="1"/>
      <c r="C4" s="15">
        <f>(C3/B3)-1</f>
        <v>0.25837072554387452</v>
      </c>
      <c r="D4" s="15">
        <f>(D3/C3)-1</f>
        <v>0.36317469716669026</v>
      </c>
      <c r="E4" s="15">
        <f>(E3/D3)-1</f>
        <v>0.19039524814557751</v>
      </c>
      <c r="F4" s="15">
        <f t="shared" ref="F4:L4" si="0">(F3/E3)-1</f>
        <v>0.28788846359796127</v>
      </c>
      <c r="G4" s="15">
        <f t="shared" si="0"/>
        <v>0.33532904624633497</v>
      </c>
      <c r="H4" s="16">
        <f t="shared" si="0"/>
        <v>0.23078537557429368</v>
      </c>
      <c r="I4" s="16">
        <f t="shared" si="0"/>
        <v>0.15302104981082709</v>
      </c>
      <c r="J4" s="16">
        <f t="shared" si="0"/>
        <v>0.25201975631280504</v>
      </c>
      <c r="K4" s="16">
        <f t="shared" si="0"/>
        <v>0.31011833367083619</v>
      </c>
      <c r="L4" s="16">
        <f t="shared" si="0"/>
        <v>0.26373074346952441</v>
      </c>
      <c r="M4" s="16">
        <f t="shared" ref="M4" si="1">(M3/L3)-1</f>
        <v>0.17208687491326535</v>
      </c>
      <c r="N4" s="16">
        <f t="shared" ref="N4" si="2">(N3/M3)-1</f>
        <v>0.2048724689450343</v>
      </c>
      <c r="O4" s="16">
        <f t="shared" ref="O4" si="3">(O3/N3)-1</f>
        <v>0.19709082833666436</v>
      </c>
      <c r="P4" s="16">
        <f t="shared" ref="P4" si="4">(P3/O3)-1</f>
        <v>0.20322790093683341</v>
      </c>
      <c r="Q4" s="16">
        <f t="shared" ref="Q4:V4" si="5">(Q3/P3)-1</f>
        <v>0.28823620104841186</v>
      </c>
      <c r="R4" s="16">
        <f t="shared" si="5"/>
        <v>0.22613847166537004</v>
      </c>
      <c r="S4" s="16">
        <f t="shared" si="5"/>
        <v>0.31869204489995129</v>
      </c>
      <c r="T4" s="16">
        <f t="shared" si="5"/>
        <v>0.19559585492227982</v>
      </c>
      <c r="U4" s="16">
        <f t="shared" si="5"/>
        <v>0.20012381984212979</v>
      </c>
      <c r="V4" s="16">
        <f t="shared" si="5"/>
        <v>0.19912303327314929</v>
      </c>
      <c r="W4" s="44">
        <f>(Q4+P4+O4)/3</f>
        <v>0.2295183101073032</v>
      </c>
      <c r="X4" s="44">
        <f>(Q20+P20+O20)/3</f>
        <v>0.29905986543761398</v>
      </c>
      <c r="Y4" s="44">
        <f>(Q29+P29+O29)/3</f>
        <v>0.24039436187017008</v>
      </c>
      <c r="Z4" s="44">
        <f>(Q105+P105+O105)/3</f>
        <v>0.27221068045512248</v>
      </c>
      <c r="AA4" s="16"/>
      <c r="AB4" s="16"/>
      <c r="AC4" s="16"/>
      <c r="AD4" s="16"/>
      <c r="AE4" s="16"/>
      <c r="AF4" s="16"/>
      <c r="AI4" s="17"/>
      <c r="AJ4" s="17"/>
      <c r="AK4" s="17"/>
      <c r="AL4" s="17"/>
    </row>
    <row r="5" spans="1:38"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row>
    <row r="6" spans="1:38"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W6" s="42" t="s">
        <v>114</v>
      </c>
      <c r="X6" s="43" t="s">
        <v>115</v>
      </c>
      <c r="Y6" s="43" t="s">
        <v>116</v>
      </c>
      <c r="Z6" s="43" t="s">
        <v>117</v>
      </c>
    </row>
    <row r="7" spans="1:38"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W7" s="44">
        <f>Q7</f>
        <v>0.76570000000000005</v>
      </c>
      <c r="X7" s="45">
        <f>Q21</f>
        <v>0.2155</v>
      </c>
      <c r="Y7" s="45">
        <f>Q30</f>
        <v>0.18160000000000001</v>
      </c>
      <c r="Z7" s="45">
        <f>Q106/Q3</f>
        <v>0.36018191610316558</v>
      </c>
    </row>
    <row r="8" spans="1:38"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row>
    <row r="9" spans="1:38" ht="19" customHeight="1" x14ac:dyDescent="0.25">
      <c r="A9" s="14" t="s">
        <v>95</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W9" s="42" t="s">
        <v>96</v>
      </c>
      <c r="X9" s="43" t="s">
        <v>97</v>
      </c>
      <c r="Y9" s="43" t="s">
        <v>98</v>
      </c>
      <c r="Z9" s="43" t="s">
        <v>99</v>
      </c>
    </row>
    <row r="10" spans="1:38"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W10" s="44">
        <f>Q9</f>
        <v>0.12692238645203757</v>
      </c>
      <c r="X10" s="45">
        <f>Q13</f>
        <v>0.44557477110885046</v>
      </c>
      <c r="Y10" s="45">
        <f>Q80</f>
        <v>6.2204535934414461E-2</v>
      </c>
      <c r="Z10" s="45">
        <f>Q89</f>
        <v>8.853449823469571E-2</v>
      </c>
    </row>
    <row r="11" spans="1:38"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row>
    <row r="12" spans="1:38"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W12" s="42" t="s">
        <v>118</v>
      </c>
      <c r="X12" s="43" t="s">
        <v>119</v>
      </c>
      <c r="Y12" s="43" t="s">
        <v>120</v>
      </c>
      <c r="Z12" s="43" t="s">
        <v>121</v>
      </c>
    </row>
    <row r="13" spans="1:38" ht="19" x14ac:dyDescent="0.25">
      <c r="A13" s="14" t="s">
        <v>100</v>
      </c>
      <c r="B13" s="15">
        <f>B12/B3</f>
        <v>0.54308878557659601</v>
      </c>
      <c r="C13" s="15">
        <f t="shared" ref="C13:Q13" si="7">C12/C3</f>
        <v>0.59667494818686195</v>
      </c>
      <c r="D13" s="15">
        <f t="shared" si="7"/>
        <v>0.49273576308719447</v>
      </c>
      <c r="E13" s="15">
        <f t="shared" si="7"/>
        <v>0.4545981000733792</v>
      </c>
      <c r="F13" s="15">
        <f t="shared" si="7"/>
        <v>0.41376549141350677</v>
      </c>
      <c r="G13" s="15">
        <f t="shared" si="7"/>
        <v>0.38631520194844732</v>
      </c>
      <c r="H13" s="15">
        <f t="shared" si="7"/>
        <v>0.38352893997627607</v>
      </c>
      <c r="I13" s="15">
        <f t="shared" si="7"/>
        <v>0.4224041397894025</v>
      </c>
      <c r="J13" s="15">
        <f t="shared" si="7"/>
        <v>0.4636133048792519</v>
      </c>
      <c r="K13" s="15">
        <f t="shared" si="7"/>
        <v>0.53690892805478818</v>
      </c>
      <c r="L13" s="15">
        <f t="shared" si="7"/>
        <v>0.55477273386580195</v>
      </c>
      <c r="M13" s="15">
        <f t="shared" si="7"/>
        <v>0.52770898971858216</v>
      </c>
      <c r="N13" s="15">
        <f t="shared" si="7"/>
        <v>0.48595380857206305</v>
      </c>
      <c r="O13" s="15">
        <f t="shared" si="7"/>
        <v>0.47722845747147757</v>
      </c>
      <c r="P13" s="15">
        <f t="shared" si="7"/>
        <v>0.45921985815602839</v>
      </c>
      <c r="Q13" s="15">
        <f t="shared" si="7"/>
        <v>0.44557477110885046</v>
      </c>
      <c r="W13" s="44">
        <f>Q28/Q72</f>
        <v>0.7762568760394013</v>
      </c>
      <c r="X13" s="45">
        <f>Q28/Q54</f>
        <v>0.10251558513963271</v>
      </c>
      <c r="Y13" s="45">
        <f>Q22/(Q72+Q56+Q61)</f>
        <v>0.36743686797356084</v>
      </c>
      <c r="Z13" s="19">
        <f>Q67/Q72</f>
        <v>6.5507227836766022</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38"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W15" s="42" t="s">
        <v>122</v>
      </c>
      <c r="X15" s="43" t="s">
        <v>156</v>
      </c>
      <c r="Y15" s="43" t="s">
        <v>157</v>
      </c>
      <c r="Z15" s="43" t="s">
        <v>158</v>
      </c>
    </row>
    <row r="16" spans="1:38"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W16" s="18">
        <f>(Q35+P35+O35+N35+M35)/5</f>
        <v>-1.0521812686074624E-2</v>
      </c>
      <c r="X16" s="46">
        <f>Y101/Q3</f>
        <v>17.641189234037462</v>
      </c>
      <c r="Y16" s="46">
        <f>Y101/Q28</f>
        <v>97.166088757415949</v>
      </c>
      <c r="Z16" s="47">
        <f>Y101/Q106</f>
        <v>48.978553462369163</v>
      </c>
    </row>
    <row r="17" spans="1:26"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row>
    <row r="18" spans="1:26"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W18" s="42" t="s">
        <v>159</v>
      </c>
    </row>
    <row r="19" spans="1:26"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W19" s="48">
        <f>Q40-Q56-Q61</f>
        <v>1563300000</v>
      </c>
    </row>
    <row r="20" spans="1:26" ht="19" customHeight="1" x14ac:dyDescent="0.25">
      <c r="A20" s="14" t="s">
        <v>101</v>
      </c>
      <c r="B20" s="1"/>
      <c r="C20" s="15">
        <f>(C19/B19)-1</f>
        <v>-8.0420215786484945</v>
      </c>
      <c r="D20" s="15">
        <f>(D19/C19)-1</f>
        <v>-2.2982017579227483</v>
      </c>
      <c r="E20" s="15">
        <f>(E19/D19)-1</f>
        <v>1.2006956953848067</v>
      </c>
      <c r="F20" s="15">
        <f t="shared" ref="F20:G20" si="8">(F19/E19)-1</f>
        <v>0.80225239210815991</v>
      </c>
      <c r="G20" s="15">
        <f t="shared" si="8"/>
        <v>0.60660590114640112</v>
      </c>
      <c r="H20" s="15">
        <f t="shared" ref="H20" si="9">(H19/G19)-1</f>
        <v>0.18502705073841197</v>
      </c>
      <c r="I20" s="15">
        <f t="shared" ref="I20" si="10">(I19/H19)-1</f>
        <v>-0.20314890676669461</v>
      </c>
      <c r="J20" s="15">
        <f t="shared" ref="J20" si="11">(J19/I19)-1</f>
        <v>-8.1552596263032906E-2</v>
      </c>
      <c r="K20" s="15">
        <f t="shared" ref="K20" si="12">(K19/J19)-1</f>
        <v>-0.39430144992694172</v>
      </c>
      <c r="L20" s="15">
        <f t="shared" ref="L20" si="13">(L19/K19)-1</f>
        <v>0.83657147098665785</v>
      </c>
      <c r="M20" s="15">
        <f t="shared" ref="M20" si="14">(M19/L19)-1</f>
        <v>0.94958119044972777</v>
      </c>
      <c r="N20" s="15">
        <f t="shared" ref="N20" si="15">(N19/M19)-1</f>
        <v>0.72633608358555501</v>
      </c>
      <c r="O20" s="15">
        <f t="shared" ref="O20" si="16">(O19/N19)-1</f>
        <v>0.4509156409486641</v>
      </c>
      <c r="P20" s="15">
        <f t="shared" ref="P20" si="17">(P19/O19)-1</f>
        <v>0.29981378026070771</v>
      </c>
      <c r="Q20" s="15">
        <f t="shared" ref="Q20" si="18">(Q19/P19)-1</f>
        <v>0.14645017510347014</v>
      </c>
      <c r="Y20" s="15"/>
      <c r="Z20" s="15"/>
    </row>
    <row r="21" spans="1:26"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row>
    <row r="22" spans="1:26"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row>
    <row r="23" spans="1:26"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row>
    <row r="24" spans="1:26"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row>
    <row r="25" spans="1:26"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row>
    <row r="26" spans="1:26"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row>
    <row r="27" spans="1:26"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row>
    <row r="28" spans="1:26"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row>
    <row r="29" spans="1:26" ht="20" customHeight="1" thickTop="1" x14ac:dyDescent="0.25">
      <c r="A29" s="14" t="s">
        <v>103</v>
      </c>
      <c r="B29" s="1"/>
      <c r="C29" s="15">
        <f>(C28/B28)-1</f>
        <v>3.0872005988023954</v>
      </c>
      <c r="D29" s="15">
        <f>(D28/C28)-1</f>
        <v>-1.3371028294112262</v>
      </c>
      <c r="E29" s="15">
        <f>(E28/D28)-1</f>
        <v>7.1731631128616051</v>
      </c>
      <c r="F29" s="15">
        <f t="shared" ref="F29:G29" si="19">(F28/E28)-1</f>
        <v>-0.31462802638794263</v>
      </c>
      <c r="G29" s="15">
        <f t="shared" si="19"/>
        <v>0.51514122923990779</v>
      </c>
      <c r="H29" s="15">
        <f t="shared" ref="H29" si="20">(H28/G28)-1</f>
        <v>6.9512897650899408E-2</v>
      </c>
      <c r="I29" s="15">
        <f t="shared" ref="I29" si="21">(I28/H28)-1</f>
        <v>-0.33758752767969358</v>
      </c>
      <c r="J29" s="15">
        <f t="shared" ref="J29" si="22">(J28/I28)-1</f>
        <v>-0.42757436812504235</v>
      </c>
      <c r="K29" s="15">
        <f t="shared" ref="K29" si="23">(K28/J28)-1</f>
        <v>-0.68484394112772762</v>
      </c>
      <c r="L29" s="15">
        <f t="shared" ref="L29" si="24">(L28/K28)-1</f>
        <v>3.0299236258920743</v>
      </c>
      <c r="M29" s="15">
        <f t="shared" ref="M29" si="25">(M28/L28)-1</f>
        <v>-2.4481933699941005E-2</v>
      </c>
      <c r="N29" s="15">
        <f t="shared" ref="N29" si="26">(N28/M28)-1</f>
        <v>9.5799547756297976</v>
      </c>
      <c r="O29" s="15">
        <f t="shared" ref="O29" si="27">(O28/N28)-1</f>
        <v>-1.7158338350391378E-2</v>
      </c>
      <c r="P29" s="15">
        <f t="shared" ref="P29" si="28">(P28/O28)-1</f>
        <v>0.4961715160796325</v>
      </c>
      <c r="Q29" s="15">
        <f t="shared" ref="Q29" si="29">(Q28/P28)-1</f>
        <v>0.24216990788126913</v>
      </c>
      <c r="Y29" s="15"/>
      <c r="Z29" s="15"/>
    </row>
    <row r="30" spans="1:26"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row>
    <row r="31" spans="1:26"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row>
    <row r="32" spans="1:26"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row>
    <row r="33" spans="1:17"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row>
    <row r="34" spans="1:17"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row>
    <row r="35" spans="1:17" ht="20" customHeight="1" x14ac:dyDescent="0.25">
      <c r="A35" s="14" t="s">
        <v>105</v>
      </c>
      <c r="B35" s="1"/>
      <c r="C35" s="20">
        <f>(C34-B34)/B34</f>
        <v>0</v>
      </c>
      <c r="D35" s="20">
        <f t="shared" ref="D35:G35" si="30">(D34-C34)/C34</f>
        <v>0</v>
      </c>
      <c r="E35" s="20">
        <f t="shared" si="30"/>
        <v>-2.8351360209767289E-2</v>
      </c>
      <c r="F35" s="20">
        <f t="shared" si="30"/>
        <v>0.19908308928379767</v>
      </c>
      <c r="G35" s="20">
        <f t="shared" si="30"/>
        <v>4.7152922522153883E-2</v>
      </c>
      <c r="H35" s="20">
        <f t="shared" ref="H35" si="31">(H34-G34)/G34</f>
        <v>1.5557360133348802E-2</v>
      </c>
      <c r="I35" s="20">
        <f t="shared" ref="I35" si="32">(I34-H34)/H34</f>
        <v>1.1146582977111628E-2</v>
      </c>
      <c r="J35" s="20">
        <f t="shared" ref="J35" si="33">(J34-I34)/I34</f>
        <v>6.5761700052918547E-3</v>
      </c>
      <c r="K35" s="20">
        <f t="shared" ref="K35" si="34">(K34-J34)/J34</f>
        <v>4.0475163773192588E-2</v>
      </c>
      <c r="L35" s="20">
        <f t="shared" ref="L35" si="35">(L34-K34)/K34</f>
        <v>1.1184221731453778E-3</v>
      </c>
      <c r="M35" s="20">
        <f t="shared" ref="M35" si="36">(M34-L34)/L34</f>
        <v>9.873084644262722E-3</v>
      </c>
      <c r="N35" s="20">
        <f t="shared" ref="N35" si="37">(N34-M34)/M34</f>
        <v>-2.1782467331914489E-2</v>
      </c>
      <c r="O35" s="20">
        <f t="shared" ref="O35" si="38">(O34-N34)/N34</f>
        <v>4.5924225028702642E-3</v>
      </c>
      <c r="P35" s="20">
        <f t="shared" ref="P35" si="39">(P34-O34)/O34</f>
        <v>-4.1714285714285718E-2</v>
      </c>
      <c r="Q35" s="20">
        <f t="shared" ref="Q35" si="40">(Q34-P34)/P34</f>
        <v>-3.5778175313059034E-3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row>
    <row r="39" spans="1:17" ht="19" x14ac:dyDescent="0.25">
      <c r="A39" s="5" t="s">
        <v>31</v>
      </c>
      <c r="B39" s="1" t="s">
        <v>92</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row>
    <row r="40" spans="1:17" ht="19" x14ac:dyDescent="0.25">
      <c r="A40" s="5" t="s">
        <v>32</v>
      </c>
      <c r="B40" s="1" t="s">
        <v>92</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row>
    <row r="41" spans="1:17" ht="19" x14ac:dyDescent="0.25">
      <c r="A41" s="5" t="s">
        <v>33</v>
      </c>
      <c r="B41" s="1" t="s">
        <v>92</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row>
    <row r="42" spans="1:17" ht="19" x14ac:dyDescent="0.25">
      <c r="A42" s="5" t="s">
        <v>34</v>
      </c>
      <c r="B42" s="1" t="s">
        <v>92</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row>
    <row r="43" spans="1:17" ht="19" x14ac:dyDescent="0.25">
      <c r="A43" s="5" t="s">
        <v>35</v>
      </c>
      <c r="B43" s="1" t="s">
        <v>92</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row>
    <row r="44" spans="1:17" ht="19" x14ac:dyDescent="0.25">
      <c r="A44" s="6" t="s">
        <v>36</v>
      </c>
      <c r="B44" s="10" t="s">
        <v>92</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row>
    <row r="45" spans="1:17" ht="19" x14ac:dyDescent="0.25">
      <c r="A45" s="5" t="s">
        <v>37</v>
      </c>
      <c r="B45" s="1" t="s">
        <v>92</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row>
    <row r="46" spans="1:17" ht="19" x14ac:dyDescent="0.25">
      <c r="A46" s="5" t="s">
        <v>38</v>
      </c>
      <c r="B46" s="1" t="s">
        <v>92</v>
      </c>
      <c r="C46" s="1" t="s">
        <v>92</v>
      </c>
      <c r="D46" s="1" t="s">
        <v>92</v>
      </c>
      <c r="E46" s="1" t="s">
        <v>92</v>
      </c>
      <c r="F46" s="1" t="s">
        <v>92</v>
      </c>
      <c r="G46" s="1" t="s">
        <v>92</v>
      </c>
      <c r="H46" s="1" t="s">
        <v>92</v>
      </c>
      <c r="I46" s="1">
        <v>2872000</v>
      </c>
      <c r="J46" s="1">
        <v>2824000</v>
      </c>
      <c r="K46" s="1">
        <v>4692000</v>
      </c>
      <c r="L46" s="1">
        <v>14553000</v>
      </c>
      <c r="M46" s="1">
        <v>14553000</v>
      </c>
      <c r="N46" s="1">
        <v>38200000</v>
      </c>
      <c r="O46" s="1">
        <v>67200000</v>
      </c>
      <c r="P46" s="1">
        <v>93000000</v>
      </c>
      <c r="Q46" s="1">
        <v>125100000</v>
      </c>
    </row>
    <row r="47" spans="1:17" ht="19" x14ac:dyDescent="0.25">
      <c r="A47" s="5" t="s">
        <v>39</v>
      </c>
      <c r="B47" s="1" t="s">
        <v>92</v>
      </c>
      <c r="C47" s="1" t="s">
        <v>92</v>
      </c>
      <c r="D47" s="1" t="s">
        <v>92</v>
      </c>
      <c r="E47" s="1" t="s">
        <v>92</v>
      </c>
      <c r="F47" s="1" t="s">
        <v>92</v>
      </c>
      <c r="G47" s="1" t="s">
        <v>92</v>
      </c>
      <c r="H47" s="1">
        <v>2117000</v>
      </c>
      <c r="I47" s="1">
        <v>6841000</v>
      </c>
      <c r="J47" s="1">
        <v>2832000</v>
      </c>
      <c r="K47" s="1">
        <v>17640000</v>
      </c>
      <c r="L47" s="1">
        <v>24828000</v>
      </c>
      <c r="M47" s="1">
        <v>16255000</v>
      </c>
      <c r="N47" s="1">
        <v>22100000</v>
      </c>
      <c r="O47" s="1">
        <v>31100000</v>
      </c>
      <c r="P47" s="1">
        <v>31600000</v>
      </c>
      <c r="Q47" s="1">
        <v>63600000</v>
      </c>
    </row>
    <row r="48" spans="1:17" ht="19" x14ac:dyDescent="0.25">
      <c r="A48" s="5" t="s">
        <v>40</v>
      </c>
      <c r="B48" s="1" t="s">
        <v>92</v>
      </c>
      <c r="C48" s="1" t="s">
        <v>92</v>
      </c>
      <c r="D48" s="1" t="s">
        <v>92</v>
      </c>
      <c r="E48" s="1" t="s">
        <v>92</v>
      </c>
      <c r="F48" s="1" t="s">
        <v>92</v>
      </c>
      <c r="G48" s="1" t="s">
        <v>92</v>
      </c>
      <c r="H48" s="1">
        <v>2117000</v>
      </c>
      <c r="I48" s="1">
        <v>9713000</v>
      </c>
      <c r="J48" s="1">
        <v>5656000</v>
      </c>
      <c r="K48" s="1">
        <v>22332000</v>
      </c>
      <c r="L48" s="1">
        <v>39381000</v>
      </c>
      <c r="M48" s="1">
        <v>30808000</v>
      </c>
      <c r="N48" s="1">
        <v>60300000</v>
      </c>
      <c r="O48" s="1">
        <v>98300000</v>
      </c>
      <c r="P48" s="1">
        <v>124600000</v>
      </c>
      <c r="Q48" s="1">
        <v>188700000</v>
      </c>
    </row>
    <row r="49" spans="1:17" ht="19" x14ac:dyDescent="0.25">
      <c r="A49" s="5" t="s">
        <v>41</v>
      </c>
      <c r="B49" s="1" t="s">
        <v>92</v>
      </c>
      <c r="C49" s="1" t="s">
        <v>92</v>
      </c>
      <c r="D49" s="1" t="s">
        <v>92</v>
      </c>
      <c r="E49" s="1" t="s">
        <v>92</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row>
    <row r="50" spans="1:17" ht="19" x14ac:dyDescent="0.25">
      <c r="A50" s="5" t="s">
        <v>42</v>
      </c>
      <c r="B50" s="1" t="s">
        <v>92</v>
      </c>
      <c r="C50" s="1" t="s">
        <v>92</v>
      </c>
      <c r="D50" s="1" t="s">
        <v>92</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row>
    <row r="51" spans="1:17" ht="19" x14ac:dyDescent="0.25">
      <c r="A51" s="5" t="s">
        <v>43</v>
      </c>
      <c r="B51" s="1" t="s">
        <v>92</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row>
    <row r="52" spans="1:17" ht="19" x14ac:dyDescent="0.25">
      <c r="A52" s="5" t="s">
        <v>44</v>
      </c>
      <c r="B52" s="1" t="s">
        <v>92</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row>
    <row r="55" spans="1:17" ht="19" x14ac:dyDescent="0.25">
      <c r="A55" s="5" t="s">
        <v>47</v>
      </c>
      <c r="B55" s="1" t="s">
        <v>92</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row>
    <row r="56" spans="1:17" ht="19" x14ac:dyDescent="0.25">
      <c r="A56" s="5" t="s">
        <v>48</v>
      </c>
      <c r="B56" s="1" t="s">
        <v>92</v>
      </c>
      <c r="C56" s="25">
        <v>0</v>
      </c>
      <c r="D56" s="25">
        <v>0</v>
      </c>
      <c r="E56" s="25">
        <v>0</v>
      </c>
      <c r="F56" s="25">
        <v>0</v>
      </c>
      <c r="G56" s="25">
        <v>0</v>
      </c>
      <c r="H56" s="25">
        <v>0</v>
      </c>
      <c r="I56" s="25">
        <v>0</v>
      </c>
      <c r="J56" s="25">
        <v>0</v>
      </c>
      <c r="K56" s="25">
        <v>0</v>
      </c>
      <c r="L56" s="25">
        <v>0</v>
      </c>
      <c r="M56" s="25">
        <v>0</v>
      </c>
      <c r="N56" s="25">
        <v>0</v>
      </c>
      <c r="O56" s="25">
        <v>0</v>
      </c>
      <c r="P56" s="25">
        <v>0</v>
      </c>
      <c r="Q56" s="25">
        <v>0</v>
      </c>
    </row>
    <row r="57" spans="1:17" ht="19" x14ac:dyDescent="0.25">
      <c r="A57" s="5" t="s">
        <v>49</v>
      </c>
      <c r="B57" s="1" t="s">
        <v>92</v>
      </c>
      <c r="C57" s="1">
        <v>917000</v>
      </c>
      <c r="D57" s="1" t="s">
        <v>92</v>
      </c>
      <c r="E57" s="1" t="s">
        <v>92</v>
      </c>
      <c r="F57" s="1" t="s">
        <v>92</v>
      </c>
      <c r="G57" s="1" t="s">
        <v>92</v>
      </c>
      <c r="H57" s="1" t="s">
        <v>92</v>
      </c>
      <c r="I57" s="1">
        <v>21421000</v>
      </c>
      <c r="J57" s="1">
        <v>2689000</v>
      </c>
      <c r="K57" s="1">
        <v>8379000</v>
      </c>
      <c r="L57" s="1">
        <v>13588000</v>
      </c>
      <c r="M57" s="1">
        <v>21435000</v>
      </c>
      <c r="N57" s="1">
        <v>28200000</v>
      </c>
      <c r="O57" s="1">
        <v>4100000</v>
      </c>
      <c r="P57" s="1" t="s">
        <v>92</v>
      </c>
      <c r="Q57" s="1" t="s">
        <v>92</v>
      </c>
    </row>
    <row r="58" spans="1:17" ht="19" x14ac:dyDescent="0.25">
      <c r="A58" s="5" t="s">
        <v>50</v>
      </c>
      <c r="B58" s="1" t="s">
        <v>92</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row>
    <row r="59" spans="1:17" ht="19" x14ac:dyDescent="0.25">
      <c r="A59" s="5" t="s">
        <v>51</v>
      </c>
      <c r="B59" s="1" t="s">
        <v>92</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row>
    <row r="60" spans="1:17" ht="19" x14ac:dyDescent="0.25">
      <c r="A60" s="6" t="s">
        <v>52</v>
      </c>
      <c r="B60" s="10" t="s">
        <v>92</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row>
    <row r="61" spans="1:1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988400000</v>
      </c>
    </row>
    <row r="62" spans="1:17" ht="19" x14ac:dyDescent="0.25">
      <c r="A62" s="5" t="s">
        <v>50</v>
      </c>
      <c r="B62" s="1" t="s">
        <v>92</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row>
    <row r="65" spans="1:17" ht="19" x14ac:dyDescent="0.25">
      <c r="A65" s="5" t="s">
        <v>56</v>
      </c>
      <c r="B65" s="1" t="s">
        <v>92</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row>
    <row r="68" spans="1:17" ht="19" x14ac:dyDescent="0.25">
      <c r="A68" s="5" t="s">
        <v>59</v>
      </c>
      <c r="B68" s="1" t="s">
        <v>92</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row>
    <row r="69" spans="1:17" ht="19" x14ac:dyDescent="0.25">
      <c r="A69" s="5" t="s">
        <v>60</v>
      </c>
      <c r="B69" s="1" t="s">
        <v>92</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row>
    <row r="70" spans="1:17" ht="19" x14ac:dyDescent="0.25">
      <c r="A70" s="5" t="s">
        <v>61</v>
      </c>
      <c r="B70" s="1" t="s">
        <v>92</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row>
    <row r="71" spans="1:17" ht="19" x14ac:dyDescent="0.25">
      <c r="A71" s="5" t="s">
        <v>62</v>
      </c>
      <c r="B71" s="1" t="s">
        <v>92</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row>
    <row r="72" spans="1:17" ht="19" x14ac:dyDescent="0.25">
      <c r="A72" s="6" t="s">
        <v>63</v>
      </c>
      <c r="B72" s="10" t="s">
        <v>92</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row>
    <row r="73" spans="1:17" ht="19" x14ac:dyDescent="0.25">
      <c r="A73" s="7" t="s">
        <v>64</v>
      </c>
      <c r="B73" s="11" t="s">
        <v>92</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-5344000</v>
      </c>
      <c r="C76" s="1">
        <v>-21842000</v>
      </c>
      <c r="D76" s="1">
        <v>7363000</v>
      </c>
      <c r="E76" s="1">
        <v>60179000</v>
      </c>
      <c r="F76" s="1">
        <v>41245000</v>
      </c>
      <c r="G76" s="1" t="s">
        <v>92</v>
      </c>
      <c r="H76" s="1">
        <v>66836000</v>
      </c>
      <c r="I76" s="1">
        <v>44273000</v>
      </c>
      <c r="J76" s="1">
        <v>25343000</v>
      </c>
      <c r="K76" s="1">
        <v>7987000</v>
      </c>
      <c r="L76" s="1">
        <v>32187000</v>
      </c>
      <c r="M76" s="1">
        <v>31399000</v>
      </c>
      <c r="N76" s="1">
        <v>332200000</v>
      </c>
      <c r="O76" s="1">
        <v>326500000</v>
      </c>
      <c r="P76" s="1">
        <v>488500000</v>
      </c>
      <c r="Q76" s="1">
        <v>606700000</v>
      </c>
    </row>
    <row r="77" spans="1:17"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row>
    <row r="78" spans="1:17"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-94000000</v>
      </c>
    </row>
    <row r="79" spans="1:17"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row>
    <row r="80" spans="1:17" ht="19" x14ac:dyDescent="0.25">
      <c r="A80" s="14" t="s">
        <v>107</v>
      </c>
      <c r="B80" s="15">
        <f t="shared" ref="B80:G80" si="41">B79/B3</f>
        <v>9.775970712584842E-3</v>
      </c>
      <c r="C80" s="15">
        <f t="shared" si="41"/>
        <v>6.0064621603182163E-2</v>
      </c>
      <c r="D80" s="15">
        <f t="shared" si="41"/>
        <v>2.5019948911898994E-2</v>
      </c>
      <c r="E80" s="15">
        <f t="shared" si="41"/>
        <v>2.9593637824008884E-2</v>
      </c>
      <c r="F80" s="15">
        <f t="shared" si="41"/>
        <v>2.8688373124399438E-2</v>
      </c>
      <c r="G80" s="15">
        <f t="shared" si="41"/>
        <v>4.3856209753307382E-2</v>
      </c>
      <c r="H80" s="15">
        <f t="shared" ref="H80" si="42">H79/H3</f>
        <v>5.7510789128980451E-2</v>
      </c>
      <c r="I80" s="15">
        <f t="shared" ref="I80" si="43">I79/I3</f>
        <v>7.1362285205356119E-2</v>
      </c>
      <c r="J80" s="15">
        <f t="shared" ref="J80" si="44">J79/J3</f>
        <v>7.6579383252592281E-2</v>
      </c>
      <c r="K80" s="15">
        <f t="shared" ref="K80" si="45">K79/K3</f>
        <v>9.4214817075345694E-2</v>
      </c>
      <c r="L80" s="15">
        <f t="shared" ref="L80" si="46">L79/L3</f>
        <v>9.598468924130675E-2</v>
      </c>
      <c r="M80" s="15">
        <f t="shared" ref="M80" si="47">M79/M3</f>
        <v>9.1765500725786486E-2</v>
      </c>
      <c r="N80" s="15">
        <f t="shared" ref="N80" si="48">N79/N3</f>
        <v>9.0439706862091934E-2</v>
      </c>
      <c r="O80" s="15">
        <f t="shared" ref="O80" si="49">O79/O3</f>
        <v>8.0743901307856414E-2</v>
      </c>
      <c r="P80" s="15">
        <f t="shared" ref="P80" si="50">P79/P3</f>
        <v>7.3889916743755779E-2</v>
      </c>
      <c r="Q80" s="15">
        <f t="shared" ref="Q80" si="51">Q79/Q3</f>
        <v>6.2204535934414461E-2</v>
      </c>
    </row>
    <row r="81" spans="1:25"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row>
    <row r="82" spans="1:25"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row>
    <row r="83" spans="1:25"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X83" s="64" t="s">
        <v>123</v>
      </c>
      <c r="Y83" s="65"/>
    </row>
    <row r="84" spans="1:25"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X84" s="66" t="s">
        <v>124</v>
      </c>
      <c r="Y84" s="67"/>
    </row>
    <row r="85" spans="1:25"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X85" s="50" t="s">
        <v>102</v>
      </c>
      <c r="Y85" s="51">
        <f>Q17</f>
        <v>14900000</v>
      </c>
    </row>
    <row r="86" spans="1:25" ht="20" x14ac:dyDescent="0.25">
      <c r="A86" s="5" t="s">
        <v>72</v>
      </c>
      <c r="B86" s="1">
        <v>39000</v>
      </c>
      <c r="C86" s="1" t="s">
        <v>92</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X86" s="50" t="s">
        <v>125</v>
      </c>
      <c r="Y86" s="52">
        <f>Q56</f>
        <v>0</v>
      </c>
    </row>
    <row r="87" spans="1:25"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X87" s="50" t="s">
        <v>126</v>
      </c>
      <c r="Y87" s="51">
        <f>Q61</f>
        <v>988400000</v>
      </c>
    </row>
    <row r="88" spans="1:25"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X88" s="53" t="s">
        <v>127</v>
      </c>
      <c r="Y88" s="54">
        <f>Y85/(Y86+Y87)</f>
        <v>1.5074868474301902E-2</v>
      </c>
    </row>
    <row r="89" spans="1:25" ht="20" x14ac:dyDescent="0.25">
      <c r="A89" s="14" t="s">
        <v>108</v>
      </c>
      <c r="B89" s="15">
        <f t="shared" ref="B89:G89" si="52">(-1*B88)/B3</f>
        <v>9.6139827968833528E-3</v>
      </c>
      <c r="C89" s="15">
        <f t="shared" si="52"/>
        <v>1.3053048929624242E-2</v>
      </c>
      <c r="D89" s="15">
        <f t="shared" si="52"/>
        <v>1.3211137394884579E-2</v>
      </c>
      <c r="E89" s="15">
        <f t="shared" si="52"/>
        <v>1.8202010987049561E-2</v>
      </c>
      <c r="F89" s="15">
        <f t="shared" si="52"/>
        <v>1.1629339443664228E-2</v>
      </c>
      <c r="G89" s="15">
        <f t="shared" si="52"/>
        <v>8.3583962211930558E-3</v>
      </c>
      <c r="H89" s="15">
        <f t="shared" ref="H89" si="53">(-1*H88)/H3</f>
        <v>4.1381907993980949E-2</v>
      </c>
      <c r="I89" s="15">
        <f t="shared" ref="I89" si="54">(-1*I88)/I3</f>
        <v>2.2553336031217446E-2</v>
      </c>
      <c r="J89" s="15">
        <f t="shared" ref="J89" si="55">(-1*J88)/J3</f>
        <v>4.1794528300907102E-2</v>
      </c>
      <c r="K89" s="15">
        <f t="shared" ref="K89" si="56">(-1*K88)/K3</f>
        <v>3.701494548524277E-2</v>
      </c>
      <c r="L89" s="15">
        <f t="shared" ref="L89" si="57">(-1*L88)/L3</f>
        <v>5.2673463259432216E-2</v>
      </c>
      <c r="M89" s="15">
        <f t="shared" ref="M89" si="58">(-1*M88)/M3</f>
        <v>9.0513937107423087E-2</v>
      </c>
      <c r="N89" s="15">
        <f t="shared" ref="N89" si="59">(-1*N88)/N3</f>
        <v>2.94248278925161E-2</v>
      </c>
      <c r="O89" s="15">
        <f t="shared" ref="O89" si="60">(-1*O88)/O3</f>
        <v>4.2760411835636766E-2</v>
      </c>
      <c r="P89" s="15">
        <f t="shared" ref="P89" si="61">(-1*P88)/P3</f>
        <v>4.8527597903176074E-2</v>
      </c>
      <c r="Q89" s="15">
        <f t="shared" ref="Q89" si="62">(-1*Q88)/Q3</f>
        <v>8.853449823469571E-2</v>
      </c>
      <c r="X89" s="50" t="s">
        <v>128</v>
      </c>
      <c r="Y89" s="51">
        <f>Q27</f>
        <v>14100000</v>
      </c>
    </row>
    <row r="90" spans="1:25" ht="20" x14ac:dyDescent="0.25">
      <c r="A90" s="5" t="s">
        <v>75</v>
      </c>
      <c r="B90" s="1" t="s">
        <v>92</v>
      </c>
      <c r="C90" s="1" t="s">
        <v>92</v>
      </c>
      <c r="D90" s="1">
        <v>-2000000</v>
      </c>
      <c r="E90" s="1" t="s">
        <v>92</v>
      </c>
      <c r="F90" s="1" t="s">
        <v>92</v>
      </c>
      <c r="G90" s="1">
        <v>-2623000</v>
      </c>
      <c r="H90" s="1">
        <v>-1249000</v>
      </c>
      <c r="I90" s="1">
        <v>-7635000</v>
      </c>
      <c r="J90" s="1">
        <v>-17000</v>
      </c>
      <c r="K90" s="1">
        <v>-38025000</v>
      </c>
      <c r="L90" s="1">
        <v>-22087000</v>
      </c>
      <c r="M90" s="1" t="s">
        <v>92</v>
      </c>
      <c r="N90" s="1">
        <v>-21700000</v>
      </c>
      <c r="O90" s="1">
        <v>-34600000</v>
      </c>
      <c r="P90" s="1">
        <v>-40200000</v>
      </c>
      <c r="Q90" s="1">
        <v>-234900000</v>
      </c>
      <c r="X90" s="50" t="s">
        <v>19</v>
      </c>
      <c r="Y90" s="51">
        <f>Q25</f>
        <v>628400000</v>
      </c>
    </row>
    <row r="91" spans="1:25"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X91" s="53" t="s">
        <v>129</v>
      </c>
      <c r="Y91" s="54">
        <f>Y89/Y90</f>
        <v>2.2437937619350732E-2</v>
      </c>
    </row>
    <row r="92" spans="1:25"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X92" s="55" t="s">
        <v>130</v>
      </c>
      <c r="Y92" s="56">
        <f>Y88*(1-Y91)</f>
        <v>1.4736619515855599E-2</v>
      </c>
    </row>
    <row r="93" spans="1:25" ht="19" x14ac:dyDescent="0.25">
      <c r="A93" s="5" t="s">
        <v>78</v>
      </c>
      <c r="B93" s="1">
        <v>100000</v>
      </c>
      <c r="C93" s="1" t="s">
        <v>92</v>
      </c>
      <c r="D93" s="1">
        <v>-62000</v>
      </c>
      <c r="E93" s="1">
        <v>-549000</v>
      </c>
      <c r="F93" s="1">
        <v>62000</v>
      </c>
      <c r="G93" s="1" t="s">
        <v>92</v>
      </c>
      <c r="H93" s="1" t="s">
        <v>92</v>
      </c>
      <c r="I93" s="1" t="s">
        <v>92</v>
      </c>
      <c r="J93" s="1" t="s">
        <v>92</v>
      </c>
      <c r="K93" s="1" t="s">
        <v>92</v>
      </c>
      <c r="L93" s="1" t="s">
        <v>92</v>
      </c>
      <c r="M93" s="1" t="s">
        <v>92</v>
      </c>
      <c r="N93" s="1" t="s">
        <v>92</v>
      </c>
      <c r="O93" s="1" t="s">
        <v>92</v>
      </c>
      <c r="P93" s="1">
        <v>1300000</v>
      </c>
      <c r="Q93" s="1"/>
      <c r="X93" s="68" t="s">
        <v>131</v>
      </c>
      <c r="Y93" s="69"/>
    </row>
    <row r="94" spans="1:25"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X94" s="50" t="s">
        <v>104</v>
      </c>
      <c r="Y94" s="57">
        <v>4.095E-2</v>
      </c>
    </row>
    <row r="95" spans="1:25" ht="20" x14ac:dyDescent="0.25">
      <c r="A95" s="5" t="s">
        <v>80</v>
      </c>
      <c r="B95" s="1" t="s">
        <v>92</v>
      </c>
      <c r="C95" s="1" t="s">
        <v>92</v>
      </c>
      <c r="D95" s="1" t="s">
        <v>92</v>
      </c>
      <c r="E95" s="1" t="s">
        <v>92</v>
      </c>
      <c r="F95" s="1" t="s">
        <v>92</v>
      </c>
      <c r="G95" s="1" t="s">
        <v>92</v>
      </c>
      <c r="H95" s="1" t="s">
        <v>92</v>
      </c>
      <c r="I95" s="1" t="s">
        <v>92</v>
      </c>
      <c r="J95" s="1" t="s">
        <v>92</v>
      </c>
      <c r="K95" s="1" t="s">
        <v>92</v>
      </c>
      <c r="L95" s="1">
        <v>-1626000</v>
      </c>
      <c r="M95" s="1" t="s">
        <v>92</v>
      </c>
      <c r="N95" s="1">
        <v>-10100000</v>
      </c>
      <c r="O95" s="1">
        <v>-3700000</v>
      </c>
      <c r="P95" s="1">
        <v>-4100000</v>
      </c>
      <c r="Q95" s="1">
        <v>-19500000</v>
      </c>
      <c r="X95" s="50" t="s">
        <v>132</v>
      </c>
      <c r="Y95" s="58" cm="1">
        <f t="array" ref="Y95">_FV(A1,"Beta")</f>
        <v>1.1513</v>
      </c>
    </row>
    <row r="96" spans="1:25" ht="20" x14ac:dyDescent="0.25">
      <c r="A96" s="5" t="s">
        <v>81</v>
      </c>
      <c r="B96" s="1" t="s">
        <v>92</v>
      </c>
      <c r="C96" s="1" t="s">
        <v>92</v>
      </c>
      <c r="D96" s="1" t="s">
        <v>92</v>
      </c>
      <c r="E96" s="1">
        <v>88260000</v>
      </c>
      <c r="F96" s="1" t="s">
        <v>92</v>
      </c>
      <c r="G96" s="1" t="s">
        <v>92</v>
      </c>
      <c r="H96" s="1">
        <v>38087000</v>
      </c>
      <c r="I96" s="1">
        <v>25584000</v>
      </c>
      <c r="J96" s="1">
        <v>55324000</v>
      </c>
      <c r="K96" s="1">
        <v>67314000</v>
      </c>
      <c r="L96" s="1">
        <v>44861000</v>
      </c>
      <c r="M96" s="1">
        <v>75869000</v>
      </c>
      <c r="N96" s="1">
        <v>86500000</v>
      </c>
      <c r="O96" s="1">
        <v>49500000</v>
      </c>
      <c r="P96" s="1">
        <v>22100000</v>
      </c>
      <c r="Q96" s="1">
        <v>26000000</v>
      </c>
      <c r="X96" s="50" t="s">
        <v>133</v>
      </c>
      <c r="Y96" s="57">
        <v>8.4000000000000005E-2</v>
      </c>
    </row>
    <row r="97" spans="1:25" ht="20" x14ac:dyDescent="0.25">
      <c r="A97" s="5" t="s">
        <v>82</v>
      </c>
      <c r="B97" s="1">
        <v>-60000</v>
      </c>
      <c r="C97" s="1" t="s">
        <v>92</v>
      </c>
      <c r="D97" s="1" t="s">
        <v>92</v>
      </c>
      <c r="E97" s="1">
        <v>-15763000</v>
      </c>
      <c r="F97" s="1" t="s">
        <v>92</v>
      </c>
      <c r="G97" s="1" t="s">
        <v>92</v>
      </c>
      <c r="H97" s="1" t="s">
        <v>92</v>
      </c>
      <c r="I97" s="1">
        <v>-33529000</v>
      </c>
      <c r="J97" s="1">
        <v>-43977000</v>
      </c>
      <c r="K97" s="1">
        <v>-60000000</v>
      </c>
      <c r="L97" s="1">
        <v>-110828000</v>
      </c>
      <c r="M97" s="1">
        <v>-446333000</v>
      </c>
      <c r="N97" s="1">
        <v>-211800000</v>
      </c>
      <c r="O97" s="1">
        <v>-145100000</v>
      </c>
      <c r="P97" s="1">
        <v>-1080100000</v>
      </c>
      <c r="Q97" s="1">
        <v>-741800000</v>
      </c>
      <c r="X97" s="55" t="s">
        <v>134</v>
      </c>
      <c r="Y97" s="56">
        <f>(Y94)+((Y95)*(Y96-Y94))</f>
        <v>9.0513465000000015E-2</v>
      </c>
    </row>
    <row r="98" spans="1:25" ht="19" x14ac:dyDescent="0.25">
      <c r="A98" s="5" t="s">
        <v>83</v>
      </c>
      <c r="B98" s="25">
        <v>0</v>
      </c>
      <c r="C98" s="25">
        <v>0</v>
      </c>
      <c r="D98" s="25">
        <v>0</v>
      </c>
      <c r="E98" s="25">
        <v>0</v>
      </c>
      <c r="F98" s="25">
        <v>0</v>
      </c>
      <c r="G98" s="25">
        <v>0</v>
      </c>
      <c r="H98" s="25">
        <v>0</v>
      </c>
      <c r="I98" s="25">
        <v>0</v>
      </c>
      <c r="J98" s="25">
        <v>0</v>
      </c>
      <c r="K98" s="25">
        <v>0</v>
      </c>
      <c r="L98" s="25">
        <v>0</v>
      </c>
      <c r="M98" s="25">
        <v>0</v>
      </c>
      <c r="N98" s="25">
        <v>0</v>
      </c>
      <c r="O98" s="25">
        <v>0</v>
      </c>
      <c r="P98" s="25">
        <v>0</v>
      </c>
      <c r="Q98" s="25">
        <v>0</v>
      </c>
      <c r="X98" s="68" t="s">
        <v>135</v>
      </c>
      <c r="Y98" s="69"/>
    </row>
    <row r="99" spans="1:25"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X99" s="50" t="s">
        <v>136</v>
      </c>
      <c r="Y99" s="51">
        <f>Y86+Y87</f>
        <v>988400000</v>
      </c>
    </row>
    <row r="100" spans="1:25"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X100" s="53" t="s">
        <v>106</v>
      </c>
      <c r="Y100" s="54">
        <f>Y99/Y103</f>
        <v>1.6487407353018214E-2</v>
      </c>
    </row>
    <row r="101" spans="1:25" ht="20" x14ac:dyDescent="0.25">
      <c r="A101" s="5" t="s">
        <v>86</v>
      </c>
      <c r="B101" s="1" t="s">
        <v>92</v>
      </c>
      <c r="C101" s="1">
        <v>460000</v>
      </c>
      <c r="D101" s="1">
        <v>-937000</v>
      </c>
      <c r="E101" s="1">
        <v>2110000</v>
      </c>
      <c r="F101" s="1">
        <v>709000</v>
      </c>
      <c r="G101" s="1">
        <v>-682000</v>
      </c>
      <c r="H101" s="1">
        <v>-326000</v>
      </c>
      <c r="I101" s="1">
        <v>-1329000</v>
      </c>
      <c r="J101" s="1">
        <v>-600000</v>
      </c>
      <c r="K101" s="1" t="s">
        <v>92</v>
      </c>
      <c r="L101" s="1" t="s">
        <v>92</v>
      </c>
      <c r="M101" s="1" t="s">
        <v>92</v>
      </c>
      <c r="N101" s="1" t="s">
        <v>92</v>
      </c>
      <c r="O101" s="1" t="s">
        <v>92</v>
      </c>
      <c r="P101" s="1" t="s">
        <v>92</v>
      </c>
      <c r="Q101" s="1">
        <v>-100000</v>
      </c>
      <c r="X101" s="50" t="s">
        <v>137</v>
      </c>
      <c r="Y101" s="37" cm="1">
        <f t="array" ref="Y101">_FV(A1,"Market cap",TRUE)</f>
        <v>58960382658</v>
      </c>
    </row>
    <row r="102" spans="1:25"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X102" s="53" t="s">
        <v>138</v>
      </c>
      <c r="Y102" s="54">
        <f>Y101/Y103</f>
        <v>0.98351259264698176</v>
      </c>
    </row>
    <row r="103" spans="1:25"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X103" s="55" t="s">
        <v>139</v>
      </c>
      <c r="Y103" s="59">
        <f>Y99+Y101</f>
        <v>59948782658</v>
      </c>
    </row>
    <row r="104" spans="1:25"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X104" s="66" t="s">
        <v>140</v>
      </c>
      <c r="Y104" s="67"/>
    </row>
    <row r="105" spans="1:25" ht="21" thickTop="1" x14ac:dyDescent="0.25">
      <c r="A105" s="14" t="s">
        <v>109</v>
      </c>
      <c r="B105" s="1"/>
      <c r="C105" s="15">
        <f>(C106/B106)-1</f>
        <v>10.53960396039604</v>
      </c>
      <c r="D105" s="15">
        <f>(D106/C106)-1</f>
        <v>0.36063336063336071</v>
      </c>
      <c r="E105" s="15">
        <f>(E106/D106)-1</f>
        <v>0.64474891080027508</v>
      </c>
      <c r="F105" s="15">
        <f>(F106/E106)-1</f>
        <v>0.73585793454393356</v>
      </c>
      <c r="G105" s="15">
        <f>(G106/F106)-1</f>
        <v>0.29727830373367325</v>
      </c>
      <c r="H105" s="15">
        <f t="shared" ref="H105:Q105" si="63">(H106/G106)-1</f>
        <v>0.25201597300685652</v>
      </c>
      <c r="I105" s="15">
        <f t="shared" si="63"/>
        <v>-0.17477732518249756</v>
      </c>
      <c r="J105" s="15">
        <f t="shared" si="63"/>
        <v>0.23128375291183234</v>
      </c>
      <c r="K105" s="15">
        <f t="shared" si="63"/>
        <v>0.49155336557471796</v>
      </c>
      <c r="L105" s="15">
        <f t="shared" si="63"/>
        <v>0.135964500854443</v>
      </c>
      <c r="M105" s="15">
        <f t="shared" si="63"/>
        <v>0.64829495271536586</v>
      </c>
      <c r="N105" s="15">
        <f t="shared" si="63"/>
        <v>0.27621200933144263</v>
      </c>
      <c r="O105" s="15">
        <f t="shared" si="63"/>
        <v>0.22171018945212495</v>
      </c>
      <c r="P105" s="15">
        <f t="shared" si="63"/>
        <v>0.33808326348141948</v>
      </c>
      <c r="Q105" s="15">
        <f t="shared" si="63"/>
        <v>0.25683858843182295</v>
      </c>
      <c r="R105" s="15"/>
      <c r="S105" s="15"/>
      <c r="T105" s="15"/>
      <c r="U105" s="15"/>
      <c r="V105" s="15"/>
      <c r="W105" s="15"/>
      <c r="X105" s="23" t="s">
        <v>141</v>
      </c>
      <c r="Y105" s="24">
        <f>(Y100*Y92)+(Y102*Y97)</f>
        <v>8.9264101280576214E-2</v>
      </c>
    </row>
    <row r="106" spans="1:25" ht="19" x14ac:dyDescent="0.25">
      <c r="A106" s="5" t="s">
        <v>90</v>
      </c>
      <c r="B106" s="1">
        <v>2222000</v>
      </c>
      <c r="C106" s="1">
        <v>25641000</v>
      </c>
      <c r="D106" s="1">
        <v>34888000</v>
      </c>
      <c r="E106" s="1">
        <v>57382000</v>
      </c>
      <c r="F106" s="1">
        <v>99607000</v>
      </c>
      <c r="G106" s="1">
        <v>129218000</v>
      </c>
      <c r="H106" s="1">
        <v>161783000</v>
      </c>
      <c r="I106" s="1">
        <v>133507000</v>
      </c>
      <c r="J106" s="1">
        <v>164385000</v>
      </c>
      <c r="K106" s="1">
        <v>245189000</v>
      </c>
      <c r="L106" s="1">
        <v>278526000</v>
      </c>
      <c r="M106" s="1">
        <v>459093000</v>
      </c>
      <c r="N106" s="1">
        <v>585900000</v>
      </c>
      <c r="O106" s="1">
        <v>715800000</v>
      </c>
      <c r="P106" s="1">
        <v>957800000</v>
      </c>
      <c r="Q106" s="1">
        <v>1203800000</v>
      </c>
      <c r="R106" s="26">
        <f>Q106*(1+$Y$106)</f>
        <v>1478187725.5553896</v>
      </c>
      <c r="S106" s="26">
        <f t="shared" ref="S106:V106" si="64">R106*(1+$Y$106)</f>
        <v>1815117919.9058113</v>
      </c>
      <c r="T106" s="26">
        <f t="shared" si="64"/>
        <v>2228846178.4685173</v>
      </c>
      <c r="U106" s="26">
        <f t="shared" si="64"/>
        <v>2736877440.7403216</v>
      </c>
      <c r="V106" s="26">
        <f t="shared" si="64"/>
        <v>3360706628.3866019</v>
      </c>
      <c r="W106" s="27" t="s">
        <v>142</v>
      </c>
      <c r="X106" s="28" t="s">
        <v>143</v>
      </c>
      <c r="Y106" s="29">
        <f>(SUM(R4:V4)/5)</f>
        <v>0.22793464492057605</v>
      </c>
    </row>
    <row r="107" spans="1:25" ht="19" x14ac:dyDescent="0.25">
      <c r="A107" s="5"/>
      <c r="B107" s="13"/>
      <c r="C107" s="13"/>
      <c r="D107" s="13"/>
      <c r="E107" s="13"/>
      <c r="F107" s="13"/>
      <c r="G107" s="13"/>
      <c r="H107" s="13"/>
      <c r="I107" s="13"/>
      <c r="J107" s="13"/>
      <c r="K107" s="13"/>
      <c r="L107" s="13"/>
      <c r="M107" s="13"/>
      <c r="N107" s="13"/>
      <c r="O107" s="13"/>
      <c r="P107" s="13"/>
      <c r="Q107" s="13"/>
      <c r="R107" s="27"/>
      <c r="S107" s="27"/>
      <c r="T107" s="27"/>
      <c r="U107" s="27"/>
      <c r="V107" s="30">
        <f>V106*(1+Y107)/(Y108-Y107)</f>
        <v>53602621455.120735</v>
      </c>
      <c r="W107" s="31" t="s">
        <v>144</v>
      </c>
      <c r="X107" s="32" t="s">
        <v>145</v>
      </c>
      <c r="Y107" s="33">
        <v>2.5000000000000001E-2</v>
      </c>
    </row>
    <row r="108" spans="1:25" ht="19" x14ac:dyDescent="0.25">
      <c r="R108" s="30">
        <f t="shared" ref="R108:T108" si="65">R107+R106</f>
        <v>1478187725.5553896</v>
      </c>
      <c r="S108" s="30">
        <f t="shared" si="65"/>
        <v>1815117919.9058113</v>
      </c>
      <c r="T108" s="30">
        <f t="shared" si="65"/>
        <v>2228846178.4685173</v>
      </c>
      <c r="U108" s="30">
        <f>U107+U106</f>
        <v>2736877440.7403216</v>
      </c>
      <c r="V108" s="30">
        <f>V107+V106</f>
        <v>56963328083.507339</v>
      </c>
      <c r="W108" s="31" t="s">
        <v>139</v>
      </c>
      <c r="X108" s="34" t="s">
        <v>146</v>
      </c>
      <c r="Y108" s="35">
        <f>Y105</f>
        <v>8.9264101280576214E-2</v>
      </c>
    </row>
    <row r="109" spans="1:25" ht="19" x14ac:dyDescent="0.25">
      <c r="R109" s="62" t="s">
        <v>147</v>
      </c>
      <c r="S109" s="63"/>
    </row>
    <row r="110" spans="1:25" ht="20" x14ac:dyDescent="0.25">
      <c r="R110" s="36" t="s">
        <v>148</v>
      </c>
      <c r="S110" s="37">
        <f>NPV(Y108,R108,S108,T108,U108,V108)</f>
        <v>43703035453.43116</v>
      </c>
    </row>
    <row r="111" spans="1:25" ht="20" x14ac:dyDescent="0.25">
      <c r="R111" s="36" t="s">
        <v>149</v>
      </c>
      <c r="S111" s="37">
        <f>Q40</f>
        <v>2551700000</v>
      </c>
    </row>
    <row r="112" spans="1:25" ht="20" x14ac:dyDescent="0.25">
      <c r="R112" s="36" t="s">
        <v>136</v>
      </c>
      <c r="S112" s="37">
        <f>Y99</f>
        <v>988400000</v>
      </c>
    </row>
    <row r="113" spans="18:19" ht="20" x14ac:dyDescent="0.25">
      <c r="R113" s="36" t="s">
        <v>150</v>
      </c>
      <c r="S113" s="37">
        <f>S110+S111-S112</f>
        <v>45266335453.43116</v>
      </c>
    </row>
    <row r="114" spans="18:19" ht="20" x14ac:dyDescent="0.25">
      <c r="R114" s="36" t="s">
        <v>151</v>
      </c>
      <c r="S114" s="49">
        <f>Q34*(1+(5*W16))</f>
        <v>791545127.5039233</v>
      </c>
    </row>
    <row r="115" spans="18:19" ht="20" x14ac:dyDescent="0.25">
      <c r="R115" s="38" t="s">
        <v>152</v>
      </c>
      <c r="S115" s="61">
        <f>S113/S114</f>
        <v>57.187308569727499</v>
      </c>
    </row>
    <row r="116" spans="18:19" ht="20" x14ac:dyDescent="0.25">
      <c r="R116" s="36" t="s">
        <v>153</v>
      </c>
      <c r="S116" s="60" cm="1">
        <f t="array" ref="S116">_FV(A1,"Price",TRUE)</f>
        <v>75.09</v>
      </c>
    </row>
    <row r="117" spans="18:19" ht="20" x14ac:dyDescent="0.25">
      <c r="R117" s="39" t="s">
        <v>154</v>
      </c>
      <c r="S117" s="40">
        <f>S115/S116-1</f>
        <v>-0.23841645266044087</v>
      </c>
    </row>
    <row r="118" spans="18:19" ht="20" x14ac:dyDescent="0.25">
      <c r="R118" s="39" t="s">
        <v>155</v>
      </c>
      <c r="S118" s="41" t="str">
        <f>IF(S115&gt;S116,"BUY","SELL")</f>
        <v>SELL</v>
      </c>
    </row>
  </sheetData>
  <mergeCells count="6">
    <mergeCell ref="R109:S109"/>
    <mergeCell ref="X83:Y83"/>
    <mergeCell ref="X84:Y84"/>
    <mergeCell ref="X93:Y93"/>
    <mergeCell ref="X98:Y98"/>
    <mergeCell ref="X104:Y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R1" r:id="rId34" display="https://finbox.com/NASDAQGS:FTNT/explorer/revenue_proj" xr:uid="{448FFEC3-4D0B-0F4C-AAA0-896B489860AF}"/>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2023-02-12T23:32:12Z</dcterms:created>
  <dcterms:modified xsi:type="dcterms:W3CDTF">2023-06-30T10:34:29Z</dcterms:modified>
</cp:coreProperties>
</file>