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C32AA72-2ADF-C143-82AB-DDB9F5F578E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4" i="1" l="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U7" i="1"/>
  <c r="M4" i="1"/>
  <c r="L106" i="1"/>
  <c r="L21" i="1"/>
  <c r="S7" i="1" s="1"/>
  <c r="L4" i="1"/>
  <c r="L20" i="1"/>
  <c r="T85" i="1"/>
  <c r="N116" i="1" a="1"/>
  <c r="N116" i="1" s="1"/>
  <c r="T101" i="1" a="1"/>
  <c r="T101" i="1" s="1"/>
  <c r="T95" i="1" a="1"/>
  <c r="T95" i="1" s="1"/>
  <c r="T97" i="1" s="1"/>
  <c r="N111" i="1"/>
  <c r="T90" i="1"/>
  <c r="T89" i="1"/>
  <c r="T91" i="1" s="1"/>
  <c r="T87" i="1"/>
  <c r="T86" i="1"/>
  <c r="R19" i="1"/>
  <c r="U13" i="1"/>
  <c r="T13" i="1"/>
  <c r="S13" i="1"/>
  <c r="R13" i="1"/>
  <c r="T7" i="1"/>
  <c r="R7"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U22" i="1"/>
  <c r="T22" i="1"/>
  <c r="T99" i="1"/>
  <c r="N112" i="1" s="1"/>
  <c r="R4" i="1"/>
  <c r="S19" i="1"/>
  <c r="T4" i="1"/>
  <c r="S4" i="1"/>
  <c r="U4" i="1"/>
  <c r="S16" i="1"/>
  <c r="R16" i="1"/>
  <c r="N114" i="1" s="1"/>
  <c r="T88" i="1"/>
  <c r="T92" i="1"/>
  <c r="T106" i="1"/>
  <c r="M105" i="1" s="1"/>
  <c r="N105" i="1" s="1"/>
  <c r="O105" i="1" s="1"/>
  <c r="P105" i="1" s="1"/>
  <c r="Q105" i="1" s="1"/>
  <c r="T103" i="1"/>
  <c r="T100" i="1" s="1"/>
  <c r="T102" i="1" l="1"/>
  <c r="T105" i="1" s="1"/>
  <c r="T108" i="1" s="1"/>
  <c r="U19" i="1" l="1"/>
  <c r="M108" i="1"/>
  <c r="N108" i="1"/>
  <c r="O108" i="1"/>
  <c r="P108" i="1" l="1"/>
  <c r="Q107" i="1" l="1"/>
  <c r="Q108" i="1" l="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<sst xmlns="http://schemas.openxmlformats.org/spreadsheetml/2006/main" count="420" uniqueCount="167">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</sst>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5675107986516104"/>
          <c:w val="0.86120529801324508"/>
          <c:h val="0.693517764903420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424873546435836"/>
          <c:y val="0.90520685132254108"/>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124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98.67</v>
    <v>41</v>
    <v>1.3925000000000001</v>
    <v>0.38</v>
    <v>6.0089999999999996E-3</v>
    <v>0.11</v>
    <v>1.7290000000000001E-3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65.290000000000006</v>
    <v>Software &amp; IT Services</v>
    <v>Stock</v>
    <v>45107.999519305471</v>
    <v>0</v>
    <v>63.34</v>
    <v>11631830000</v>
    <v>TWILIO INC.</v>
    <v>TWILIO INC.</v>
    <v>63.98</v>
    <v>63.24</v>
    <v>63.62</v>
    <v>63.73</v>
    <v>183931600</v>
    <v>TWLO</v>
    <v>TWILIO INC. (XNYS:TWLO)</v>
    <v>2674867</v>
    <v>4263858</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hyperlink" Target="https://finbox.com/NYSE:TWLO/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J81" activePane="bottomRight" state="frozen"/>
      <selection pane="topRight"/>
      <selection pane="bottomLeft"/>
      <selection pane="bottomRight" activeCell="O95" sqref="O95"/>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4085000000</v>
      </c>
      <c r="M3" s="27">
        <v>4483000000</v>
      </c>
      <c r="N3" s="27">
        <v>5420000000</v>
      </c>
      <c r="O3" s="27">
        <v>6648000000</v>
      </c>
      <c r="P3" s="27">
        <v>8060000000</v>
      </c>
      <c r="Q3" s="27">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9">
        <v>1813577000</v>
      </c>
      <c r="L6" s="39"/>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L21</f>
        <v>0.15008567931456548</v>
      </c>
      <c r="T7" s="20">
        <f>K30</f>
        <v>-0.32829999999999998</v>
      </c>
      <c r="U7" s="20">
        <f>L107/L3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0</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7">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(K35+J35+I35+H35+G35)/5</f>
        <v>0.15582766145973298</v>
      </c>
      <c r="S16" s="35">
        <f>T101/L3</f>
        <v>2.8474492044063648</v>
      </c>
      <c r="T16" s="35">
        <f>T101/L28</f>
        <v>43.745129748025576</v>
      </c>
      <c r="U16" s="36">
        <f>T101/L107</f>
        <v>21.905517890772128</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3">
        <v>613100000</v>
      </c>
      <c r="M19" s="33">
        <v>712000000</v>
      </c>
      <c r="N19" s="33">
        <v>974700000</v>
      </c>
      <c r="O19" s="33">
        <v>884800000</v>
      </c>
      <c r="P19" s="33">
        <v>1210000000</v>
      </c>
      <c r="Q19" s="33">
        <v>1500000000</v>
      </c>
      <c r="R19" s="29">
        <f>K40-K56-K61</f>
        <v>2927624000</v>
      </c>
      <c r="S19" s="35">
        <f>T101/M3</f>
        <v>2.5946531340620123</v>
      </c>
      <c r="T19" s="38">
        <f>T101/M28</f>
        <v>33.735005800464037</v>
      </c>
      <c r="U19" s="36">
        <f>T101/M106</f>
        <v>19.062323828253032</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41">
        <f>L19/L3</f>
        <v>0.15008567931456548</v>
      </c>
      <c r="M21" s="42">
        <f t="shared" ref="M21:Q21" si="9">M19/M3</f>
        <v>0.15882221726522419</v>
      </c>
      <c r="N21" s="42">
        <f t="shared" si="9"/>
        <v>0.17983394833948341</v>
      </c>
      <c r="O21" s="42">
        <f t="shared" si="9"/>
        <v>0.13309265944645007</v>
      </c>
      <c r="P21" s="42">
        <f t="shared" si="9"/>
        <v>0.15012406947890819</v>
      </c>
      <c r="Q21" s="42">
        <f t="shared" si="9"/>
        <v>0.16666666666666666</v>
      </c>
      <c r="T21" s="18" t="s">
        <v>165</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T22" s="46">
        <f>(-1*L98)/T101</f>
        <v>0</v>
      </c>
      <c r="U22" s="47">
        <f>L107/T101</f>
        <v>4.5650598401111436E-2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4"/>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40">
        <v>265900000</v>
      </c>
      <c r="M28" s="40">
        <v>344800000</v>
      </c>
      <c r="N28" s="40">
        <v>520800000</v>
      </c>
      <c r="O28" s="40">
        <v>818400000</v>
      </c>
      <c r="P28" s="40">
        <v>726000000</v>
      </c>
      <c r="Q28" s="40">
        <v>1000000000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41">
        <f>L28/L3</f>
        <v>6.5091799265605876E-2</v>
      </c>
      <c r="M30" s="41">
        <f>M28/M3</f>
        <v>7.6912781619451254E-2</v>
      </c>
      <c r="N30" s="41">
        <f t="shared" ref="N30:Q30" si="17">N28/N3</f>
        <v>9.6088560885608854E-2</v>
      </c>
      <c r="O30" s="41">
        <f t="shared" si="17"/>
        <v>0.12310469314079422</v>
      </c>
      <c r="P30" s="41">
        <f t="shared" si="17"/>
        <v>9.0074441687344908E-2</v>
      </c>
      <c r="Q30" s="41">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0" t="s">
        <v>124</v>
      </c>
      <c r="T83" s="71"/>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2" t="s">
        <v>125</v>
      </c>
      <c r="T84" s="72"/>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55" t="s">
        <v>126</v>
      </c>
      <c r="T85" s="56">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55" t="s">
        <v>127</v>
      </c>
      <c r="T86" s="56">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55" t="s">
        <v>128</v>
      </c>
      <c r="T87" s="56">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0</v>
      </c>
      <c r="L88" s="1"/>
      <c r="S88" s="57" t="s">
        <v>129</v>
      </c>
      <c r="T88" s="58">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0</v>
      </c>
      <c r="L89" s="15"/>
      <c r="S89" s="55" t="s">
        <v>105</v>
      </c>
      <c r="T89" s="56">
        <f>K27</f>
        <v>12513000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55" t="s">
        <v>19</v>
      </c>
      <c r="T90" s="56">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57" t="s">
        <v>130</v>
      </c>
      <c r="T91" s="58">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57" t="s">
        <v>131</v>
      </c>
      <c r="T92" s="58">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2" t="s">
        <v>132</v>
      </c>
      <c r="T93" s="72"/>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55" t="s">
        <v>133</v>
      </c>
      <c r="T94" s="59">
        <f>[1]Treasuries!$C$8</f>
        <v>3.8539999999999998E-2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55" t="s">
        <v>134</v>
      </c>
      <c r="T95" s="60" cm="1">
        <f t="array" ref="T95">_FV(A1,"Beta")</f>
        <v>1.3925000000000001</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55" t="s">
        <v>135</v>
      </c>
      <c r="T96" s="59">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57" t="s">
        <v>136</v>
      </c>
      <c r="T97" s="58">
        <f>(T94)+((T95)*(T96-T94))</f>
        <v>0.10184305000000002</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2" t="s">
        <v>137</v>
      </c>
      <c r="T98" s="72"/>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55" t="s">
        <v>138</v>
      </c>
      <c r="T99" s="56">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57" t="s">
        <v>139</v>
      </c>
      <c r="T100" s="58">
        <f>T99/T103</f>
        <v>9.5452115301990201E-2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55" t="s">
        <v>140</v>
      </c>
      <c r="T101" s="49" cm="1">
        <f t="array" ref="T101">_FV(A1,"Market cap",TRUE)</f>
        <v>11631830000</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57" t="s">
        <v>141</v>
      </c>
      <c r="T102" s="58">
        <f>T101/T103</f>
        <v>0.90454788469800984</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57" t="s">
        <v>142</v>
      </c>
      <c r="T103" s="61">
        <f>T99+T101</f>
        <v>12859275000</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2" t="s">
        <v>143</v>
      </c>
      <c r="T104" s="72"/>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-761029400</v>
      </c>
      <c r="L105" s="27">
        <v>531000000</v>
      </c>
      <c r="M105" s="30">
        <f>L105*(1+$T$106)</f>
        <v>622547556.69243288</v>
      </c>
      <c r="N105" s="30">
        <f t="shared" ref="N105:Q105" si="22">M105*(1+$T$106)</f>
        <v>729878456.39118254</v>
      </c>
      <c r="O105" s="30">
        <f t="shared" si="22"/>
        <v>855713841.25946343</v>
      </c>
      <c r="P105" s="30">
        <f t="shared" si="22"/>
        <v>1003243994.5460929</v>
      </c>
      <c r="Q105" s="30">
        <f t="shared" si="22"/>
        <v>1176209223.2976019</v>
      </c>
      <c r="R105" s="31" t="s">
        <v>163</v>
      </c>
      <c r="S105" s="62" t="s">
        <v>106</v>
      </c>
      <c r="T105" s="63">
        <f>(T100*T92)+(T102*T97)</f>
        <v>9.2121915448693664E-2</v>
      </c>
      <c r="U105" s="15"/>
      <c r="AI105" s="15"/>
      <c r="AJ105" s="15"/>
      <c r="AK105" s="15"/>
      <c r="AL105" s="15"/>
      <c r="AM105" s="15"/>
      <c r="AN105" s="15"/>
      <c r="AO105" s="15"/>
      <c r="AP105" s="15"/>
      <c r="AQ105" s="15"/>
      <c r="AR105" s="15"/>
      <c r="AS105" s="15"/>
      <c r="AT105" s="24" t="s">
        <v>106</v>
      </c>
      <c r="AU105" s="25">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44">
        <v>610200000</v>
      </c>
      <c r="N106" s="44">
        <v>804300000</v>
      </c>
      <c r="O106" s="44">
        <v>1233000000</v>
      </c>
      <c r="P106" s="44">
        <v>1491000000</v>
      </c>
      <c r="Q106" s="44">
        <v>1670000000</v>
      </c>
      <c r="R106" s="31" t="s">
        <v>164</v>
      </c>
      <c r="S106" s="64" t="s">
        <v>144</v>
      </c>
      <c r="T106" s="65">
        <f>(SUM(M4:Q4)/5)</f>
        <v>0.17240594480684165</v>
      </c>
    </row>
    <row r="107" spans="1:47" ht="19" x14ac:dyDescent="0.25">
      <c r="A107" s="43"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31"/>
      <c r="N107" s="31"/>
      <c r="O107" s="31"/>
      <c r="P107" s="31"/>
      <c r="Q107" s="45">
        <f>Q106*(1+T107)/(T108-T107)</f>
        <v>25502102980.187134</v>
      </c>
      <c r="R107" s="32" t="s">
        <v>145</v>
      </c>
      <c r="S107" s="66" t="s">
        <v>146</v>
      </c>
      <c r="T107" s="67">
        <v>2.5000000000000001E-2</v>
      </c>
    </row>
    <row r="108" spans="1:47" ht="19" x14ac:dyDescent="0.25">
      <c r="M108" s="45">
        <f t="shared" ref="M108:O108" si="24">M107+M106</f>
        <v>610200000</v>
      </c>
      <c r="N108" s="45">
        <f t="shared" si="24"/>
        <v>804300000</v>
      </c>
      <c r="O108" s="45">
        <f t="shared" si="24"/>
        <v>1233000000</v>
      </c>
      <c r="P108" s="45">
        <f>P107+P106</f>
        <v>1491000000</v>
      </c>
      <c r="Q108" s="45">
        <f>Q107+Q106</f>
        <v>27172102980.187134</v>
      </c>
      <c r="R108" s="32" t="s">
        <v>142</v>
      </c>
      <c r="S108" s="68" t="s">
        <v>147</v>
      </c>
      <c r="T108" s="65">
        <f>T105</f>
        <v>9.2121915448693664E-2</v>
      </c>
    </row>
    <row r="109" spans="1:47" ht="19" x14ac:dyDescent="0.25">
      <c r="M109" s="69" t="s">
        <v>148</v>
      </c>
      <c r="N109" s="69"/>
    </row>
    <row r="110" spans="1:47" ht="20" x14ac:dyDescent="0.25">
      <c r="M110" s="48" t="s">
        <v>149</v>
      </c>
      <c r="N110" s="49">
        <f>NPV(T108,M108,N108,O108,P108,Q108)</f>
        <v>20716811600.986626</v>
      </c>
    </row>
    <row r="111" spans="1:47" ht="20" x14ac:dyDescent="0.25">
      <c r="M111" s="48" t="s">
        <v>150</v>
      </c>
      <c r="N111" s="49">
        <f>K40</f>
        <v>4155069000</v>
      </c>
    </row>
    <row r="112" spans="1:47" ht="20" x14ac:dyDescent="0.25">
      <c r="M112" s="48" t="s">
        <v>138</v>
      </c>
      <c r="N112" s="49">
        <f>T99</f>
        <v>1227445000</v>
      </c>
    </row>
    <row r="113" spans="13:14" ht="20" x14ac:dyDescent="0.25">
      <c r="M113" s="48" t="s">
        <v>151</v>
      </c>
      <c r="N113" s="49">
        <f>N110+N111-N112</f>
        <v>23644435600.986626</v>
      </c>
    </row>
    <row r="114" spans="13:14" ht="20" x14ac:dyDescent="0.25">
      <c r="M114" s="48" t="s">
        <v>152</v>
      </c>
      <c r="N114" s="48">
        <f>K34*(1+(5*R16))</f>
        <v>325571703.01306754</v>
      </c>
    </row>
    <row r="115" spans="13:14" ht="20" x14ac:dyDescent="0.25">
      <c r="M115" s="50" t="s">
        <v>153</v>
      </c>
      <c r="N115" s="51">
        <f>N113/N114</f>
        <v>72.624357037680284</v>
      </c>
    </row>
    <row r="116" spans="13:14" ht="20" x14ac:dyDescent="0.25">
      <c r="M116" s="48" t="s">
        <v>154</v>
      </c>
      <c r="N116" s="52" cm="1">
        <f t="array" ref="N116">_FV(A1,"Price")</f>
        <v>63.62</v>
      </c>
    </row>
    <row r="117" spans="13:14" ht="20" x14ac:dyDescent="0.25">
      <c r="M117" s="50" t="s">
        <v>155</v>
      </c>
      <c r="N117" s="53">
        <f>N115/N116-1</f>
        <v>0.14153343347501246</v>
      </c>
    </row>
    <row r="118" spans="13:14" ht="20" x14ac:dyDescent="0.25">
      <c r="M118" s="50" t="s">
        <v>156</v>
      </c>
      <c r="N118" s="54" t="str">
        <f>IF(N115&gt;N116,"BUY","SELL")</f>
        <v>BUY</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 ref="R106" r:id="rId24" xr:uid="{CC50150D-9459-A946-A829-8116BDB0C593}"/>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2023-07-01T07:53:13Z</dcterms:modified>
</cp:coreProperties>
</file>