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62D61AB-369C-6144-B15C-7EDB4F59F55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B106" i="1"/>
  <c r="AC116" i="1" a="1"/>
  <c r="AC116" i="1" s="1"/>
  <c r="AC114" i="1"/>
  <c r="AI101" i="1" a="1"/>
  <c r="AI101" i="1" s="1"/>
  <c r="AI95" i="1" a="1"/>
  <c r="AI95" i="1" s="1"/>
  <c r="AI97" i="1" s="1"/>
  <c r="AC111" i="1"/>
  <c r="AB108" i="1"/>
  <c r="AI90" i="1"/>
  <c r="AI91" i="1" s="1"/>
  <c r="AI89" i="1"/>
  <c r="AI87" i="1"/>
  <c r="AI86" i="1"/>
  <c r="AI85" i="1"/>
  <c r="AG19" i="1"/>
  <c r="AG16" i="1"/>
  <c r="AJ13" i="1"/>
  <c r="AI13" i="1"/>
  <c r="AH13" i="1"/>
  <c r="AG13" i="1"/>
  <c r="AJ10" i="1"/>
  <c r="AI10" i="1"/>
  <c r="AH10" i="1"/>
  <c r="AG10" i="1"/>
  <c r="AJ7" i="1"/>
  <c r="AI7" i="1"/>
  <c r="AH7" i="1"/>
  <c r="AG7" i="1"/>
  <c r="AJ4" i="1"/>
  <c r="AI4" i="1"/>
  <c r="AH4" i="1"/>
  <c r="AG4" i="1"/>
  <c r="AF4" i="1"/>
  <c r="AE4" i="1"/>
  <c r="AD4" i="1"/>
  <c r="AC4" i="1"/>
  <c r="AB4"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C110" i="1" s="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<sst xmlns="http://schemas.openxmlformats.org/spreadsheetml/2006/main" count="775" uniqueCount="160">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</sst>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VRSN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2563247993944407"/>
          <c:w val="0.86423880597014913"/>
          <c:h val="0.69884603390377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4578-184B-BC84-7320603F55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4578-184B-BC84-7320603F55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4578-184B-BC84-7320603F556D}"/>
            </c:ext>
          </c:extLst>
        </c:ser>
        <c:dLbls>
          <c:showLegendKey val="0"/>
          <c:showVal val="0"/>
          <c:showCatName val="0"/>
          <c:showSerName val="0"/>
          <c:showPercent val="0"/>
          <c:showBubbleSize val="0"/>
        </c:dLbls>
        <c:gapWidth val="100"/>
        <c:overlap val="-24"/>
        <c:axId val="1054099487"/>
        <c:axId val="1054101215"/>
      </c:barChart>
      <c:catAx>
        <c:axId val="105409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4101215"/>
        <c:crosses val="autoZero"/>
        <c:auto val="1"/>
        <c:lblAlgn val="ctr"/>
        <c:lblOffset val="100"/>
        <c:noMultiLvlLbl val="0"/>
      </c:catAx>
      <c:valAx>
        <c:axId val="10541012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54099487"/>
        <c:crosses val="autoZero"/>
        <c:crossBetween val="between"/>
      </c:valAx>
      <c:spPr>
        <a:noFill/>
        <a:ln>
          <a:noFill/>
        </a:ln>
        <a:effectLst/>
      </c:spPr>
    </c:plotArea>
    <c:legend>
      <c:legendPos val="b"/>
      <c:layout>
        <c:manualLayout>
          <c:xMode val="edge"/>
          <c:yMode val="edge"/>
          <c:x val="0.36256418693931913"/>
          <c:y val="0.90443196508562229"/>
          <c:w val="0.30405891800838331"/>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17463</xdr:rowOff>
    </xdr:from>
    <xdr:to>
      <xdr:col>34</xdr:col>
      <xdr:colOff>1587499</xdr:colOff>
      <xdr:row>130</xdr:row>
      <xdr:rowOff>0</xdr:rowOff>
    </xdr:to>
    <xdr:graphicFrame macro="">
      <xdr:nvGraphicFramePr>
        <xdr:cNvPr id="2" name="Chart 1">
          <a:extLst>
            <a:ext uri="{FF2B5EF4-FFF2-40B4-BE49-F238E27FC236}">
              <a16:creationId xmlns:a16="http://schemas.microsoft.com/office/drawing/2014/main" id="{EB1AD89E-9F3E-E9BF-793E-68797941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162.85</v>
    <v>0.99129999999999996</v>
    <v>1.37</v>
    <v>6.1870000000000007E-3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223.54</v>
    <v>Software &amp; IT Services</v>
    <v>Stock</v>
    <v>45105.875006168753</v>
    <v>0</v>
    <v>221.28</v>
    <v>23193718884</v>
    <v>VERISIGN, INC.</v>
    <v>VERISIGN, INC.</v>
    <v>221.44</v>
    <v>34.187899999999999</v>
    <v>221.44</v>
    <v>222.81</v>
    <v>104096400</v>
    <v>VRSN</v>
    <v>VERISIGN, INC. (XNAS:VRSN)</v>
    <v>294410</v>
    <v>506598</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Z97" activePane="bottomRight" state="frozen"/>
      <selection pane="topRight"/>
      <selection pane="bottomLeft"/>
      <selection pane="bottomRight" activeCell="AD102" sqref="AD102"/>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8">
        <v>1499000000</v>
      </c>
      <c r="AC3" s="28">
        <v>1633000000</v>
      </c>
      <c r="AD3" s="28">
        <v>1745000000</v>
      </c>
      <c r="AE3" s="28">
        <v>1802000000</v>
      </c>
      <c r="AF3" s="28">
        <v>1899000000</v>
      </c>
      <c r="AG3" s="18" t="s">
        <v>109</v>
      </c>
      <c r="AH3" s="19" t="s">
        <v>110</v>
      </c>
      <c r="AI3" s="19" t="s">
        <v>111</v>
      </c>
      <c r="AJ3" s="19" t="s">
        <v>112</v>
      </c>
    </row>
    <row r="4" spans="1:36" ht="19" x14ac:dyDescent="0.25">
      <c r="A4" s="14" t="s">
        <v>94</v>
      </c>
      <c r="B4" s="1"/>
      <c r="C4" s="15">
        <f>(C3/B3)-1</f>
        <v>3.1382978723404253</v>
      </c>
      <c r="D4" s="15">
        <f>(D3/C3)-1</f>
        <v>1.1793316195372752</v>
      </c>
      <c r="E4" s="15">
        <f>(E3/D3)-1</f>
        <v>4.6002406341417386</v>
      </c>
      <c r="F4" s="15">
        <f t="shared" ref="F4:AF4" si="0">(F3/E3)-1</f>
        <v>1.0716816284232653</v>
      </c>
      <c r="G4" s="15">
        <f t="shared" si="0"/>
        <v>0.24208287411902019</v>
      </c>
      <c r="H4" s="16">
        <f t="shared" si="0"/>
        <v>-0.13660667218917089</v>
      </c>
      <c r="I4" s="16">
        <f t="shared" si="0"/>
        <v>0.10587515880088749</v>
      </c>
      <c r="J4" s="16">
        <f t="shared" si="0"/>
        <v>0.37981662387318837</v>
      </c>
      <c r="K4" s="16">
        <f t="shared" si="0"/>
        <v>-2.1276873352743197E-2</v>
      </c>
      <c r="L4" s="16">
        <f t="shared" si="0"/>
        <v>-5.0125408744903233E-2</v>
      </c>
      <c r="M4" s="16">
        <f t="shared" si="0"/>
        <v>-0.35725317769495069</v>
      </c>
      <c r="N4" s="16">
        <f t="shared" si="0"/>
        <v>7.1624719907251055E-2</v>
      </c>
      <c r="O4" s="16">
        <f t="shared" si="0"/>
        <v>-0.3396415164090707</v>
      </c>
      <c r="P4" s="16">
        <f t="shared" si="0"/>
        <v>0.13429761173590693</v>
      </c>
      <c r="Q4" s="16">
        <f t="shared" si="0"/>
        <v>0.1316281033915474</v>
      </c>
      <c r="R4" s="16">
        <f t="shared" si="0"/>
        <v>0.10473424665061026</v>
      </c>
      <c r="S4" s="16">
        <f t="shared" si="0"/>
        <v>4.6659005872009551E-2</v>
      </c>
      <c r="T4" s="16">
        <f t="shared" si="0"/>
        <v>4.8755738196664344E-2</v>
      </c>
      <c r="U4" s="16">
        <f t="shared" si="0"/>
        <v>7.8160900010006085E-2</v>
      </c>
      <c r="V4" s="16">
        <f t="shared" si="0"/>
        <v>2.007412226058003E-2</v>
      </c>
      <c r="W4" s="16">
        <f t="shared" si="0"/>
        <v>4.2806809745128183E-2</v>
      </c>
      <c r="X4" s="16">
        <f t="shared" si="0"/>
        <v>1.3738622137684064E-2</v>
      </c>
      <c r="Y4" s="16">
        <f t="shared" si="0"/>
        <v>2.7110544216306209E-2</v>
      </c>
      <c r="Z4" s="16">
        <f t="shared" si="0"/>
        <v>4.9424055295750779E-2</v>
      </c>
      <c r="AA4" s="16">
        <f t="shared" si="0"/>
        <v>7.3309550639662158E-2</v>
      </c>
      <c r="AB4" s="16">
        <f t="shared" si="0"/>
        <v>5.2003649378903782E-2</v>
      </c>
      <c r="AC4" s="16">
        <f t="shared" si="0"/>
        <v>8.9392928619079326E-2</v>
      </c>
      <c r="AD4" s="16">
        <f t="shared" si="0"/>
        <v>6.8585425597060601E-2</v>
      </c>
      <c r="AE4" s="16">
        <f t="shared" si="0"/>
        <v>3.2664756446991294E-2</v>
      </c>
      <c r="AF4" s="16">
        <f t="shared" si="0"/>
        <v>5.3829078801331809E-2</v>
      </c>
      <c r="AG4" s="17">
        <f>(AA4+Z4+Y4)/3</f>
        <v>4.9948050050573047E-2</v>
      </c>
      <c r="AH4" s="17">
        <f>(AA20+Z20+Y20)/3</f>
        <v>4.3346298906731251E-2</v>
      </c>
      <c r="AI4" s="17">
        <f>(AA29+Z29+Y29)/3</f>
        <v>5.0836650414215291E-2</v>
      </c>
      <c r="AJ4" s="17">
        <f>(AA105+Z105+Y105)/3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113</v>
      </c>
      <c r="AH6" s="19" t="s">
        <v>114</v>
      </c>
      <c r="AI6" s="19" t="s">
        <v>115</v>
      </c>
      <c r="AJ6" s="19" t="s">
        <v>116</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AA106/AA3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95</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96</v>
      </c>
      <c r="AH9" s="19" t="s">
        <v>97</v>
      </c>
      <c r="AI9" s="19" t="s">
        <v>98</v>
      </c>
      <c r="AJ9" s="19" t="s">
        <v>99</v>
      </c>
    </row>
    <row r="10" spans="1:36" ht="19" x14ac:dyDescent="0.25">
      <c r="A10" s="5" t="s">
        <v>6</v>
      </c>
      <c r="B10" s="1" t="s">
        <v>92</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92</v>
      </c>
      <c r="AG10" s="17">
        <f>AA9</f>
        <v>6.0144571548880622E-2</v>
      </c>
      <c r="AH10" s="20">
        <f>AA13</f>
        <v>0.13713243034598918</v>
      </c>
      <c r="AI10" s="20">
        <f>AA80</f>
        <v>4.1125693031089899E-2</v>
      </c>
      <c r="AJ10" s="20">
        <f>AA89</f>
        <v>1.9229419608393573E-2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92</v>
      </c>
    </row>
    <row r="12" spans="1:36" ht="20" x14ac:dyDescent="0.25">
      <c r="A12" s="5" t="s">
        <v>8</v>
      </c>
      <c r="B12" s="1" t="s">
        <v>92</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117</v>
      </c>
      <c r="AH12" s="19" t="s">
        <v>118</v>
      </c>
      <c r="AI12" s="19" t="s">
        <v>119</v>
      </c>
      <c r="AJ12" s="19" t="s">
        <v>120</v>
      </c>
    </row>
    <row r="13" spans="1:36" ht="19" x14ac:dyDescent="0.25">
      <c r="A13" s="14" t="s">
        <v>100</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92</v>
      </c>
      <c r="P14" s="1" t="s">
        <v>92</v>
      </c>
      <c r="Q14" s="1" t="s">
        <v>92</v>
      </c>
      <c r="R14" s="1" t="s">
        <v>92</v>
      </c>
      <c r="S14" s="1" t="s">
        <v>92</v>
      </c>
      <c r="T14" s="1" t="s">
        <v>92</v>
      </c>
      <c r="U14" s="1" t="s">
        <v>92</v>
      </c>
      <c r="V14" s="1" t="s">
        <v>92</v>
      </c>
      <c r="W14" s="1" t="s">
        <v>92</v>
      </c>
      <c r="X14" s="1" t="s">
        <v>92</v>
      </c>
      <c r="Y14" s="1">
        <v>36790000</v>
      </c>
      <c r="Z14" s="1" t="s">
        <v>92</v>
      </c>
      <c r="AA14" s="1" t="s">
        <v>92</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121</v>
      </c>
      <c r="AH15" s="19" t="s">
        <v>122</v>
      </c>
      <c r="AI15" s="19" t="s">
        <v>123</v>
      </c>
      <c r="AJ15" s="19" t="s">
        <v>124</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9">
        <f>(AA35+Z35+Y35+X35+W35)/5</f>
        <v>-2.7498803063314627E-2</v>
      </c>
      <c r="AH16" s="30">
        <f>AI101/AA3</f>
        <v>16.277436229910872</v>
      </c>
      <c r="AI16" s="30">
        <f>AI101/AA28</f>
        <v>34.422260142475515</v>
      </c>
      <c r="AJ16" s="31">
        <f>AI101/AA106</f>
        <v>28.858677222844346</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3"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125</v>
      </c>
    </row>
    <row r="19" spans="1:33"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G19" s="32">
        <f>AA40-AA56-AA61</f>
        <v>-809100000</v>
      </c>
    </row>
    <row r="20" spans="1:33" ht="19" customHeight="1" x14ac:dyDescent="0.25">
      <c r="A20" s="14" t="s">
        <v>101</v>
      </c>
      <c r="B20" s="1"/>
      <c r="C20" s="15">
        <f>(C19/B19)-1</f>
        <v>-4.8192771084337394E-2</v>
      </c>
      <c r="D20" s="15">
        <f>(D19/C19)-1</f>
        <v>-1.5923417721518986</v>
      </c>
      <c r="E20" s="15">
        <f>(E19/D19)-1</f>
        <v>10.01111229832247</v>
      </c>
      <c r="F20" s="15">
        <f t="shared" ref="F20:AA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row>
    <row r="21" spans="1:33" ht="19"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row>
    <row r="22" spans="1:33"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row>
    <row r="23" spans="1:33"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3"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3" ht="19" x14ac:dyDescent="0.25">
      <c r="A25" s="6" t="s">
        <v>19</v>
      </c>
      <c r="B25" s="10" t="s">
        <v>92</v>
      </c>
      <c r="C25" s="10" t="s">
        <v>92</v>
      </c>
      <c r="D25" s="10" t="s">
        <v>92</v>
      </c>
      <c r="E25" s="10" t="s">
        <v>92</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3" ht="19" x14ac:dyDescent="0.25">
      <c r="A26" s="5" t="s">
        <v>20</v>
      </c>
      <c r="B26" s="2" t="s">
        <v>92</v>
      </c>
      <c r="C26" s="2" t="s">
        <v>92</v>
      </c>
      <c r="D26" s="2" t="s">
        <v>92</v>
      </c>
      <c r="E26" s="2" t="s">
        <v>92</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3" ht="19" x14ac:dyDescent="0.25">
      <c r="A27" s="5" t="s">
        <v>21</v>
      </c>
      <c r="B27" s="1" t="s">
        <v>92</v>
      </c>
      <c r="C27" s="1" t="s">
        <v>92</v>
      </c>
      <c r="D27" s="1" t="s">
        <v>92</v>
      </c>
      <c r="E27" s="1" t="s">
        <v>92</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3"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row>
    <row r="29" spans="1:33" ht="20" customHeight="1" thickTop="1" x14ac:dyDescent="0.25">
      <c r="A29" s="14" t="s">
        <v>102</v>
      </c>
      <c r="B29" s="1"/>
      <c r="C29" s="15">
        <f>(C28/B28)-1</f>
        <v>2.6041666666666741E-2</v>
      </c>
      <c r="D29" s="15">
        <f>(D28/C28)-1</f>
        <v>-1.200761421319797</v>
      </c>
      <c r="E29" s="15">
        <f>(E28/D28)-1</f>
        <v>-788.73046776232616</v>
      </c>
      <c r="F29" s="15">
        <f t="shared" ref="F29:AA29" si="4">(F28/E28)-1</f>
        <v>3.2869727046349926</v>
      </c>
      <c r="G29" s="15">
        <f t="shared" si="4"/>
        <v>-0.6285328818192818</v>
      </c>
      <c r="H29" s="15">
        <f t="shared" si="4"/>
        <v>-0.9476187376002686</v>
      </c>
      <c r="I29" s="15">
        <f t="shared" si="4"/>
        <v>-1.7165834869304561</v>
      </c>
      <c r="J29" s="15">
        <f t="shared" si="4"/>
        <v>1.1826339105920258</v>
      </c>
      <c r="K29" s="15">
        <f t="shared" si="4"/>
        <v>-6.7524313525774926E-2</v>
      </c>
      <c r="L29" s="15">
        <f t="shared" si="4"/>
        <v>-1.3680645884727518</v>
      </c>
      <c r="M29" s="15">
        <f t="shared" si="4"/>
        <v>1.6859256498114723</v>
      </c>
      <c r="N29" s="15">
        <f t="shared" si="4"/>
        <v>-1.6553462577263458</v>
      </c>
      <c r="O29" s="15">
        <f t="shared" si="4"/>
        <v>2.3840637255500847</v>
      </c>
      <c r="P29" s="15">
        <f t="shared" si="4"/>
        <v>-0.82804250951000458</v>
      </c>
      <c r="Q29" s="15">
        <f t="shared" si="4"/>
        <v>1.239693192713327</v>
      </c>
      <c r="R29" s="15">
        <f t="shared" si="4"/>
        <v>0.70123612638736121</v>
      </c>
      <c r="S29" s="15">
        <f t="shared" si="4"/>
        <v>-0.3474882909358068</v>
      </c>
      <c r="T29" s="15">
        <f t="shared" si="4"/>
        <v>5.6229240556212368E-2</v>
      </c>
      <c r="U29" s="15">
        <f t="shared" si="4"/>
        <v>0.174314298201665</v>
      </c>
      <c r="V29" s="15">
        <f t="shared" si="4"/>
        <v>3.7678857129889165E-2</v>
      </c>
      <c r="W29" s="15">
        <f t="shared" si="4"/>
        <v>0.2739016901112743</v>
      </c>
      <c r="X29" s="15">
        <f t="shared" si="4"/>
        <v>5.1176932096571814E-2</v>
      </c>
      <c r="Y29" s="15">
        <f t="shared" si="4"/>
        <v>0.33086612912972257</v>
      </c>
      <c r="Z29" s="15">
        <f t="shared" si="4"/>
        <v>-3.6886050598364473E-2</v>
      </c>
      <c r="AA29" s="15">
        <f t="shared" si="4"/>
        <v>-0.14147012728871222</v>
      </c>
    </row>
    <row r="30" spans="1:33"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row>
    <row r="31" spans="1:33"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row>
    <row r="32" spans="1:33"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103</v>
      </c>
      <c r="B35" s="1"/>
      <c r="C35" s="22">
        <f>(C34-B34)/B34</f>
        <v>6.2671744684953956E-3</v>
      </c>
      <c r="D35" s="22">
        <f t="shared" ref="D35:AA35" si="5">(D34-C34)/C34</f>
        <v>0.37270636707708521</v>
      </c>
      <c r="E35" s="22">
        <f t="shared" si="5"/>
        <v>0.38878806386877235</v>
      </c>
      <c r="F35" s="22">
        <f t="shared" si="5"/>
        <v>0.27837707091204944</v>
      </c>
      <c r="G35" s="22">
        <f t="shared" si="5"/>
        <v>0.16254337078209929</v>
      </c>
      <c r="H35" s="22">
        <f t="shared" si="5"/>
        <v>1.3646048226182827E-2</v>
      </c>
      <c r="I35" s="22">
        <f t="shared" si="5"/>
        <v>7.5952956877137379E-2</v>
      </c>
      <c r="J35" s="22">
        <f t="shared" si="5"/>
        <v>2.5275977549691464E-2</v>
      </c>
      <c r="K35" s="22">
        <f t="shared" si="5"/>
        <v>-6.5932487250154062E-2</v>
      </c>
      <c r="L35" s="22">
        <f t="shared" si="5"/>
        <v>-3.7907824812909545E-2</v>
      </c>
      <c r="M35" s="22">
        <f t="shared" si="5"/>
        <v>-0.15609552937019103</v>
      </c>
      <c r="N35" s="22">
        <f t="shared" si="5"/>
        <v>-4.0014556185880498E-2</v>
      </c>
      <c r="O35" s="22">
        <f t="shared" si="5"/>
        <v>-7.0673763468778392E-2</v>
      </c>
      <c r="P35" s="22">
        <f t="shared" si="5"/>
        <v>-6.7488056323862206E-2</v>
      </c>
      <c r="Q35" s="22">
        <f t="shared" si="5"/>
        <v>-1.7844409690389307E-2</v>
      </c>
      <c r="R35" s="22">
        <f t="shared" si="5"/>
        <v>-4.9557986443697417E-2</v>
      </c>
      <c r="S35" s="22">
        <f t="shared" si="5"/>
        <v>-9.5586252936720892E-2</v>
      </c>
      <c r="T35" s="22">
        <f t="shared" si="5"/>
        <v>-5.5814613719436461E-2</v>
      </c>
      <c r="U35" s="22">
        <f t="shared" si="5"/>
        <v>-3.1556554487299951E-2</v>
      </c>
      <c r="V35" s="22">
        <f t="shared" si="5"/>
        <v>-3.6116522940550948E-2</v>
      </c>
      <c r="W35" s="22">
        <f t="shared" si="5"/>
        <v>-1.2232243517474633E-2</v>
      </c>
      <c r="X35" s="22">
        <f t="shared" si="5"/>
        <v>-3.0107369090419937E-2</v>
      </c>
      <c r="Y35" s="22">
        <f t="shared" si="5"/>
        <v>-3.0848631564790532E-2</v>
      </c>
      <c r="Z35" s="22">
        <f t="shared" si="5"/>
        <v>-2.716439140314663E-2</v>
      </c>
      <c r="AA35" s="22">
        <f t="shared" si="5"/>
        <v>-3.7141379740741401E-2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92</v>
      </c>
      <c r="C39" s="1" t="s">
        <v>92</v>
      </c>
      <c r="D39" s="1">
        <v>86098000</v>
      </c>
      <c r="E39" s="1">
        <v>565913000</v>
      </c>
      <c r="F39" s="1">
        <v>420643000</v>
      </c>
      <c r="G39" s="1">
        <v>121616000</v>
      </c>
      <c r="H39" s="1">
        <v>329899000</v>
      </c>
      <c r="I39" s="1">
        <v>406784000</v>
      </c>
      <c r="J39" s="1">
        <v>378006000</v>
      </c>
      <c r="K39" s="1">
        <v>198656000</v>
      </c>
      <c r="L39" s="1" t="s">
        <v>92</v>
      </c>
      <c r="M39" s="1" t="s">
        <v>92</v>
      </c>
      <c r="N39" s="1" t="s">
        <v>92</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92</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92</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92</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92</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92</v>
      </c>
      <c r="C46" s="1" t="s">
        <v>92</v>
      </c>
      <c r="D46" s="1" t="s">
        <v>92</v>
      </c>
      <c r="E46" s="1" t="s">
        <v>92</v>
      </c>
      <c r="F46" s="1">
        <v>5691169000</v>
      </c>
      <c r="G46" s="1">
        <v>1129602000</v>
      </c>
      <c r="H46" s="1" t="s">
        <v>92</v>
      </c>
      <c r="I46" s="1" t="s">
        <v>92</v>
      </c>
      <c r="J46" s="1" t="s">
        <v>92</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92</v>
      </c>
      <c r="C47" s="1" t="s">
        <v>92</v>
      </c>
      <c r="D47" s="1" t="s">
        <v>92</v>
      </c>
      <c r="E47" s="1">
        <v>17656641000</v>
      </c>
      <c r="F47" s="1" t="s">
        <v>92</v>
      </c>
      <c r="G47" s="1" t="s">
        <v>92</v>
      </c>
      <c r="H47" s="1">
        <v>618036000</v>
      </c>
      <c r="I47" s="1">
        <v>969265000</v>
      </c>
      <c r="J47" s="1">
        <v>1297212000</v>
      </c>
      <c r="K47" s="1">
        <v>333430000</v>
      </c>
      <c r="L47" s="1">
        <v>121792000</v>
      </c>
      <c r="M47" s="1">
        <v>35312000</v>
      </c>
      <c r="N47" s="1">
        <v>22420000</v>
      </c>
      <c r="O47" s="1">
        <v>2619000</v>
      </c>
      <c r="P47" s="1">
        <v>1321000</v>
      </c>
      <c r="Q47" s="1" t="s">
        <v>92</v>
      </c>
      <c r="R47" s="1" t="s">
        <v>92</v>
      </c>
      <c r="S47" s="1" t="s">
        <v>92</v>
      </c>
      <c r="T47" s="1" t="s">
        <v>92</v>
      </c>
      <c r="U47" s="1" t="s">
        <v>92</v>
      </c>
      <c r="V47" s="1" t="s">
        <v>92</v>
      </c>
      <c r="W47" s="1" t="s">
        <v>92</v>
      </c>
      <c r="X47" s="1" t="s">
        <v>92</v>
      </c>
      <c r="Y47" s="1">
        <v>145000000</v>
      </c>
      <c r="Z47" s="1">
        <v>145000000</v>
      </c>
      <c r="AA47" s="1">
        <v>145000000</v>
      </c>
    </row>
    <row r="48" spans="1:27" ht="19" x14ac:dyDescent="0.25">
      <c r="A48" s="5" t="s">
        <v>40</v>
      </c>
      <c r="B48" s="1" t="s">
        <v>92</v>
      </c>
      <c r="C48" s="1" t="s">
        <v>92</v>
      </c>
      <c r="D48" s="1" t="s">
        <v>92</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7146000</v>
      </c>
      <c r="O49" s="1" t="s">
        <v>92</v>
      </c>
      <c r="P49" s="1" t="s">
        <v>92</v>
      </c>
      <c r="Q49" s="1">
        <v>413000</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v>179023000</v>
      </c>
      <c r="L50" s="1">
        <v>230695000</v>
      </c>
      <c r="M50" s="1" t="s">
        <v>92</v>
      </c>
      <c r="N50" s="1">
        <v>12695000</v>
      </c>
      <c r="O50" s="1" t="s">
        <v>92</v>
      </c>
      <c r="P50" s="1" t="s">
        <v>92</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92</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92</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92</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92</v>
      </c>
      <c r="C56" s="1" t="s">
        <v>92</v>
      </c>
      <c r="D56" s="1" t="s">
        <v>92</v>
      </c>
      <c r="E56" s="1" t="s">
        <v>92</v>
      </c>
      <c r="F56" s="1" t="s">
        <v>92</v>
      </c>
      <c r="G56" s="1" t="s">
        <v>92</v>
      </c>
      <c r="H56" s="1" t="s">
        <v>92</v>
      </c>
      <c r="I56" s="1" t="s">
        <v>92</v>
      </c>
      <c r="J56" s="1" t="s">
        <v>92</v>
      </c>
      <c r="K56" s="1">
        <v>199000000</v>
      </c>
      <c r="L56" s="1" t="s">
        <v>92</v>
      </c>
      <c r="M56" s="1" t="s">
        <v>92</v>
      </c>
      <c r="N56" s="1" t="s">
        <v>92</v>
      </c>
      <c r="O56" s="1" t="s">
        <v>92</v>
      </c>
      <c r="P56" s="1" t="s">
        <v>92</v>
      </c>
      <c r="Q56" s="1" t="s">
        <v>92</v>
      </c>
      <c r="R56" s="1">
        <v>624056000</v>
      </c>
      <c r="S56" s="1">
        <v>631190000</v>
      </c>
      <c r="T56" s="1">
        <v>634326000</v>
      </c>
      <c r="U56" s="1">
        <v>629764000</v>
      </c>
      <c r="V56" s="1">
        <v>627616000</v>
      </c>
      <c r="W56" s="1" t="s">
        <v>92</v>
      </c>
      <c r="X56" s="1" t="s">
        <v>92</v>
      </c>
      <c r="Y56" s="1" t="s">
        <v>92</v>
      </c>
      <c r="Z56" s="1" t="s">
        <v>92</v>
      </c>
      <c r="AA56" s="1">
        <v>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92</v>
      </c>
      <c r="C58" s="1" t="s">
        <v>92</v>
      </c>
      <c r="D58" s="1" t="s">
        <v>92</v>
      </c>
      <c r="E58" s="1" t="s">
        <v>92</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92</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92</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92</v>
      </c>
      <c r="C61" s="1" t="s">
        <v>92</v>
      </c>
      <c r="D61" s="1" t="s">
        <v>92</v>
      </c>
      <c r="E61" s="1" t="s">
        <v>92</v>
      </c>
      <c r="F61" s="1" t="s">
        <v>92</v>
      </c>
      <c r="G61" s="1" t="s">
        <v>92</v>
      </c>
      <c r="H61" s="1" t="s">
        <v>92</v>
      </c>
      <c r="I61" s="1" t="s">
        <v>92</v>
      </c>
      <c r="J61" s="1">
        <v>138051000</v>
      </c>
      <c r="K61" s="1" t="s">
        <v>92</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92</v>
      </c>
      <c r="C63" s="1" t="s">
        <v>92</v>
      </c>
      <c r="D63" s="1" t="s">
        <v>92</v>
      </c>
      <c r="E63" s="1" t="s">
        <v>92</v>
      </c>
      <c r="F63" s="1">
        <v>26553000</v>
      </c>
      <c r="G63" s="1">
        <v>125893000</v>
      </c>
      <c r="H63" s="1" t="s">
        <v>92</v>
      </c>
      <c r="I63" s="1">
        <v>31319000</v>
      </c>
      <c r="J63" s="1">
        <v>18560000</v>
      </c>
      <c r="K63" s="1">
        <v>24849000</v>
      </c>
      <c r="L63" s="1">
        <v>2985000</v>
      </c>
      <c r="M63" s="1">
        <v>16378000</v>
      </c>
      <c r="N63" s="1">
        <v>144777000</v>
      </c>
      <c r="O63" s="1">
        <v>309696000</v>
      </c>
      <c r="P63" s="1">
        <v>325527000</v>
      </c>
      <c r="Q63" s="1">
        <v>386914000</v>
      </c>
      <c r="R63" s="1" t="s">
        <v>92</v>
      </c>
      <c r="S63" s="1" t="s">
        <v>92</v>
      </c>
      <c r="T63" s="1">
        <v>294194000</v>
      </c>
      <c r="U63" s="1">
        <v>371433000</v>
      </c>
      <c r="V63" s="1">
        <v>444108000</v>
      </c>
      <c r="W63" s="1">
        <v>134000</v>
      </c>
      <c r="X63" s="1">
        <v>312676000</v>
      </c>
      <c r="Y63" s="1">
        <v>90335000</v>
      </c>
      <c r="Z63" s="1" t="s">
        <v>92</v>
      </c>
      <c r="AA63" s="1" t="s">
        <v>92</v>
      </c>
    </row>
    <row r="64" spans="1:27" ht="19" x14ac:dyDescent="0.25">
      <c r="A64" s="5" t="s">
        <v>55</v>
      </c>
      <c r="B64" s="1" t="s">
        <v>92</v>
      </c>
      <c r="C64" s="1" t="s">
        <v>92</v>
      </c>
      <c r="D64" s="1" t="s">
        <v>92</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92</v>
      </c>
      <c r="Y64" s="1" t="s">
        <v>92</v>
      </c>
      <c r="Z64" s="1">
        <v>76148000</v>
      </c>
      <c r="AA64" s="1">
        <v>60500000</v>
      </c>
    </row>
    <row r="65" spans="1:27" ht="19" x14ac:dyDescent="0.25">
      <c r="A65" s="5" t="s">
        <v>56</v>
      </c>
      <c r="B65" s="1" t="s">
        <v>92</v>
      </c>
      <c r="C65" s="1" t="s">
        <v>92</v>
      </c>
      <c r="D65" s="1" t="s">
        <v>92</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92</v>
      </c>
      <c r="C68" s="1" t="s">
        <v>92</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92</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92</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92</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92</v>
      </c>
      <c r="Z71" s="1" t="s">
        <v>92</v>
      </c>
      <c r="AA71" s="1" t="s">
        <v>92</v>
      </c>
    </row>
    <row r="72" spans="1:27" ht="19" x14ac:dyDescent="0.25">
      <c r="A72" s="6" t="s">
        <v>63</v>
      </c>
      <c r="B72" s="10" t="s">
        <v>92</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92</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92</v>
      </c>
      <c r="C78" s="1" t="s">
        <v>92</v>
      </c>
      <c r="D78" s="1" t="s">
        <v>92</v>
      </c>
      <c r="E78" s="1" t="s">
        <v>92</v>
      </c>
      <c r="F78" s="1">
        <v>-77922000</v>
      </c>
      <c r="G78" s="1">
        <v>10375000</v>
      </c>
      <c r="H78" s="1">
        <v>3321000</v>
      </c>
      <c r="I78" s="1">
        <v>-8390000</v>
      </c>
      <c r="J78" s="1">
        <v>-9890000</v>
      </c>
      <c r="K78" s="1">
        <v>-227194000</v>
      </c>
      <c r="L78" s="1">
        <v>-11042000</v>
      </c>
      <c r="M78" s="1" t="s">
        <v>92</v>
      </c>
      <c r="N78" s="1" t="s">
        <v>92</v>
      </c>
      <c r="O78" s="1" t="s">
        <v>92</v>
      </c>
      <c r="P78" s="1" t="s">
        <v>92</v>
      </c>
      <c r="Q78" s="1">
        <v>71800000</v>
      </c>
      <c r="R78" s="1">
        <v>-112688000</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4.964589241999226E-2</v>
      </c>
      <c r="O80" s="15">
        <f t="shared" si="6"/>
        <v>7.6667185833218229E-2</v>
      </c>
      <c r="P80" s="15">
        <f t="shared" si="6"/>
        <v>5.6053410848495681E-2</v>
      </c>
      <c r="Q80" s="15">
        <f t="shared" si="6"/>
        <v>3.8189452284361582E-2</v>
      </c>
      <c r="R80" s="15">
        <f t="shared" si="6"/>
        <v>3.797481470582445E-2</v>
      </c>
      <c r="S80" s="15">
        <f t="shared" si="6"/>
        <v>4.3536540816558875E-2</v>
      </c>
      <c r="T80" s="15">
        <f t="shared" si="6"/>
        <v>4.3492994866741054E-2</v>
      </c>
      <c r="U80" s="15">
        <f t="shared" si="6"/>
        <v>4.381495875822012E-2</v>
      </c>
      <c r="V80" s="15">
        <f t="shared" si="6"/>
        <v>4.5410030941682868E-2</v>
      </c>
      <c r="W80" s="15">
        <f t="shared" si="6"/>
        <v>4.321427131062603E-2</v>
      </c>
      <c r="X80" s="15">
        <f t="shared" si="6"/>
        <v>4.1103842696975874E-2</v>
      </c>
      <c r="Y80" s="15">
        <f t="shared" si="6"/>
        <v>3.8135191280674628E-2</v>
      </c>
      <c r="Z80" s="15">
        <f t="shared" si="6"/>
        <v>4.0253062724845884E-2</v>
      </c>
      <c r="AA80" s="15">
        <f t="shared" si="6"/>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25798000</v>
      </c>
      <c r="O82" s="1">
        <v>13147000</v>
      </c>
      <c r="P82" s="1">
        <v>-251000</v>
      </c>
      <c r="Q82" s="1">
        <v>3327000</v>
      </c>
      <c r="R82" s="1">
        <v>-2500000</v>
      </c>
      <c r="S82" s="1">
        <v>-73000</v>
      </c>
      <c r="T82" s="1">
        <v>661000</v>
      </c>
      <c r="U82" s="1">
        <v>-871000</v>
      </c>
      <c r="V82" s="1" t="s">
        <v>92</v>
      </c>
      <c r="W82" s="1" t="s">
        <v>92</v>
      </c>
      <c r="X82" s="1" t="s">
        <v>92</v>
      </c>
      <c r="Y82" s="1" t="s">
        <v>92</v>
      </c>
      <c r="Z82" s="1" t="s">
        <v>92</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4" t="s">
        <v>127</v>
      </c>
      <c r="AI84" s="65"/>
    </row>
    <row r="85" spans="1:35" ht="20" x14ac:dyDescent="0.25">
      <c r="A85" s="5" t="s">
        <v>71</v>
      </c>
      <c r="B85" s="1" t="s">
        <v>92</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23" t="s">
        <v>128</v>
      </c>
      <c r="AI85" s="24">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23" t="s">
        <v>129</v>
      </c>
      <c r="AI86" s="24">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23" t="s">
        <v>130</v>
      </c>
      <c r="AI87" s="24">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3" t="s">
        <v>131</v>
      </c>
      <c r="AI88" s="34">
        <f>AI85/(AI86+AI87)</f>
        <v>4.2078792958927073E-2</v>
      </c>
    </row>
    <row r="89" spans="1:35" ht="20" customHeight="1" x14ac:dyDescent="0.25">
      <c r="A89" s="14" t="s">
        <v>105</v>
      </c>
      <c r="B89" s="15">
        <f t="shared" ref="B89:AA89" si="7">(-1*B88)/B3</f>
        <v>0.7021276595744681</v>
      </c>
      <c r="C89" s="15">
        <f t="shared" si="7"/>
        <v>0.11311053984575835</v>
      </c>
      <c r="D89" s="15">
        <f t="shared" si="7"/>
        <v>7.0998867604038882E-2</v>
      </c>
      <c r="E89" s="15">
        <f t="shared" si="7"/>
        <v>0.12380414772751208</v>
      </c>
      <c r="F89" s="15">
        <f t="shared" si="7"/>
        <v>0.38662354457869541</v>
      </c>
      <c r="G89" s="15">
        <f t="shared" si="7"/>
        <v>0.14425604992518426</v>
      </c>
      <c r="H89" s="15">
        <f t="shared" si="7"/>
        <v>0.10242325413830372</v>
      </c>
      <c r="I89" s="15">
        <f t="shared" si="7"/>
        <v>7.9327535138517993E-2</v>
      </c>
      <c r="J89" s="15">
        <f t="shared" si="7"/>
        <v>8.7293894851425358E-2</v>
      </c>
      <c r="K89" s="15">
        <f t="shared" si="7"/>
        <v>0.1152903445740959</v>
      </c>
      <c r="L89" s="15">
        <f t="shared" si="7"/>
        <v>0.10174304562821754</v>
      </c>
      <c r="M89" s="15">
        <f t="shared" si="7"/>
        <v>0.12373366883808949</v>
      </c>
      <c r="N89" s="15">
        <f t="shared" si="7"/>
        <v>0.11340369234411553</v>
      </c>
      <c r="O89" s="15">
        <f t="shared" si="7"/>
        <v>0.11832148556080273</v>
      </c>
      <c r="P89" s="15">
        <f t="shared" si="7"/>
        <v>0.2495666974965608</v>
      </c>
      <c r="Q89" s="15">
        <f t="shared" si="7"/>
        <v>6.0695381825840895E-2</v>
      </c>
      <c r="R89" s="15">
        <f t="shared" si="7"/>
        <v>6.7966929406364396E-2</v>
      </c>
      <c r="S89" s="15">
        <f t="shared" si="7"/>
        <v>3.8933113688810306E-2</v>
      </c>
      <c r="T89" s="15">
        <f t="shared" si="7"/>
        <v>3.8377671173135633E-2</v>
      </c>
      <c r="U89" s="15">
        <f t="shared" si="7"/>
        <v>0.14846690545253013</v>
      </c>
      <c r="V89" s="15">
        <f t="shared" si="7"/>
        <v>4.248494757938194E-2</v>
      </c>
      <c r="W89" s="15">
        <f t="shared" si="7"/>
        <v>3.0459213362645468E-2</v>
      </c>
      <c r="X89" s="15">
        <f t="shared" si="7"/>
        <v>3.2733032871869773E-2</v>
      </c>
      <c r="Y89" s="15">
        <f t="shared" si="7"/>
        <v>3.4302937744851596E-2</v>
      </c>
      <c r="Z89" s="15">
        <f t="shared" si="7"/>
        <v>3.9947242191784124E-2</v>
      </c>
      <c r="AA89" s="15">
        <f t="shared" si="7"/>
        <v>1.9229419608393573E-2</v>
      </c>
      <c r="AH89" s="23" t="s">
        <v>106</v>
      </c>
      <c r="AI89" s="24">
        <f>AA27</f>
        <v>206400000</v>
      </c>
    </row>
    <row r="90" spans="1:35" ht="20" x14ac:dyDescent="0.25">
      <c r="A90" s="5" t="s">
        <v>75</v>
      </c>
      <c r="B90" s="1" t="s">
        <v>92</v>
      </c>
      <c r="C90" s="1" t="s">
        <v>92</v>
      </c>
      <c r="D90" s="1" t="s">
        <v>92</v>
      </c>
      <c r="E90" s="1" t="s">
        <v>92</v>
      </c>
      <c r="F90" s="1" t="s">
        <v>92</v>
      </c>
      <c r="G90" s="1" t="s">
        <v>92</v>
      </c>
      <c r="H90" s="1" t="s">
        <v>92</v>
      </c>
      <c r="I90" s="1">
        <v>-246356000</v>
      </c>
      <c r="J90" s="1">
        <v>-151669000</v>
      </c>
      <c r="K90" s="1">
        <v>-604795000</v>
      </c>
      <c r="L90" s="1">
        <v>159023000</v>
      </c>
      <c r="M90" s="1">
        <v>63200000</v>
      </c>
      <c r="N90" s="1">
        <v>469380000</v>
      </c>
      <c r="O90" s="1">
        <v>1162306000</v>
      </c>
      <c r="P90" s="1" t="s">
        <v>92</v>
      </c>
      <c r="Q90" s="1" t="s">
        <v>92</v>
      </c>
      <c r="R90" s="1" t="s">
        <v>92</v>
      </c>
      <c r="S90" s="1" t="s">
        <v>92</v>
      </c>
      <c r="T90" s="1" t="s">
        <v>92</v>
      </c>
      <c r="U90" s="1" t="s">
        <v>92</v>
      </c>
      <c r="V90" s="1" t="s">
        <v>92</v>
      </c>
      <c r="W90" s="1">
        <v>52240000</v>
      </c>
      <c r="X90" s="1">
        <v>-9872000</v>
      </c>
      <c r="Y90" s="1">
        <v>20810000</v>
      </c>
      <c r="Z90" s="1" t="s">
        <v>92</v>
      </c>
      <c r="AA90" s="1" t="s">
        <v>92</v>
      </c>
      <c r="AH90" s="23" t="s">
        <v>19</v>
      </c>
      <c r="AI90" s="24">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3" t="s">
        <v>132</v>
      </c>
      <c r="AI91" s="34">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35" t="s">
        <v>133</v>
      </c>
      <c r="AI92" s="36">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92</v>
      </c>
      <c r="Y93" s="1" t="s">
        <v>92</v>
      </c>
      <c r="Z93" s="1" t="s">
        <v>92</v>
      </c>
      <c r="AA93" s="1" t="s">
        <v>92</v>
      </c>
      <c r="AH93" s="64" t="s">
        <v>134</v>
      </c>
      <c r="AI93" s="65"/>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-1134000</v>
      </c>
      <c r="O95" s="1">
        <v>-1004000</v>
      </c>
      <c r="P95" s="1">
        <v>-1067000</v>
      </c>
      <c r="Q95" s="1" t="s">
        <v>92</v>
      </c>
      <c r="R95" s="1">
        <v>-100000000</v>
      </c>
      <c r="S95" s="1" t="s">
        <v>92</v>
      </c>
      <c r="T95" s="1" t="s">
        <v>92</v>
      </c>
      <c r="U95" s="1" t="s">
        <v>92</v>
      </c>
      <c r="V95" s="1" t="s">
        <v>92</v>
      </c>
      <c r="W95" s="1">
        <v>-1250009000</v>
      </c>
      <c r="X95" s="1" t="s">
        <v>92</v>
      </c>
      <c r="Y95" s="1" t="s">
        <v>92</v>
      </c>
      <c r="Z95" s="1">
        <v>-750000000</v>
      </c>
      <c r="AA95" s="1" t="s">
        <v>92</v>
      </c>
      <c r="AH95" s="38" t="s">
        <v>136</v>
      </c>
      <c r="AI95" s="39" cm="1">
        <f t="array" ref="AI95">_FV(A1,"Beta")</f>
        <v>0.99129999999999996</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5" ht="20" x14ac:dyDescent="0.25">
      <c r="A97" s="5" t="s">
        <v>82</v>
      </c>
      <c r="B97" s="1" t="s">
        <v>92</v>
      </c>
      <c r="C97" s="1" t="s">
        <v>92</v>
      </c>
      <c r="D97" s="1" t="s">
        <v>92</v>
      </c>
      <c r="E97" s="1" t="s">
        <v>92</v>
      </c>
      <c r="F97" s="1">
        <v>-69514000</v>
      </c>
      <c r="G97" s="1" t="s">
        <v>92</v>
      </c>
      <c r="H97" s="1" t="s">
        <v>92</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5" t="s">
        <v>138</v>
      </c>
      <c r="AI97" s="36">
        <f>(AI94)+((AI95)*(AI96-AI94))</f>
        <v>8.362546500000001E-2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-518217000</v>
      </c>
      <c r="P98" s="1">
        <v>-463498000</v>
      </c>
      <c r="Q98" s="1" t="s">
        <v>92</v>
      </c>
      <c r="R98" s="1" t="s">
        <v>92</v>
      </c>
      <c r="S98" s="1" t="s">
        <v>92</v>
      </c>
      <c r="T98" s="1" t="s">
        <v>92</v>
      </c>
      <c r="U98" s="1" t="s">
        <v>92</v>
      </c>
      <c r="V98" s="1" t="s">
        <v>92</v>
      </c>
      <c r="W98" s="1" t="s">
        <v>92</v>
      </c>
      <c r="X98" s="1" t="s">
        <v>92</v>
      </c>
      <c r="Y98" s="1" t="s">
        <v>92</v>
      </c>
      <c r="Z98" s="1" t="s">
        <v>92</v>
      </c>
      <c r="AA98" s="1" t="s">
        <v>92</v>
      </c>
      <c r="AH98" s="64" t="s">
        <v>139</v>
      </c>
      <c r="AI98" s="65"/>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23" t="s">
        <v>140</v>
      </c>
      <c r="AI99" s="24">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3" t="s">
        <v>141</v>
      </c>
      <c r="AI100" s="34">
        <f>AI99/AI103</f>
        <v>7.1628079964749833E-2</v>
      </c>
    </row>
    <row r="101" spans="1:35" ht="20" x14ac:dyDescent="0.25">
      <c r="A101" s="5" t="s">
        <v>86</v>
      </c>
      <c r="B101" s="1" t="s">
        <v>92</v>
      </c>
      <c r="C101" s="1" t="s">
        <v>92</v>
      </c>
      <c r="D101" s="1" t="s">
        <v>92</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38" t="s">
        <v>142</v>
      </c>
      <c r="AI101" s="40" cm="1">
        <f t="array" ref="AI101">_FV(A1,"Market cap",TRUE)</f>
        <v>23193718884</v>
      </c>
    </row>
    <row r="102" spans="1:35" ht="20" x14ac:dyDescent="0.25">
      <c r="A102" s="6" t="s">
        <v>87</v>
      </c>
      <c r="B102" s="10">
        <v>2600000</v>
      </c>
      <c r="C102" s="10" t="s">
        <v>92</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33" t="s">
        <v>143</v>
      </c>
      <c r="AI102" s="34">
        <f>AI101/AI103</f>
        <v>0.92837192003525015</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35" t="s">
        <v>144</v>
      </c>
      <c r="AI103" s="41">
        <f>AI99+AI101</f>
        <v>24983218884</v>
      </c>
    </row>
    <row r="104" spans="1:35" ht="20" thickBot="1" x14ac:dyDescent="0.3">
      <c r="A104" s="7" t="s">
        <v>89</v>
      </c>
      <c r="B104" s="11" t="s">
        <v>92</v>
      </c>
      <c r="C104" s="11" t="s">
        <v>92</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64" t="s">
        <v>145</v>
      </c>
      <c r="AI104" s="65"/>
    </row>
    <row r="105" spans="1:35" ht="21" thickTop="1" x14ac:dyDescent="0.25">
      <c r="A105" s="14" t="s">
        <v>107</v>
      </c>
      <c r="B105" s="1"/>
      <c r="C105" s="15">
        <f>(C106/B106)-1</f>
        <v>-0.19801980198019797</v>
      </c>
      <c r="D105" s="15">
        <f>(D106/C106)-1</f>
        <v>-1.5337037037037038</v>
      </c>
      <c r="E105" s="15">
        <f>(E106/D106)-1</f>
        <v>14.408165625722878</v>
      </c>
      <c r="F105" s="15">
        <f>(F106/E106)-1</f>
        <v>-2.1464655942470667</v>
      </c>
      <c r="G105" s="15">
        <f>(G106/F106)-1</f>
        <v>-1.4181076533251271</v>
      </c>
      <c r="H105" s="15">
        <f t="shared" ref="H105:AA105" si="8">(H106/G106)-1</f>
        <v>2.9212941213317047</v>
      </c>
      <c r="I105" s="15">
        <f t="shared" si="8"/>
        <v>8.9454725525746293E-2</v>
      </c>
      <c r="J105" s="15">
        <f t="shared" si="8"/>
        <v>0.35060812445474077</v>
      </c>
      <c r="K105" s="15">
        <f t="shared" si="8"/>
        <v>-0.20432944139566944</v>
      </c>
      <c r="L105" s="15">
        <f t="shared" si="8"/>
        <v>8.5462942749549686E-2</v>
      </c>
      <c r="M105" s="15">
        <f t="shared" si="8"/>
        <v>0.14084777027430451</v>
      </c>
      <c r="N105" s="15">
        <f t="shared" si="8"/>
        <v>-0.23338493405757976</v>
      </c>
      <c r="O105" s="15">
        <f t="shared" si="8"/>
        <v>-0.5160914790794604</v>
      </c>
      <c r="P105" s="15">
        <f t="shared" si="8"/>
        <v>6.3573385605773636E-2</v>
      </c>
      <c r="Q105" s="15">
        <f t="shared" si="8"/>
        <v>2.3831584532361543</v>
      </c>
      <c r="R105" s="15">
        <f t="shared" si="8"/>
        <v>6.0246756650234046E-2</v>
      </c>
      <c r="S105" s="15">
        <f t="shared" si="8"/>
        <v>9.30687442463356E-2</v>
      </c>
      <c r="T105" s="15">
        <f t="shared" si="8"/>
        <v>8.7610528077603833E-2</v>
      </c>
      <c r="U105" s="15">
        <f t="shared" si="8"/>
        <v>-0.1840966167124517</v>
      </c>
      <c r="V105" s="15">
        <f t="shared" si="8"/>
        <v>0.31078404815650873</v>
      </c>
      <c r="W105" s="15">
        <f t="shared" si="8"/>
        <v>1.1477783798843344E-2</v>
      </c>
      <c r="X105" s="15">
        <f t="shared" si="8"/>
        <v>7.9932199285670968E-2</v>
      </c>
      <c r="Y105" s="15">
        <f t="shared" si="8"/>
        <v>-3.7540500241039498E-2</v>
      </c>
      <c r="Z105" s="15">
        <f t="shared" si="8"/>
        <v>9.8037531232345376E-2</v>
      </c>
      <c r="AA105" s="15">
        <f t="shared" si="8"/>
        <v>6.5746917926746251E-2</v>
      </c>
      <c r="AB105" s="15"/>
      <c r="AC105" s="15"/>
      <c r="AD105" s="15"/>
      <c r="AE105" s="15"/>
      <c r="AF105" s="15"/>
      <c r="AG105" s="15"/>
      <c r="AH105" s="25" t="s">
        <v>108</v>
      </c>
      <c r="AI105" s="26">
        <f>(AI100*AI92)+(AI102*AI97)</f>
        <v>7.9942791852140566E-2</v>
      </c>
    </row>
    <row r="106" spans="1:35" ht="19" x14ac:dyDescent="0.25">
      <c r="A106" s="5" t="s">
        <v>90</v>
      </c>
      <c r="B106" s="1">
        <v>-20200000</v>
      </c>
      <c r="C106" s="1">
        <v>-16200000</v>
      </c>
      <c r="D106" s="1">
        <v>8646000</v>
      </c>
      <c r="E106" s="1">
        <v>133219000</v>
      </c>
      <c r="F106" s="1">
        <v>-152731000</v>
      </c>
      <c r="G106" s="1">
        <v>63858000</v>
      </c>
      <c r="H106" s="1">
        <v>250406000</v>
      </c>
      <c r="I106" s="1">
        <v>272806000</v>
      </c>
      <c r="J106" s="1">
        <v>368454000</v>
      </c>
      <c r="K106" s="1">
        <v>293168000</v>
      </c>
      <c r="L106" s="1">
        <v>318223000</v>
      </c>
      <c r="M106" s="1">
        <v>363044000</v>
      </c>
      <c r="N106" s="1">
        <v>278315000</v>
      </c>
      <c r="O106" s="1">
        <v>134679000</v>
      </c>
      <c r="P106" s="1">
        <v>143241000</v>
      </c>
      <c r="Q106" s="1">
        <v>484607000</v>
      </c>
      <c r="R106" s="1">
        <v>513803000</v>
      </c>
      <c r="S106" s="1">
        <v>561622000</v>
      </c>
      <c r="T106" s="1">
        <v>610826000</v>
      </c>
      <c r="U106" s="1">
        <v>498375000</v>
      </c>
      <c r="V106" s="1">
        <v>653262000</v>
      </c>
      <c r="W106" s="1">
        <v>660760000</v>
      </c>
      <c r="X106" s="1">
        <v>713576000</v>
      </c>
      <c r="Y106" s="1">
        <v>686788000</v>
      </c>
      <c r="Z106" s="1">
        <v>754119000</v>
      </c>
      <c r="AA106" s="1">
        <v>803700000</v>
      </c>
      <c r="AB106" s="42">
        <f>AA106*(1+$AI$106)</f>
        <v>851355526.33568275</v>
      </c>
      <c r="AC106" s="42">
        <f t="shared" ref="AC106:AF106" si="9">AB106*(1+$AI$106)</f>
        <v>901836795.10054421</v>
      </c>
      <c r="AD106" s="42">
        <f t="shared" si="9"/>
        <v>955311359.16599357</v>
      </c>
      <c r="AE106" s="42">
        <f t="shared" si="9"/>
        <v>1011956706.4790604</v>
      </c>
      <c r="AF106" s="42">
        <f t="shared" si="9"/>
        <v>1071960849.1643703</v>
      </c>
      <c r="AG106" s="43" t="s">
        <v>146</v>
      </c>
      <c r="AH106" s="44" t="s">
        <v>147</v>
      </c>
      <c r="AI106" s="45">
        <f>(SUM(AB4:AF4)/5)</f>
        <v>5.9295167768673364E-2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19998253335.040012</v>
      </c>
      <c r="AG107" s="47" t="s">
        <v>148</v>
      </c>
      <c r="AH107" s="48" t="s">
        <v>149</v>
      </c>
      <c r="AI107" s="49">
        <v>2.5000000000000001E-2</v>
      </c>
    </row>
    <row r="108" spans="1:35" ht="19" x14ac:dyDescent="0.25">
      <c r="AB108" s="46">
        <f t="shared" ref="AB108:AD108" si="10">AB107+AB106</f>
        <v>851355526.33568275</v>
      </c>
      <c r="AC108" s="46">
        <f t="shared" si="10"/>
        <v>901836795.10054421</v>
      </c>
      <c r="AD108" s="46">
        <f t="shared" si="10"/>
        <v>955311359.16599357</v>
      </c>
      <c r="AE108" s="46">
        <f>AE107+AE106</f>
        <v>1011956706.4790604</v>
      </c>
      <c r="AF108" s="46">
        <f>AF107+AF106</f>
        <v>21070214184.204384</v>
      </c>
      <c r="AG108" s="47" t="s">
        <v>144</v>
      </c>
      <c r="AH108" s="50" t="s">
        <v>150</v>
      </c>
      <c r="AI108" s="51">
        <f>AI105</f>
        <v>7.9942791852140566E-2</v>
      </c>
    </row>
    <row r="109" spans="1:35" ht="19" x14ac:dyDescent="0.25">
      <c r="AB109" s="60" t="s">
        <v>151</v>
      </c>
      <c r="AC109" s="61"/>
    </row>
    <row r="110" spans="1:35" ht="20" x14ac:dyDescent="0.25">
      <c r="AB110" s="52" t="s">
        <v>152</v>
      </c>
      <c r="AC110" s="40">
        <f>NPV(AI108,AB108,AC108,AD108,AE108,AF108)</f>
        <v>17407881347.192364</v>
      </c>
    </row>
    <row r="111" spans="1:35" ht="20" x14ac:dyDescent="0.25">
      <c r="AB111" s="52" t="s">
        <v>153</v>
      </c>
      <c r="AC111" s="40">
        <f>AA40</f>
        <v>980400000</v>
      </c>
    </row>
    <row r="112" spans="1:35" ht="20" x14ac:dyDescent="0.25">
      <c r="AB112" s="52" t="s">
        <v>140</v>
      </c>
      <c r="AC112" s="40">
        <f>AI99</f>
        <v>1789500000</v>
      </c>
    </row>
    <row r="113" spans="28:29" ht="20" x14ac:dyDescent="0.25">
      <c r="AB113" s="52" t="s">
        <v>154</v>
      </c>
      <c r="AC113" s="40">
        <f>AC110+AC111-AC112</f>
        <v>16598781347.192364</v>
      </c>
    </row>
    <row r="114" spans="28:29" ht="20" x14ac:dyDescent="0.25">
      <c r="AB114" s="52" t="s">
        <v>159</v>
      </c>
      <c r="AC114" s="53">
        <f>AA34*(1+(AG16*5))</f>
        <v>93150646.3458101</v>
      </c>
    </row>
    <row r="115" spans="28:29" ht="20" x14ac:dyDescent="0.25">
      <c r="AB115" s="54" t="s">
        <v>155</v>
      </c>
      <c r="AC115" s="55">
        <f>AC113/AC114</f>
        <v>178.19287356924468</v>
      </c>
    </row>
    <row r="116" spans="28:29" ht="20" x14ac:dyDescent="0.25">
      <c r="AB116" s="52" t="s">
        <v>156</v>
      </c>
      <c r="AC116" s="56" cm="1">
        <f t="array" ref="AC116">_FV(A1,"Price")</f>
        <v>222.81</v>
      </c>
    </row>
    <row r="117" spans="28:29" ht="20" x14ac:dyDescent="0.25">
      <c r="AB117" s="57" t="s">
        <v>157</v>
      </c>
      <c r="AC117" s="58">
        <f>AC115/AC116-1</f>
        <v>-0.20024741452697514</v>
      </c>
    </row>
    <row r="118" spans="28:29" ht="20" x14ac:dyDescent="0.25">
      <c r="AB118" s="57" t="s">
        <v>158</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2023-03-14T01:04:36Z</dcterms:created>
  <dcterms:modified xsi:type="dcterms:W3CDTF">2023-06-29T08:54:11Z</dcterms:modified>
</cp:coreProperties>
</file>