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C0D4F14-2C9C-BF48-BFB7-483255343C0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1'!$B$28:$AM$28</definedName>
    <definedName name="_xlchart.v1.11" hidden="1">'Sheet 1'!$B$3:$AM$3</definedName>
    <definedName name="_xlchart.v1.2" hidden="1">'Sheet 1'!$A$3</definedName>
    <definedName name="_xlchart.v1.3" hidden="1">'Sheet 1'!$B$107:$AM$107</definedName>
    <definedName name="_xlchart.v1.4" hidden="1">'Sheet 1'!$B$28:$AM$28</definedName>
    <definedName name="_xlchart.v1.5" hidden="1">'Sheet 1'!$B$3:$AM$3</definedName>
    <definedName name="_xlchart.v1.6" hidden="1">'Sheet 1'!$A$107</definedName>
    <definedName name="_xlchart.v1.7" hidden="1">'Sheet 1'!$A$28</definedName>
    <definedName name="_xlchart.v1.8" hidden="1">'Sheet 1'!$A$3</definedName>
    <definedName name="_xlchart.v1.9" hidden="1">'Sheet 1'!$B$107:$AM$107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R108" i="1"/>
  <c r="AR107" i="1"/>
  <c r="AO116" i="1" a="1"/>
  <c r="AO116" i="1" s="1"/>
  <c r="AU101" i="1" a="1"/>
  <c r="AU101" i="1" s="1"/>
  <c r="AU95" i="1" a="1"/>
  <c r="AU95" i="1" s="1"/>
  <c r="AU97" i="1" s="1"/>
  <c r="AO105" i="1"/>
  <c r="AP105" i="1" s="1"/>
  <c r="AQ105" i="1" s="1"/>
  <c r="AR105" i="1" s="1"/>
  <c r="AN105" i="1"/>
  <c r="AO111" i="1"/>
  <c r="AU94" i="1"/>
  <c r="AU90" i="1"/>
  <c r="AU89" i="1"/>
  <c r="AU91" i="1" s="1"/>
  <c r="AU87" i="1"/>
  <c r="AU99" i="1" s="1"/>
  <c r="AU86" i="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U10" i="1"/>
  <c r="AT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B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03" i="1"/>
  <c r="AU100" i="1" s="1"/>
  <c r="AO112" i="1"/>
  <c r="AV19" i="1"/>
  <c r="AT16" i="1"/>
  <c r="AU19" i="1"/>
  <c r="AT19" i="1"/>
  <c r="AV22" i="1"/>
  <c r="AV16" i="1"/>
  <c r="AU22" i="1"/>
  <c r="AU16" i="1"/>
  <c r="AU88" i="1"/>
  <c r="AU92" i="1" s="1"/>
  <c r="AU102" i="1" l="1"/>
  <c r="AU105" i="1"/>
  <c r="AU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<sst xmlns="http://schemas.openxmlformats.org/spreadsheetml/2006/main" count="1105" uniqueCount="167">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</sst>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0"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0" fontId="1" fillId="7" borderId="0" xfId="0" applyFont="1" applyFill="1" applyAlignment="1">
      <alignment horizontal="center"/>
    </xf>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Church &amp; Dwight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028099173553721E-2"/>
          <c:y val="0.13019490127662531"/>
          <c:w val="0.84821157024793403"/>
          <c:h val="0.687909441062843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231400000</c:v>
                </c:pt>
                <c:pt idx="1">
                  <c:v>275400000</c:v>
                </c:pt>
                <c:pt idx="2">
                  <c:v>318800000</c:v>
                </c:pt>
                <c:pt idx="3">
                  <c:v>346800000</c:v>
                </c:pt>
                <c:pt idx="4">
                  <c:v>387600000</c:v>
                </c:pt>
                <c:pt idx="5">
                  <c:v>428500000</c:v>
                </c:pt>
                <c:pt idx="6">
                  <c:v>485500000</c:v>
                </c:pt>
                <c:pt idx="7">
                  <c:v>516400000</c:v>
                </c:pt>
                <c:pt idx="8">
                  <c:v>507700000</c:v>
                </c:pt>
                <c:pt idx="9">
                  <c:v>491000000</c:v>
                </c:pt>
                <c:pt idx="10">
                  <c:v>485800000</c:v>
                </c:pt>
                <c:pt idx="11">
                  <c:v>527800000</c:v>
                </c:pt>
                <c:pt idx="12">
                  <c:v>574900000</c:v>
                </c:pt>
                <c:pt idx="13">
                  <c:v>684400000</c:v>
                </c:pt>
                <c:pt idx="14">
                  <c:v>730000000</c:v>
                </c:pt>
                <c:pt idx="15">
                  <c:v>795725000</c:v>
                </c:pt>
                <c:pt idx="16">
                  <c:v>1080864000</c:v>
                </c:pt>
                <c:pt idx="17">
                  <c:v>1047149000</c:v>
                </c:pt>
                <c:pt idx="18">
                  <c:v>1056874000</c:v>
                </c:pt>
                <c:pt idx="19">
                  <c:v>1462062000</c:v>
                </c:pt>
                <c:pt idx="20">
                  <c:v>1736506000</c:v>
                </c:pt>
                <c:pt idx="21">
                  <c:v>1945661000</c:v>
                </c:pt>
                <c:pt idx="22">
                  <c:v>2220940000</c:v>
                </c:pt>
                <c:pt idx="23">
                  <c:v>2422398000</c:v>
                </c:pt>
                <c:pt idx="24">
                  <c:v>2520922000</c:v>
                </c:pt>
                <c:pt idx="25">
                  <c:v>2589220000</c:v>
                </c:pt>
                <c:pt idx="26">
                  <c:v>2749300000</c:v>
                </c:pt>
                <c:pt idx="27">
                  <c:v>2921900000</c:v>
                </c:pt>
                <c:pt idx="28">
                  <c:v>3194300000</c:v>
                </c:pt>
                <c:pt idx="29">
                  <c:v>3297600000</c:v>
                </c:pt>
                <c:pt idx="30">
                  <c:v>3394800000</c:v>
                </c:pt>
                <c:pt idx="31">
                  <c:v>3493100000</c:v>
                </c:pt>
                <c:pt idx="32">
                  <c:v>3776200000</c:v>
                </c:pt>
                <c:pt idx="33">
                  <c:v>4145900000</c:v>
                </c:pt>
                <c:pt idx="34">
                  <c:v>4357700000</c:v>
                </c:pt>
                <c:pt idx="35">
                  <c:v>4895800000</c:v>
                </c:pt>
                <c:pt idx="36">
                  <c:v>5190100000</c:v>
                </c:pt>
                <c:pt idx="37">
                  <c:v>5375600000</c:v>
                </c:pt>
              </c:numCache>
            </c:numRef>
          </c:val>
          <c:extLst>
            <c:ext xmlns:c16="http://schemas.microsoft.com/office/drawing/2014/chart" uri="{C3380CC4-5D6E-409C-BE32-E72D297353CC}">
              <c16:uniqueId val="{00000000-E21E-D94C-AD8C-B2A38947EF1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4700000</c:v>
                </c:pt>
                <c:pt idx="1">
                  <c:v>12800000</c:v>
                </c:pt>
                <c:pt idx="2">
                  <c:v>14000000</c:v>
                </c:pt>
                <c:pt idx="3">
                  <c:v>16500000</c:v>
                </c:pt>
                <c:pt idx="4">
                  <c:v>8600000</c:v>
                </c:pt>
                <c:pt idx="5">
                  <c:v>23200000</c:v>
                </c:pt>
                <c:pt idx="6">
                  <c:v>26500000</c:v>
                </c:pt>
                <c:pt idx="7">
                  <c:v>29500000</c:v>
                </c:pt>
                <c:pt idx="8">
                  <c:v>26300000</c:v>
                </c:pt>
                <c:pt idx="9">
                  <c:v>6100000</c:v>
                </c:pt>
                <c:pt idx="10">
                  <c:v>10200000</c:v>
                </c:pt>
                <c:pt idx="11">
                  <c:v>21200000</c:v>
                </c:pt>
                <c:pt idx="12">
                  <c:v>24500000</c:v>
                </c:pt>
                <c:pt idx="13">
                  <c:v>30300000</c:v>
                </c:pt>
                <c:pt idx="14">
                  <c:v>45400000</c:v>
                </c:pt>
                <c:pt idx="15">
                  <c:v>33559000</c:v>
                </c:pt>
                <c:pt idx="16">
                  <c:v>46984000</c:v>
                </c:pt>
                <c:pt idx="17">
                  <c:v>66690000</c:v>
                </c:pt>
                <c:pt idx="18">
                  <c:v>80961000</c:v>
                </c:pt>
                <c:pt idx="19">
                  <c:v>88808000</c:v>
                </c:pt>
                <c:pt idx="20">
                  <c:v>122906000</c:v>
                </c:pt>
                <c:pt idx="21">
                  <c:v>138927000</c:v>
                </c:pt>
                <c:pt idx="22">
                  <c:v>169025000</c:v>
                </c:pt>
                <c:pt idx="23">
                  <c:v>195174000</c:v>
                </c:pt>
                <c:pt idx="24">
                  <c:v>243533000</c:v>
                </c:pt>
                <c:pt idx="25">
                  <c:v>270717000</c:v>
                </c:pt>
                <c:pt idx="26">
                  <c:v>309600000</c:v>
                </c:pt>
                <c:pt idx="27">
                  <c:v>349800000</c:v>
                </c:pt>
                <c:pt idx="28">
                  <c:v>394400000</c:v>
                </c:pt>
                <c:pt idx="29">
                  <c:v>413900000</c:v>
                </c:pt>
                <c:pt idx="30">
                  <c:v>410400000</c:v>
                </c:pt>
                <c:pt idx="31">
                  <c:v>459000000</c:v>
                </c:pt>
                <c:pt idx="32">
                  <c:v>743400000</c:v>
                </c:pt>
                <c:pt idx="33">
                  <c:v>568600000</c:v>
                </c:pt>
                <c:pt idx="34">
                  <c:v>615900000</c:v>
                </c:pt>
                <c:pt idx="35">
                  <c:v>785900000</c:v>
                </c:pt>
                <c:pt idx="36">
                  <c:v>827500000</c:v>
                </c:pt>
                <c:pt idx="37">
                  <c:v>413900000</c:v>
                </c:pt>
              </c:numCache>
            </c:numRef>
          </c:val>
          <c:extLst>
            <c:ext xmlns:c16="http://schemas.microsoft.com/office/drawing/2014/chart" uri="{C3380CC4-5D6E-409C-BE32-E72D297353CC}">
              <c16:uniqueId val="{00000001-E21E-D94C-AD8C-B2A38947EF1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18000000</c:v>
                </c:pt>
                <c:pt idx="5">
                  <c:v>34500000</c:v>
                </c:pt>
                <c:pt idx="6">
                  <c:v>-8100000</c:v>
                </c:pt>
                <c:pt idx="7">
                  <c:v>31200000</c:v>
                </c:pt>
                <c:pt idx="8">
                  <c:v>-8400000</c:v>
                </c:pt>
                <c:pt idx="9">
                  <c:v>-12900000</c:v>
                </c:pt>
                <c:pt idx="10">
                  <c:v>27300000</c:v>
                </c:pt>
                <c:pt idx="11">
                  <c:v>26600000</c:v>
                </c:pt>
                <c:pt idx="12">
                  <c:v>7700000</c:v>
                </c:pt>
                <c:pt idx="13">
                  <c:v>6900000</c:v>
                </c:pt>
                <c:pt idx="14">
                  <c:v>-23900000</c:v>
                </c:pt>
                <c:pt idx="15">
                  <c:v>76113000</c:v>
                </c:pt>
                <c:pt idx="16">
                  <c:v>-124114000</c:v>
                </c:pt>
                <c:pt idx="17">
                  <c:v>75277000</c:v>
                </c:pt>
                <c:pt idx="18">
                  <c:v>85659000</c:v>
                </c:pt>
                <c:pt idx="19">
                  <c:v>159911000</c:v>
                </c:pt>
                <c:pt idx="20">
                  <c:v>152370000</c:v>
                </c:pt>
                <c:pt idx="21">
                  <c:v>138846000</c:v>
                </c:pt>
                <c:pt idx="22">
                  <c:v>199801000</c:v>
                </c:pt>
                <c:pt idx="23">
                  <c:v>237508000</c:v>
                </c:pt>
                <c:pt idx="24">
                  <c:v>264999000</c:v>
                </c:pt>
                <c:pt idx="25">
                  <c:v>364649000</c:v>
                </c:pt>
                <c:pt idx="26">
                  <c:v>361200000</c:v>
                </c:pt>
                <c:pt idx="27">
                  <c:v>449100000</c:v>
                </c:pt>
                <c:pt idx="28">
                  <c:v>432500000</c:v>
                </c:pt>
                <c:pt idx="29">
                  <c:v>469800000</c:v>
                </c:pt>
                <c:pt idx="30">
                  <c:v>544300000</c:v>
                </c:pt>
                <c:pt idx="31">
                  <c:v>605500000</c:v>
                </c:pt>
                <c:pt idx="32">
                  <c:v>636500000</c:v>
                </c:pt>
                <c:pt idx="33">
                  <c:v>703200000</c:v>
                </c:pt>
                <c:pt idx="34">
                  <c:v>790800000</c:v>
                </c:pt>
                <c:pt idx="35">
                  <c:v>891400000</c:v>
                </c:pt>
                <c:pt idx="36">
                  <c:v>875000000</c:v>
                </c:pt>
                <c:pt idx="37">
                  <c:v>706400000</c:v>
                </c:pt>
              </c:numCache>
            </c:numRef>
          </c:val>
          <c:extLst>
            <c:ext xmlns:c16="http://schemas.microsoft.com/office/drawing/2014/chart" uri="{C3380CC4-5D6E-409C-BE32-E72D297353CC}">
              <c16:uniqueId val="{00000002-E21E-D94C-AD8C-B2A38947EF13}"/>
            </c:ext>
          </c:extLst>
        </c:ser>
        <c:dLbls>
          <c:showLegendKey val="0"/>
          <c:showVal val="0"/>
          <c:showCatName val="0"/>
          <c:showSerName val="0"/>
          <c:showPercent val="0"/>
          <c:showBubbleSize val="0"/>
        </c:dLbls>
        <c:gapWidth val="100"/>
        <c:overlap val="-24"/>
        <c:axId val="96210768"/>
        <c:axId val="96320064"/>
      </c:barChart>
      <c:catAx>
        <c:axId val="962107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320064"/>
        <c:crosses val="autoZero"/>
        <c:auto val="1"/>
        <c:lblAlgn val="ctr"/>
        <c:lblOffset val="100"/>
        <c:noMultiLvlLbl val="0"/>
      </c:catAx>
      <c:valAx>
        <c:axId val="963200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6210768"/>
        <c:crosses val="autoZero"/>
        <c:crossBetween val="between"/>
      </c:valAx>
      <c:spPr>
        <a:noFill/>
        <a:ln>
          <a:noFill/>
        </a:ln>
        <a:effectLst/>
      </c:spPr>
    </c:plotArea>
    <c:legend>
      <c:legendPos val="b"/>
      <c:layout>
        <c:manualLayout>
          <c:xMode val="edge"/>
          <c:yMode val="edge"/>
          <c:x val="0.3431097806989003"/>
          <c:y val="0.90360248865715287"/>
          <c:w val="0.3137803344829830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17462</xdr:rowOff>
    </xdr:from>
    <xdr:to>
      <xdr:col>46</xdr:col>
      <xdr:colOff>1603374</xdr:colOff>
      <xdr:row>129</xdr:row>
      <xdr:rowOff>31749</xdr:rowOff>
    </xdr:to>
    <xdr:graphicFrame macro="">
      <xdr:nvGraphicFramePr>
        <xdr:cNvPr id="2" name="Chart 1">
          <a:extLst>
            <a:ext uri="{FF2B5EF4-FFF2-40B4-BE49-F238E27FC236}">
              <a16:creationId xmlns:a16="http://schemas.microsoft.com/office/drawing/2014/main" id="{E83E374D-7D90-7ECB-D3BC-EDC560CC8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https://www.bing.com/financeapi/forcetrigger?t=a1pl8m&amp;q=XNYS%3aCHD&amp;form=skydnc</v>
    <v>Learn more on Bing</v>
  </rv>
  <rv s="1">
    <v>0</v>
    <v>CHURCH &amp; DWIGHT CO., INC. (XNYS:CHD)</v>
    <v>2</v>
    <v>3</v>
    <v>Finance</v>
    <v>4</v>
    <v>en-US</v>
    <v>a1pl8m</v>
    <v>268435456</v>
    <v>1</v>
    <v>Powered by Refinitiv</v>
    <v>100.39</v>
    <v>70.16</v>
    <v>0.4829</v>
    <v>1.26</v>
    <v>1.2730999999999999E-2</v>
    <v>-0.03</v>
    <v>-2.9929999999999996E-4</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The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The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5250</v>
    <v>New York Stock Exchange</v>
    <v>XNYS</v>
    <v>XNYS</v>
    <v>500 Charles Ewing Blvd, EWING, NJ, 08628-3448 US</v>
    <v>100.39</v>
    <v>Personal &amp; Household Products &amp; Services</v>
    <v>Stock</v>
    <v>45107.998965312501</v>
    <v>0</v>
    <v>99.17</v>
    <v>24482540000</v>
    <v>CHURCH &amp; DWIGHT CO., INC.</v>
    <v>CHURCH &amp; DWIGHT CO., INC.</v>
    <v>99.17</v>
    <v>59.131399999999999</v>
    <v>98.97</v>
    <v>100.23</v>
    <v>100.2</v>
    <v>244263600</v>
    <v>CHD</v>
    <v>CHURCH &amp; DWIGHT CO., INC. (XNYS:CHD)</v>
    <v>1457448</v>
    <v>1755147</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3927/000095012398003168/0000950123-98-003168-index.html" TargetMode="External"/><Relationship Id="rId21" Type="http://schemas.openxmlformats.org/officeDocument/2006/relationships/hyperlink" Target="https://www.sec.gov/Archives/edgar/data/313927/000095012395000782/0000950123-95-000782-index.html" TargetMode="External"/><Relationship Id="rId42" Type="http://schemas.openxmlformats.org/officeDocument/2006/relationships/hyperlink" Target="https://www.sec.gov/Archives/edgar/data/313927/000119312506052189/d10k.htm" TargetMode="External"/><Relationship Id="rId47" Type="http://schemas.openxmlformats.org/officeDocument/2006/relationships/hyperlink" Target="https://www.sec.gov/Archives/edgar/data/313927/000119312508039878/d10k.htm" TargetMode="External"/><Relationship Id="rId63" Type="http://schemas.openxmlformats.org/officeDocument/2006/relationships/hyperlink" Target="https://www.sec.gov/Archives/edgar/data/313927/000156459016012917/0001564590-16-012917-index.html" TargetMode="External"/><Relationship Id="rId68" Type="http://schemas.openxmlformats.org/officeDocument/2006/relationships/hyperlink" Target="https://www.sec.gov/Archives/edgar/data/313927/000156459019003587/0001564590-19-00358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3927/000095012397002608/0000950123-97-002608-index.html" TargetMode="External"/><Relationship Id="rId32" Type="http://schemas.openxmlformats.org/officeDocument/2006/relationships/hyperlink" Target="https://www.sec.gov/Archives/edgar/data/313927/000031392701000084/0000313927-01-000084-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13927/000119312505047881/d10k.htm" TargetMode="External"/><Relationship Id="rId45" Type="http://schemas.openxmlformats.org/officeDocument/2006/relationships/hyperlink" Target="https://www.sec.gov/Archives/edgar/data/313927/000119312507039869/d10k.htm" TargetMode="External"/><Relationship Id="rId53" Type="http://schemas.openxmlformats.org/officeDocument/2006/relationships/hyperlink" Target="https://www.sec.gov/Archives/edgar/data/313927/000119312511045474/d10k.htm" TargetMode="External"/><Relationship Id="rId58" Type="http://schemas.openxmlformats.org/officeDocument/2006/relationships/hyperlink" Target="https://www.sec.gov/Archives/edgar/data/313927/000119312514062315/d638344d10k.htm" TargetMode="External"/><Relationship Id="rId66" Type="http://schemas.openxmlformats.org/officeDocument/2006/relationships/hyperlink" Target="https://www.sec.gov/Archives/edgar/data/313927/000156459018002984/0001564590-18-002984-index.html" TargetMode="External"/><Relationship Id="rId74" Type="http://schemas.openxmlformats.org/officeDocument/2006/relationships/hyperlink" Target="https://www.sec.gov/Archives/edgar/data/313927/000156459022005528/0001564590-22-005528-index.htm" TargetMode="External"/><Relationship Id="rId79" Type="http://schemas.openxmlformats.org/officeDocument/2006/relationships/hyperlink" Target="https://finbox.com/NYSE:CHD/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13927/000156459015000786/chd-10k_20141231.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3927/000095012396001450/0000950123-96-001450-index.html" TargetMode="External"/><Relationship Id="rId27" Type="http://schemas.openxmlformats.org/officeDocument/2006/relationships/hyperlink" Target="https://www.sec.gov/Archives/edgar/data/313927/000095012398003168/0000950123-98-003168-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3927/000095012302003119/0000950123-02-003119-index.html" TargetMode="External"/><Relationship Id="rId43" Type="http://schemas.openxmlformats.org/officeDocument/2006/relationships/hyperlink" Target="https://www.sec.gov/Archives/edgar/data/313927/000119312506052189/d10k.htm" TargetMode="External"/><Relationship Id="rId48" Type="http://schemas.openxmlformats.org/officeDocument/2006/relationships/hyperlink" Target="https://www.sec.gov/Archives/edgar/data/313927/000119312509036152/0001193125-09-036152-index.html" TargetMode="External"/><Relationship Id="rId56" Type="http://schemas.openxmlformats.org/officeDocument/2006/relationships/hyperlink" Target="https://www.sec.gov/Archives/edgar/data/313927/000119312513071188/0001193125-13-071188-index.html" TargetMode="External"/><Relationship Id="rId64" Type="http://schemas.openxmlformats.org/officeDocument/2006/relationships/hyperlink" Target="https://www.sec.gov/Archives/edgar/data/313927/000156459017002326/0001564590-17-002326-index.html" TargetMode="External"/><Relationship Id="rId69" Type="http://schemas.openxmlformats.org/officeDocument/2006/relationships/hyperlink" Target="https://www.sec.gov/Archives/edgar/data/313927/000156459019003587/0001564590-19-003587-index.html" TargetMode="External"/><Relationship Id="rId77" Type="http://schemas.openxmlformats.org/officeDocument/2006/relationships/hyperlink" Target="https://www.sec.gov/Archives/edgar/data/313927/000095017023003066/0000950170-23-00306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3927/000119312510038997/0001193125-10-038997-index.html" TargetMode="External"/><Relationship Id="rId72" Type="http://schemas.openxmlformats.org/officeDocument/2006/relationships/hyperlink" Target="https://www.sec.gov/Archives/edgar/data/313927/000156459021006669/0001564590-21-006669-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3927/000095012397002608/0000950123-97-002608-index.html" TargetMode="External"/><Relationship Id="rId33" Type="http://schemas.openxmlformats.org/officeDocument/2006/relationships/hyperlink" Target="https://www.sec.gov/Archives/edgar/data/313927/000031392701000084/0000313927-01-000084-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13927/000119312508039878/d10k.htm" TargetMode="External"/><Relationship Id="rId59" Type="http://schemas.openxmlformats.org/officeDocument/2006/relationships/hyperlink" Target="https://www.sec.gov/Archives/edgar/data/313927/000119312514062315/d638344d10k.htm" TargetMode="External"/><Relationship Id="rId67" Type="http://schemas.openxmlformats.org/officeDocument/2006/relationships/hyperlink" Target="https://www.sec.gov/Archives/edgar/data/313927/000156459018002984/0001564590-18-002984-index.html" TargetMode="External"/><Relationship Id="rId20" Type="http://schemas.openxmlformats.org/officeDocument/2006/relationships/hyperlink" Target="https://www.sec.gov/Archives/edgar/data/313927/000095012395000782/0000950123-95-000782-index.html" TargetMode="External"/><Relationship Id="rId41" Type="http://schemas.openxmlformats.org/officeDocument/2006/relationships/hyperlink" Target="https://www.sec.gov/Archives/edgar/data/313927/000119312505047881/d10k.htm" TargetMode="External"/><Relationship Id="rId54" Type="http://schemas.openxmlformats.org/officeDocument/2006/relationships/hyperlink" Target="https://www.sec.gov/Archives/edgar/data/313927/000119312512077495/0001193125-12-077495-index.html" TargetMode="External"/><Relationship Id="rId62" Type="http://schemas.openxmlformats.org/officeDocument/2006/relationships/hyperlink" Target="https://www.sec.gov/Archives/edgar/data/313927/000156459016012917/0001564590-16-012917-index.html" TargetMode="External"/><Relationship Id="rId70" Type="http://schemas.openxmlformats.org/officeDocument/2006/relationships/hyperlink" Target="https://www.sec.gov/Archives/edgar/data/313927/000156459020004956/0001564590-20-004956-index.html" TargetMode="External"/><Relationship Id="rId75" Type="http://schemas.openxmlformats.org/officeDocument/2006/relationships/hyperlink" Target="https://www.sec.gov/Archives/edgar/data/313927/000156459022005528/0001564590-22-005528-index.htm" TargetMode="External"/><Relationship Id="rId1" Type="http://schemas.openxmlformats.org/officeDocument/2006/relationships/hyperlink" Target="https://roic.ai/company/CH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3927/000095012396001450/0000950123-96-001450-index.html" TargetMode="External"/><Relationship Id="rId28" Type="http://schemas.openxmlformats.org/officeDocument/2006/relationships/hyperlink" Target="https://www.sec.gov/Archives/edgar/data/313927/000095012399002800/0000950123-99-002800-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13927/000119312509036152/0001193125-09-036152-index.html" TargetMode="External"/><Relationship Id="rId57" Type="http://schemas.openxmlformats.org/officeDocument/2006/relationships/hyperlink" Target="https://www.sec.gov/Archives/edgar/data/313927/000119312513071188/0001193125-13-07118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3927/000119312507039869/d10k.htm" TargetMode="External"/><Relationship Id="rId52" Type="http://schemas.openxmlformats.org/officeDocument/2006/relationships/hyperlink" Target="https://www.sec.gov/Archives/edgar/data/313927/000119312511045474/d10k.htm" TargetMode="External"/><Relationship Id="rId60" Type="http://schemas.openxmlformats.org/officeDocument/2006/relationships/hyperlink" Target="https://www.sec.gov/Archives/edgar/data/313927/000156459015000786/chd-10k_20141231.htm" TargetMode="External"/><Relationship Id="rId65" Type="http://schemas.openxmlformats.org/officeDocument/2006/relationships/hyperlink" Target="https://www.sec.gov/Archives/edgar/data/313927/000156459017002326/0001564590-17-002326-index.html" TargetMode="External"/><Relationship Id="rId73" Type="http://schemas.openxmlformats.org/officeDocument/2006/relationships/hyperlink" Target="https://www.sec.gov/Archives/edgar/data/313927/000156459021006669/0001564590-21-006669-index.htm" TargetMode="External"/><Relationship Id="rId78" Type="http://schemas.openxmlformats.org/officeDocument/2006/relationships/hyperlink" Target="https://finbox.com/NYSE:CH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313927/000095012302003119/0000950123-02-003119-index.html" TargetMode="External"/><Relationship Id="rId50" Type="http://schemas.openxmlformats.org/officeDocument/2006/relationships/hyperlink" Target="https://www.sec.gov/Archives/edgar/data/313927/000119312510038997/0001193125-10-038997-index.html" TargetMode="External"/><Relationship Id="rId55" Type="http://schemas.openxmlformats.org/officeDocument/2006/relationships/hyperlink" Target="https://www.sec.gov/Archives/edgar/data/313927/000119312512077495/0001193125-12-077495-index.html" TargetMode="External"/><Relationship Id="rId76" Type="http://schemas.openxmlformats.org/officeDocument/2006/relationships/hyperlink" Target="https://www.sec.gov/Archives/edgar/data/313927/000095017023003066/0000950170-23-00306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3927/000156459020004956/0001564590-20-004956-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13927/000095012399002800/0000950123-99-00280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5" activePane="bottomRight" state="frozen"/>
      <selection pane="topRight"/>
      <selection pane="bottomLeft"/>
      <selection pane="bottomRight" activeCell="AW112" sqref="AW11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3">
        <v>2023</v>
      </c>
      <c r="AO1" s="33">
        <v>2024</v>
      </c>
      <c r="AP1" s="33">
        <v>2025</v>
      </c>
      <c r="AQ1" s="33">
        <v>2026</v>
      </c>
      <c r="AR1" s="3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231400000</v>
      </c>
      <c r="C3" s="1">
        <v>275400000</v>
      </c>
      <c r="D3" s="1">
        <v>318800000</v>
      </c>
      <c r="E3" s="1">
        <v>346800000</v>
      </c>
      <c r="F3" s="1">
        <v>387600000</v>
      </c>
      <c r="G3" s="1">
        <v>428500000</v>
      </c>
      <c r="H3" s="1">
        <v>485500000</v>
      </c>
      <c r="I3" s="1">
        <v>516400000</v>
      </c>
      <c r="J3" s="1">
        <v>507700000</v>
      </c>
      <c r="K3" s="1">
        <v>491000000</v>
      </c>
      <c r="L3" s="1">
        <v>485800000</v>
      </c>
      <c r="M3" s="1">
        <v>527800000</v>
      </c>
      <c r="N3" s="1">
        <v>574900000</v>
      </c>
      <c r="O3" s="1">
        <v>684400000</v>
      </c>
      <c r="P3" s="1">
        <v>730000000</v>
      </c>
      <c r="Q3" s="1">
        <v>795725000</v>
      </c>
      <c r="R3" s="1">
        <v>1080864000</v>
      </c>
      <c r="S3" s="1">
        <v>1047149000</v>
      </c>
      <c r="T3" s="1">
        <v>1056874000</v>
      </c>
      <c r="U3" s="1">
        <v>1462062000</v>
      </c>
      <c r="V3" s="1">
        <v>1736506000</v>
      </c>
      <c r="W3" s="1">
        <v>1945661000</v>
      </c>
      <c r="X3" s="1">
        <v>2220940000</v>
      </c>
      <c r="Y3" s="1">
        <v>2422398000</v>
      </c>
      <c r="Z3" s="1">
        <v>2520922000</v>
      </c>
      <c r="AA3" s="1">
        <v>2589220000</v>
      </c>
      <c r="AB3" s="1">
        <v>2749300000</v>
      </c>
      <c r="AC3" s="1">
        <v>2921900000</v>
      </c>
      <c r="AD3" s="1">
        <v>3194300000</v>
      </c>
      <c r="AE3" s="1">
        <v>3297600000</v>
      </c>
      <c r="AF3" s="1">
        <v>3394800000</v>
      </c>
      <c r="AG3" s="1">
        <v>3493100000</v>
      </c>
      <c r="AH3" s="1">
        <v>3776200000</v>
      </c>
      <c r="AI3" s="1">
        <v>4145900000</v>
      </c>
      <c r="AJ3" s="1">
        <v>4357700000</v>
      </c>
      <c r="AK3" s="1">
        <v>4895800000</v>
      </c>
      <c r="AL3" s="1">
        <v>5190100000</v>
      </c>
      <c r="AM3" s="1">
        <v>5375600000</v>
      </c>
      <c r="AN3" s="34">
        <v>5771000000</v>
      </c>
      <c r="AO3" s="34">
        <v>5965000000</v>
      </c>
      <c r="AP3" s="34">
        <v>6157000000</v>
      </c>
      <c r="AQ3" s="34">
        <v>6345000000</v>
      </c>
      <c r="AR3" s="34">
        <v>6540000000</v>
      </c>
      <c r="AS3" s="18" t="s">
        <v>113</v>
      </c>
      <c r="AT3" s="19" t="s">
        <v>114</v>
      </c>
      <c r="AU3" s="19" t="s">
        <v>115</v>
      </c>
      <c r="AV3" s="19" t="s">
        <v>116</v>
      </c>
    </row>
    <row r="4" spans="1:48" ht="19" x14ac:dyDescent="0.25">
      <c r="A4" s="14" t="s">
        <v>93</v>
      </c>
      <c r="B4" s="1"/>
      <c r="C4" s="15">
        <f>(C3/B3)-1</f>
        <v>0.19014693171996533</v>
      </c>
      <c r="D4" s="15">
        <f>(D3/C3)-1</f>
        <v>0.15758896151053015</v>
      </c>
      <c r="E4" s="15">
        <f>(E3/D3)-1</f>
        <v>8.7829360100376341E-2</v>
      </c>
      <c r="F4" s="15">
        <f t="shared" ref="F4:AS4" si="0">(F3/E3)-1</f>
        <v>0.11764705882352944</v>
      </c>
      <c r="G4" s="15">
        <f t="shared" si="0"/>
        <v>0.10552115583075339</v>
      </c>
      <c r="H4" s="16">
        <f t="shared" si="0"/>
        <v>0.13302217036172692</v>
      </c>
      <c r="I4" s="16">
        <f t="shared" si="0"/>
        <v>6.3645726055612695E-2</v>
      </c>
      <c r="J4" s="16">
        <f t="shared" si="0"/>
        <v>-1.6847405112316083E-2</v>
      </c>
      <c r="K4" s="16">
        <f t="shared" si="0"/>
        <v>-3.2893441008469582E-2</v>
      </c>
      <c r="L4" s="16">
        <f t="shared" si="0"/>
        <v>-1.0590631364562064E-2</v>
      </c>
      <c r="M4" s="16">
        <f t="shared" si="0"/>
        <v>8.6455331412103709E-2</v>
      </c>
      <c r="N4" s="16">
        <f t="shared" si="0"/>
        <v>8.9238347859037503E-2</v>
      </c>
      <c r="O4" s="16">
        <f t="shared" si="0"/>
        <v>0.19046790746216735</v>
      </c>
      <c r="P4" s="16">
        <f t="shared" si="0"/>
        <v>6.6627703097603685E-2</v>
      </c>
      <c r="Q4" s="16">
        <f t="shared" si="0"/>
        <v>9.0034246575342536E-2</v>
      </c>
      <c r="R4" s="16">
        <f t="shared" si="0"/>
        <v>0.35833862201137334</v>
      </c>
      <c r="S4" s="16">
        <f t="shared" si="0"/>
        <v>-3.11926384818072E-2</v>
      </c>
      <c r="T4" s="16">
        <f t="shared" si="0"/>
        <v>9.2871215080183589E-3</v>
      </c>
      <c r="U4" s="16">
        <f t="shared" si="0"/>
        <v>0.38338344968274374</v>
      </c>
      <c r="V4" s="16">
        <f t="shared" si="0"/>
        <v>0.18771023390252939</v>
      </c>
      <c r="W4" s="16">
        <f t="shared" si="0"/>
        <v>0.12044588386104049</v>
      </c>
      <c r="X4" s="16">
        <f t="shared" si="0"/>
        <v>0.14148353695736304</v>
      </c>
      <c r="Y4" s="16">
        <f t="shared" si="0"/>
        <v>9.0708438769169897E-2</v>
      </c>
      <c r="Z4" s="16">
        <f t="shared" si="0"/>
        <v>4.0672094346180909E-2</v>
      </c>
      <c r="AA4" s="16">
        <f t="shared" si="0"/>
        <v>2.7092468549205329E-2</v>
      </c>
      <c r="AB4" s="16">
        <f t="shared" si="0"/>
        <v>6.1825569090305121E-2</v>
      </c>
      <c r="AC4" s="16">
        <f t="shared" si="0"/>
        <v>6.2779616629687451E-2</v>
      </c>
      <c r="AD4" s="16">
        <f t="shared" si="0"/>
        <v>9.322700982237575E-2</v>
      </c>
      <c r="AE4" s="16">
        <f t="shared" si="0"/>
        <v>3.2338853582944527E-2</v>
      </c>
      <c r="AF4" s="16">
        <f t="shared" si="0"/>
        <v>2.9475982532751077E-2</v>
      </c>
      <c r="AG4" s="16">
        <f t="shared" si="0"/>
        <v>2.8956050430069435E-2</v>
      </c>
      <c r="AH4" s="16">
        <f t="shared" si="0"/>
        <v>8.1045489679654192E-2</v>
      </c>
      <c r="AI4" s="16">
        <f t="shared" si="0"/>
        <v>9.7902653461151345E-2</v>
      </c>
      <c r="AJ4" s="16">
        <f t="shared" si="0"/>
        <v>5.108661569261197E-2</v>
      </c>
      <c r="AK4" s="16">
        <f t="shared" si="0"/>
        <v>0.12348257108107497</v>
      </c>
      <c r="AL4" s="16">
        <f t="shared" si="0"/>
        <v>6.011274970382785E-2</v>
      </c>
      <c r="AM4" s="16">
        <f t="shared" si="0"/>
        <v>3.5741122521724122E-2</v>
      </c>
      <c r="AN4" s="16">
        <f t="shared" si="0"/>
        <v>7.3554579953865717E-2</v>
      </c>
      <c r="AO4" s="16">
        <f t="shared" si="0"/>
        <v>3.3616357650320561E-2</v>
      </c>
      <c r="AP4" s="16">
        <f t="shared" si="0"/>
        <v>3.2187761944677318E-2</v>
      </c>
      <c r="AQ4" s="16">
        <f t="shared" si="0"/>
        <v>3.0534351145038219E-2</v>
      </c>
      <c r="AR4" s="16">
        <f t="shared" si="0"/>
        <v>3.0732860520094496E-2</v>
      </c>
      <c r="AS4" s="17">
        <f>(AM4+AL4+AK4)/3</f>
        <v>7.3112147768875646E-2</v>
      </c>
      <c r="AT4" s="17">
        <f>(AM20+AL20+AK20)/3</f>
        <v>-3.3512638036888233E-2</v>
      </c>
      <c r="AU4" s="17">
        <f>(AM29+AL29+AK29)/3</f>
        <v>-5.695565125631822E-2</v>
      </c>
      <c r="AV4" s="17">
        <f>(AM106+AL106+AK106)/3</f>
        <v>-2.7956930316987833E-2</v>
      </c>
    </row>
    <row r="5" spans="1:48" ht="19" x14ac:dyDescent="0.25">
      <c r="A5" s="5" t="s">
        <v>2</v>
      </c>
      <c r="B5" s="1">
        <v>145700000</v>
      </c>
      <c r="C5" s="1">
        <v>177100000</v>
      </c>
      <c r="D5" s="1">
        <v>207400000</v>
      </c>
      <c r="E5" s="1">
        <v>228300000</v>
      </c>
      <c r="F5" s="1">
        <v>251700000</v>
      </c>
      <c r="G5" s="1">
        <v>253200000</v>
      </c>
      <c r="H5" s="1">
        <v>272500000</v>
      </c>
      <c r="I5" s="1">
        <v>267000000</v>
      </c>
      <c r="J5" s="1">
        <v>262200000</v>
      </c>
      <c r="K5" s="1">
        <v>276500000</v>
      </c>
      <c r="L5" s="1">
        <v>276600000</v>
      </c>
      <c r="M5" s="1">
        <v>292400000</v>
      </c>
      <c r="N5" s="1">
        <v>316500000</v>
      </c>
      <c r="O5" s="1">
        <v>362100000</v>
      </c>
      <c r="P5" s="1">
        <v>385000000</v>
      </c>
      <c r="Q5" s="1">
        <v>426867000</v>
      </c>
      <c r="R5" s="1">
        <v>680211000</v>
      </c>
      <c r="S5" s="1">
        <v>735928000</v>
      </c>
      <c r="T5" s="1">
        <v>738883000</v>
      </c>
      <c r="U5" s="1">
        <v>928674000</v>
      </c>
      <c r="V5" s="1">
        <v>1099506000</v>
      </c>
      <c r="W5" s="1">
        <v>1184524000</v>
      </c>
      <c r="X5" s="1">
        <v>1353042000</v>
      </c>
      <c r="Y5" s="1">
        <v>1450680000</v>
      </c>
      <c r="Z5" s="1">
        <v>1419932000</v>
      </c>
      <c r="AA5" s="1">
        <v>1431455000</v>
      </c>
      <c r="AB5" s="1">
        <v>1534800000</v>
      </c>
      <c r="AC5" s="1">
        <v>1630500000</v>
      </c>
      <c r="AD5" s="1">
        <v>1756300000</v>
      </c>
      <c r="AE5" s="1">
        <v>1844700000</v>
      </c>
      <c r="AF5" s="1">
        <v>1883000000</v>
      </c>
      <c r="AG5" s="1">
        <v>1902500000</v>
      </c>
      <c r="AH5" s="1">
        <v>2046600000</v>
      </c>
      <c r="AI5" s="1">
        <v>2305100000</v>
      </c>
      <c r="AJ5" s="1">
        <v>2373700000</v>
      </c>
      <c r="AK5" s="1">
        <v>2681600000</v>
      </c>
      <c r="AL5" s="1">
        <v>2926600000</v>
      </c>
      <c r="AM5" s="1">
        <v>3125600000</v>
      </c>
    </row>
    <row r="6" spans="1:48" ht="20" x14ac:dyDescent="0.25">
      <c r="A6" s="6" t="s">
        <v>3</v>
      </c>
      <c r="B6" s="10">
        <v>85700000</v>
      </c>
      <c r="C6" s="10">
        <v>98300000</v>
      </c>
      <c r="D6" s="10">
        <v>111400000</v>
      </c>
      <c r="E6" s="10">
        <v>118500000</v>
      </c>
      <c r="F6" s="10">
        <v>135900000</v>
      </c>
      <c r="G6" s="10">
        <v>175300000</v>
      </c>
      <c r="H6" s="10">
        <v>213000000</v>
      </c>
      <c r="I6" s="10">
        <v>249400000</v>
      </c>
      <c r="J6" s="10">
        <v>245500000</v>
      </c>
      <c r="K6" s="10">
        <v>214500000</v>
      </c>
      <c r="L6" s="10">
        <v>209200000</v>
      </c>
      <c r="M6" s="10">
        <v>235400000</v>
      </c>
      <c r="N6" s="10">
        <v>258400000</v>
      </c>
      <c r="O6" s="10">
        <v>322300000</v>
      </c>
      <c r="P6" s="10">
        <v>345000000</v>
      </c>
      <c r="Q6" s="10">
        <v>368858000</v>
      </c>
      <c r="R6" s="10">
        <v>400653000</v>
      </c>
      <c r="S6" s="10">
        <v>311221000</v>
      </c>
      <c r="T6" s="10">
        <v>317991000</v>
      </c>
      <c r="U6" s="10">
        <v>533388000</v>
      </c>
      <c r="V6" s="10">
        <v>637000000</v>
      </c>
      <c r="W6" s="10">
        <v>761137000</v>
      </c>
      <c r="X6" s="10">
        <v>867898000</v>
      </c>
      <c r="Y6" s="10">
        <v>971718000</v>
      </c>
      <c r="Z6" s="10">
        <v>1100990000</v>
      </c>
      <c r="AA6" s="10">
        <v>1157765000</v>
      </c>
      <c r="AB6" s="10">
        <v>1214500000</v>
      </c>
      <c r="AC6" s="10">
        <v>1291400000</v>
      </c>
      <c r="AD6" s="10">
        <v>1438000000</v>
      </c>
      <c r="AE6" s="10">
        <v>1452900000</v>
      </c>
      <c r="AF6" s="10">
        <v>1511800000</v>
      </c>
      <c r="AG6" s="10">
        <v>1590600000</v>
      </c>
      <c r="AH6" s="10">
        <v>1729600000</v>
      </c>
      <c r="AI6" s="10">
        <v>1840800000</v>
      </c>
      <c r="AJ6" s="10">
        <v>1984000000</v>
      </c>
      <c r="AK6" s="10">
        <v>2214200000</v>
      </c>
      <c r="AL6" s="10">
        <v>2263500000</v>
      </c>
      <c r="AM6" s="10">
        <v>2250000000</v>
      </c>
      <c r="AS6" s="18" t="s">
        <v>117</v>
      </c>
      <c r="AT6" s="19" t="s">
        <v>118</v>
      </c>
      <c r="AU6" s="19" t="s">
        <v>119</v>
      </c>
      <c r="AV6" s="19" t="s">
        <v>120</v>
      </c>
    </row>
    <row r="7" spans="1:48" ht="19" x14ac:dyDescent="0.25">
      <c r="A7" s="5" t="s">
        <v>4</v>
      </c>
      <c r="B7" s="2">
        <v>0.37040000000000001</v>
      </c>
      <c r="C7" s="2">
        <v>0.3569</v>
      </c>
      <c r="D7" s="2">
        <v>0.34939999999999999</v>
      </c>
      <c r="E7" s="2">
        <v>0.3417</v>
      </c>
      <c r="F7" s="2">
        <v>0.35060000000000002</v>
      </c>
      <c r="G7" s="2">
        <v>0.40910000000000002</v>
      </c>
      <c r="H7" s="2">
        <v>0.43869999999999998</v>
      </c>
      <c r="I7" s="2">
        <v>0.48299999999999998</v>
      </c>
      <c r="J7" s="2">
        <v>0.48359999999999997</v>
      </c>
      <c r="K7" s="2">
        <v>0.43690000000000001</v>
      </c>
      <c r="L7" s="2">
        <v>0.43059999999999998</v>
      </c>
      <c r="M7" s="2">
        <v>0.44600000000000001</v>
      </c>
      <c r="N7" s="2">
        <v>0.44950000000000001</v>
      </c>
      <c r="O7" s="2">
        <v>0.47089999999999999</v>
      </c>
      <c r="P7" s="2">
        <v>0.47260000000000002</v>
      </c>
      <c r="Q7" s="2">
        <v>0.46350000000000002</v>
      </c>
      <c r="R7" s="2">
        <v>0.37069999999999997</v>
      </c>
      <c r="S7" s="2">
        <v>0.29720000000000002</v>
      </c>
      <c r="T7" s="2">
        <v>0.3009</v>
      </c>
      <c r="U7" s="2">
        <v>0.36480000000000001</v>
      </c>
      <c r="V7" s="2">
        <v>0.36680000000000001</v>
      </c>
      <c r="W7" s="2">
        <v>0.39119999999999999</v>
      </c>
      <c r="X7" s="2">
        <v>0.39079999999999998</v>
      </c>
      <c r="Y7" s="2">
        <v>0.40110000000000001</v>
      </c>
      <c r="Z7" s="2">
        <v>0.43669999999999998</v>
      </c>
      <c r="AA7" s="2">
        <v>0.4471</v>
      </c>
      <c r="AB7" s="2">
        <v>0.44169999999999998</v>
      </c>
      <c r="AC7" s="2">
        <v>0.442</v>
      </c>
      <c r="AD7" s="2">
        <v>0.45019999999999999</v>
      </c>
      <c r="AE7" s="2">
        <v>0.44059999999999999</v>
      </c>
      <c r="AF7" s="2">
        <v>0.44529999999999997</v>
      </c>
      <c r="AG7" s="2">
        <v>0.45540000000000003</v>
      </c>
      <c r="AH7" s="2">
        <v>0.45800000000000002</v>
      </c>
      <c r="AI7" s="2">
        <v>0.44400000000000001</v>
      </c>
      <c r="AJ7" s="2">
        <v>0.45529999999999998</v>
      </c>
      <c r="AK7" s="2">
        <v>0.45229999999999998</v>
      </c>
      <c r="AL7" s="2">
        <v>0.43609999999999999</v>
      </c>
      <c r="AM7" s="2">
        <v>0.41860000000000003</v>
      </c>
      <c r="AS7" s="17">
        <f>AM7</f>
        <v>0.41860000000000003</v>
      </c>
      <c r="AT7" s="20">
        <f>AM21</f>
        <v>0.15479999999999999</v>
      </c>
      <c r="AU7" s="20">
        <f>AM30</f>
        <v>7.6999999999999999E-2</v>
      </c>
      <c r="AV7" s="20">
        <f>AM107/AM3</f>
        <v>0.13140858694843366</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N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111832000</v>
      </c>
      <c r="S10" s="1">
        <v>120512000</v>
      </c>
      <c r="T10" s="1">
        <v>117333000</v>
      </c>
      <c r="U10" s="1">
        <v>200452000</v>
      </c>
      <c r="V10" s="1" t="s">
        <v>91</v>
      </c>
      <c r="W10" s="1" t="s">
        <v>91</v>
      </c>
      <c r="X10" s="1" t="s">
        <v>91</v>
      </c>
      <c r="Y10" s="1">
        <v>337256000</v>
      </c>
      <c r="Z10" s="1">
        <v>354510000</v>
      </c>
      <c r="AA10" s="1">
        <v>374834000</v>
      </c>
      <c r="AB10" s="1">
        <v>367800000</v>
      </c>
      <c r="AC10" s="1">
        <v>389000000</v>
      </c>
      <c r="AD10" s="1">
        <v>416000000</v>
      </c>
      <c r="AE10" s="1">
        <v>394800000</v>
      </c>
      <c r="AF10" s="1">
        <v>420100000</v>
      </c>
      <c r="AG10" s="1">
        <v>439200000</v>
      </c>
      <c r="AH10" s="1">
        <v>542700000</v>
      </c>
      <c r="AI10" s="1">
        <v>565900000</v>
      </c>
      <c r="AJ10" s="1">
        <v>628800000</v>
      </c>
      <c r="AK10" s="1">
        <v>593300000</v>
      </c>
      <c r="AL10" s="1">
        <v>606700000</v>
      </c>
      <c r="AM10" s="1" t="s">
        <v>91</v>
      </c>
      <c r="AS10" s="17">
        <f>AM9</f>
        <v>0</v>
      </c>
      <c r="AT10" s="20">
        <f>AM13</f>
        <v>0.20779075824094054</v>
      </c>
      <c r="AU10" s="20">
        <f>AM80</f>
        <v>6.0086315946126945E-3</v>
      </c>
      <c r="AV10" s="20">
        <f>AM89</f>
        <v>3.3261403378227548E-2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195960000</v>
      </c>
      <c r="S11" s="1">
        <v>86195000</v>
      </c>
      <c r="T11" s="1">
        <v>88807000</v>
      </c>
      <c r="U11" s="1">
        <v>161183000</v>
      </c>
      <c r="V11" s="1" t="s">
        <v>91</v>
      </c>
      <c r="W11" s="1" t="s">
        <v>91</v>
      </c>
      <c r="X11" s="1" t="s">
        <v>91</v>
      </c>
      <c r="Y11" s="1">
        <v>294130000</v>
      </c>
      <c r="Z11" s="1">
        <v>353588000</v>
      </c>
      <c r="AA11" s="1">
        <v>337978000</v>
      </c>
      <c r="AB11" s="1">
        <v>354100000</v>
      </c>
      <c r="AC11" s="1">
        <v>357300000</v>
      </c>
      <c r="AD11" s="1">
        <v>399800000</v>
      </c>
      <c r="AE11" s="1">
        <v>416900000</v>
      </c>
      <c r="AF11" s="1">
        <v>417500000</v>
      </c>
      <c r="AG11" s="1">
        <v>427200000</v>
      </c>
      <c r="AH11" s="1">
        <v>454200000</v>
      </c>
      <c r="AI11" s="1">
        <v>483200000</v>
      </c>
      <c r="AJ11" s="1">
        <v>515000000</v>
      </c>
      <c r="AK11" s="1">
        <v>591200000</v>
      </c>
      <c r="AL11" s="1">
        <v>577700000</v>
      </c>
      <c r="AM11" s="1">
        <v>535200000</v>
      </c>
    </row>
    <row r="12" spans="1:48" ht="20" x14ac:dyDescent="0.25">
      <c r="A12" s="5" t="s">
        <v>8</v>
      </c>
      <c r="B12" s="1">
        <v>58600000</v>
      </c>
      <c r="C12" s="1">
        <v>73700000</v>
      </c>
      <c r="D12" s="1">
        <v>78900000</v>
      </c>
      <c r="E12" s="1">
        <v>81700000</v>
      </c>
      <c r="F12" s="1">
        <v>95700000</v>
      </c>
      <c r="G12" s="1">
        <v>130900000</v>
      </c>
      <c r="H12" s="1">
        <v>161500000</v>
      </c>
      <c r="I12" s="1">
        <v>193100000</v>
      </c>
      <c r="J12" s="1">
        <v>199200000</v>
      </c>
      <c r="K12" s="1">
        <v>201400000</v>
      </c>
      <c r="L12" s="1">
        <v>187700000</v>
      </c>
      <c r="M12" s="1">
        <v>194500000</v>
      </c>
      <c r="N12" s="1">
        <v>213700000</v>
      </c>
      <c r="O12" s="1">
        <v>264000000</v>
      </c>
      <c r="P12" s="1">
        <v>263200000</v>
      </c>
      <c r="Q12" s="1">
        <v>271332000</v>
      </c>
      <c r="R12" s="1">
        <v>307792000</v>
      </c>
      <c r="S12" s="1">
        <v>206707000</v>
      </c>
      <c r="T12" s="1">
        <v>206140000</v>
      </c>
      <c r="U12" s="1">
        <v>361635000</v>
      </c>
      <c r="V12" s="1">
        <v>424224000</v>
      </c>
      <c r="W12" s="1">
        <v>509035000</v>
      </c>
      <c r="X12" s="1">
        <v>562864000</v>
      </c>
      <c r="Y12" s="1">
        <v>631386000</v>
      </c>
      <c r="Z12" s="1">
        <v>708098000</v>
      </c>
      <c r="AA12" s="1">
        <v>712812000</v>
      </c>
      <c r="AB12" s="1">
        <v>721900000</v>
      </c>
      <c r="AC12" s="1">
        <v>746300000</v>
      </c>
      <c r="AD12" s="1">
        <v>815800000</v>
      </c>
      <c r="AE12" s="1">
        <v>811700000</v>
      </c>
      <c r="AF12" s="1">
        <v>837600000</v>
      </c>
      <c r="AG12" s="1">
        <v>866400000</v>
      </c>
      <c r="AH12" s="1">
        <v>996900000</v>
      </c>
      <c r="AI12" s="1">
        <v>1049100000</v>
      </c>
      <c r="AJ12" s="1">
        <v>1143800000</v>
      </c>
      <c r="AK12" s="1">
        <v>1184500000</v>
      </c>
      <c r="AL12" s="1">
        <v>1184400000</v>
      </c>
      <c r="AM12" s="1">
        <v>1117000000</v>
      </c>
      <c r="AS12" s="18" t="s">
        <v>121</v>
      </c>
      <c r="AT12" s="19" t="s">
        <v>122</v>
      </c>
      <c r="AU12" s="19" t="s">
        <v>123</v>
      </c>
      <c r="AV12" s="19" t="s">
        <v>124</v>
      </c>
    </row>
    <row r="13" spans="1:48" ht="19" x14ac:dyDescent="0.25">
      <c r="A13" s="14" t="s">
        <v>99</v>
      </c>
      <c r="B13" s="15">
        <f>B12/B3</f>
        <v>0.25324114088159033</v>
      </c>
      <c r="C13" s="15">
        <f t="shared" ref="C13:AN13" si="2">C12/C3</f>
        <v>0.26761074800290485</v>
      </c>
      <c r="D13" s="15">
        <f t="shared" si="2"/>
        <v>0.24749058971141782</v>
      </c>
      <c r="E13" s="15">
        <f t="shared" si="2"/>
        <v>0.23558246828143023</v>
      </c>
      <c r="F13" s="15">
        <f t="shared" si="2"/>
        <v>0.24690402476780185</v>
      </c>
      <c r="G13" s="15">
        <f t="shared" si="2"/>
        <v>0.30548424737456242</v>
      </c>
      <c r="H13" s="15">
        <f t="shared" si="2"/>
        <v>0.33264675592173015</v>
      </c>
      <c r="I13" s="15">
        <f t="shared" si="2"/>
        <v>0.37393493415956625</v>
      </c>
      <c r="J13" s="15">
        <f t="shared" si="2"/>
        <v>0.39235769155012801</v>
      </c>
      <c r="K13" s="15">
        <f t="shared" si="2"/>
        <v>0.41018329938900205</v>
      </c>
      <c r="L13" s="15">
        <f t="shared" si="2"/>
        <v>0.38637299300123507</v>
      </c>
      <c r="M13" s="15">
        <f t="shared" si="2"/>
        <v>0.36851079954528232</v>
      </c>
      <c r="N13" s="15">
        <f t="shared" si="2"/>
        <v>0.37171682031657682</v>
      </c>
      <c r="O13" s="15">
        <f t="shared" si="2"/>
        <v>0.38573933372296904</v>
      </c>
      <c r="P13" s="15">
        <f t="shared" si="2"/>
        <v>0.36054794520547945</v>
      </c>
      <c r="Q13" s="15">
        <f t="shared" si="2"/>
        <v>0.34098715008325742</v>
      </c>
      <c r="R13" s="15">
        <f t="shared" si="2"/>
        <v>0.28476478076797823</v>
      </c>
      <c r="S13" s="15">
        <f t="shared" si="2"/>
        <v>0.19739979697254165</v>
      </c>
      <c r="T13" s="15">
        <f t="shared" si="2"/>
        <v>0.19504690246897927</v>
      </c>
      <c r="U13" s="15">
        <f t="shared" si="2"/>
        <v>0.24734587178929485</v>
      </c>
      <c r="V13" s="15">
        <f t="shared" si="2"/>
        <v>0.24429745707760295</v>
      </c>
      <c r="W13" s="15">
        <f t="shared" si="2"/>
        <v>0.26162574055809312</v>
      </c>
      <c r="X13" s="15">
        <f t="shared" si="2"/>
        <v>0.25343503201347178</v>
      </c>
      <c r="Y13" s="15">
        <f t="shared" si="2"/>
        <v>0.26064503025514385</v>
      </c>
      <c r="Z13" s="15">
        <f t="shared" si="2"/>
        <v>0.28088850031853424</v>
      </c>
      <c r="AA13" s="15">
        <f t="shared" si="2"/>
        <v>0.27529989726635823</v>
      </c>
      <c r="AB13" s="15">
        <f t="shared" si="2"/>
        <v>0.26257592841814281</v>
      </c>
      <c r="AC13" s="15">
        <f t="shared" si="2"/>
        <v>0.25541599644067214</v>
      </c>
      <c r="AD13" s="15">
        <f t="shared" si="2"/>
        <v>0.2553924177441067</v>
      </c>
      <c r="AE13" s="15">
        <f t="shared" si="2"/>
        <v>0.24614871421639981</v>
      </c>
      <c r="AF13" s="15">
        <f t="shared" si="2"/>
        <v>0.24673029338989041</v>
      </c>
      <c r="AG13" s="15">
        <f t="shared" si="2"/>
        <v>0.24803183418739802</v>
      </c>
      <c r="AH13" s="15">
        <f t="shared" si="2"/>
        <v>0.26399555108309941</v>
      </c>
      <c r="AI13" s="15">
        <f t="shared" si="2"/>
        <v>0.25304517716298031</v>
      </c>
      <c r="AJ13" s="15">
        <f t="shared" si="2"/>
        <v>0.26247791266034837</v>
      </c>
      <c r="AK13" s="15">
        <f t="shared" si="2"/>
        <v>0.24194207279709137</v>
      </c>
      <c r="AL13" s="15">
        <f t="shared" si="2"/>
        <v>0.22820369549719657</v>
      </c>
      <c r="AM13" s="15">
        <f t="shared" si="2"/>
        <v>0.20779075824094054</v>
      </c>
      <c r="AS13" s="17">
        <f>AM28/AM72</f>
        <v>0.11859938680191409</v>
      </c>
      <c r="AT13" s="20">
        <f>AM28/AM54</f>
        <v>4.9594996165644174E-2</v>
      </c>
      <c r="AU13" s="20">
        <f>AM22/(AM72+AM56+AM61)</f>
        <v>9.6991920044131485E-2</v>
      </c>
      <c r="AV13" s="21">
        <f>AM67/AM72</f>
        <v>1.3913579185650018</v>
      </c>
    </row>
    <row r="14" spans="1:48" ht="19" x14ac:dyDescent="0.25">
      <c r="A14" s="5" t="s">
        <v>9</v>
      </c>
      <c r="B14" s="1">
        <v>5600000</v>
      </c>
      <c r="C14" s="1">
        <v>6300000</v>
      </c>
      <c r="D14" s="1">
        <v>9300000</v>
      </c>
      <c r="E14" s="1">
        <v>9700000</v>
      </c>
      <c r="F14" s="1">
        <v>10100000</v>
      </c>
      <c r="G14" s="1">
        <v>10500000</v>
      </c>
      <c r="H14" s="1">
        <v>11200000</v>
      </c>
      <c r="I14" s="1">
        <v>11500000</v>
      </c>
      <c r="J14" s="1">
        <v>10600000</v>
      </c>
      <c r="K14" s="1">
        <v>11700000</v>
      </c>
      <c r="L14" s="1">
        <v>13100000</v>
      </c>
      <c r="M14" s="1">
        <v>13600000</v>
      </c>
      <c r="N14" s="1">
        <v>14200000</v>
      </c>
      <c r="O14" s="1">
        <v>16500000</v>
      </c>
      <c r="P14" s="1">
        <v>19300000</v>
      </c>
      <c r="Q14" s="1">
        <v>23454000</v>
      </c>
      <c r="R14" s="1">
        <v>-660000</v>
      </c>
      <c r="S14" s="1" t="s">
        <v>91</v>
      </c>
      <c r="T14" s="1" t="s">
        <v>91</v>
      </c>
      <c r="U14" s="1" t="s">
        <v>91</v>
      </c>
      <c r="V14" s="1" t="s">
        <v>91</v>
      </c>
      <c r="W14" s="1" t="s">
        <v>91</v>
      </c>
      <c r="X14" s="1" t="s">
        <v>91</v>
      </c>
      <c r="Y14" s="1" t="s">
        <v>91</v>
      </c>
      <c r="Z14" s="1">
        <v>-20000000</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64200000</v>
      </c>
      <c r="C15" s="1">
        <v>80000000</v>
      </c>
      <c r="D15" s="1">
        <v>88200000</v>
      </c>
      <c r="E15" s="1">
        <v>91400000</v>
      </c>
      <c r="F15" s="1">
        <v>105800000</v>
      </c>
      <c r="G15" s="1">
        <v>141400000</v>
      </c>
      <c r="H15" s="1">
        <v>172700000</v>
      </c>
      <c r="I15" s="1">
        <v>204600000</v>
      </c>
      <c r="J15" s="1">
        <v>209800000</v>
      </c>
      <c r="K15" s="1">
        <v>213100000</v>
      </c>
      <c r="L15" s="1">
        <v>200800000</v>
      </c>
      <c r="M15" s="1">
        <v>208100000</v>
      </c>
      <c r="N15" s="1">
        <v>227900000</v>
      </c>
      <c r="O15" s="1">
        <v>280500000</v>
      </c>
      <c r="P15" s="1">
        <v>282500000</v>
      </c>
      <c r="Q15" s="1">
        <v>294786000</v>
      </c>
      <c r="R15" s="1">
        <v>307132000</v>
      </c>
      <c r="S15" s="1">
        <v>206707000</v>
      </c>
      <c r="T15" s="1">
        <v>206140000</v>
      </c>
      <c r="U15" s="1">
        <v>361635000</v>
      </c>
      <c r="V15" s="1">
        <v>424224000</v>
      </c>
      <c r="W15" s="1">
        <v>509035000</v>
      </c>
      <c r="X15" s="1">
        <v>562864000</v>
      </c>
      <c r="Y15" s="1">
        <v>631386000</v>
      </c>
      <c r="Z15" s="1">
        <v>688098000</v>
      </c>
      <c r="AA15" s="1">
        <v>712812000</v>
      </c>
      <c r="AB15" s="1">
        <v>721900000</v>
      </c>
      <c r="AC15" s="1">
        <v>746300000</v>
      </c>
      <c r="AD15" s="1">
        <v>815800000</v>
      </c>
      <c r="AE15" s="1">
        <v>811700000</v>
      </c>
      <c r="AF15" s="1">
        <v>837600000</v>
      </c>
      <c r="AG15" s="1">
        <v>866400000</v>
      </c>
      <c r="AH15" s="1">
        <v>996900000</v>
      </c>
      <c r="AI15" s="1">
        <v>1049100000</v>
      </c>
      <c r="AJ15" s="1">
        <v>1143800000</v>
      </c>
      <c r="AK15" s="1">
        <v>1184500000</v>
      </c>
      <c r="AL15" s="1">
        <v>1184400000</v>
      </c>
      <c r="AM15" s="1">
        <v>1117000000</v>
      </c>
      <c r="AS15" s="18" t="s">
        <v>125</v>
      </c>
      <c r="AT15" s="19" t="s">
        <v>126</v>
      </c>
      <c r="AU15" s="19" t="s">
        <v>127</v>
      </c>
      <c r="AV15" s="19" t="s">
        <v>128</v>
      </c>
    </row>
    <row r="16" spans="1:48" ht="19" x14ac:dyDescent="0.25">
      <c r="A16" s="5" t="s">
        <v>11</v>
      </c>
      <c r="B16" s="1">
        <v>209900000</v>
      </c>
      <c r="C16" s="1">
        <v>257100000</v>
      </c>
      <c r="D16" s="1">
        <v>295600000</v>
      </c>
      <c r="E16" s="1">
        <v>319700000</v>
      </c>
      <c r="F16" s="1">
        <v>357500000</v>
      </c>
      <c r="G16" s="1">
        <v>394600000</v>
      </c>
      <c r="H16" s="1">
        <v>445200000</v>
      </c>
      <c r="I16" s="1">
        <v>471600000</v>
      </c>
      <c r="J16" s="1">
        <v>472000000</v>
      </c>
      <c r="K16" s="1">
        <v>489600000</v>
      </c>
      <c r="L16" s="1">
        <v>477400000</v>
      </c>
      <c r="M16" s="1">
        <v>500500000</v>
      </c>
      <c r="N16" s="1">
        <v>544400000</v>
      </c>
      <c r="O16" s="1">
        <v>642600000</v>
      </c>
      <c r="P16" s="1">
        <v>667500000</v>
      </c>
      <c r="Q16" s="1">
        <v>721653000</v>
      </c>
      <c r="R16" s="1">
        <v>987343000</v>
      </c>
      <c r="S16" s="1">
        <v>942635000</v>
      </c>
      <c r="T16" s="1">
        <v>945023000</v>
      </c>
      <c r="U16" s="1">
        <v>1290309000</v>
      </c>
      <c r="V16" s="1">
        <v>1523730000</v>
      </c>
      <c r="W16" s="1">
        <v>1693559000</v>
      </c>
      <c r="X16" s="1">
        <v>1915906000</v>
      </c>
      <c r="Y16" s="1">
        <v>2082066000</v>
      </c>
      <c r="Z16" s="1">
        <v>2108030000</v>
      </c>
      <c r="AA16" s="1">
        <v>2144267000</v>
      </c>
      <c r="AB16" s="1">
        <v>2256700000</v>
      </c>
      <c r="AC16" s="1">
        <v>2376800000</v>
      </c>
      <c r="AD16" s="1">
        <v>2572100000</v>
      </c>
      <c r="AE16" s="1">
        <v>2656400000</v>
      </c>
      <c r="AF16" s="1">
        <v>2720600000</v>
      </c>
      <c r="AG16" s="1">
        <v>2768900000</v>
      </c>
      <c r="AH16" s="1">
        <v>3043500000</v>
      </c>
      <c r="AI16" s="1">
        <v>3354200000</v>
      </c>
      <c r="AJ16" s="1">
        <v>3517500000</v>
      </c>
      <c r="AK16" s="1">
        <v>3866100000</v>
      </c>
      <c r="AL16" s="1">
        <v>4111000000</v>
      </c>
      <c r="AM16" s="1">
        <v>4242600000</v>
      </c>
      <c r="AS16" s="35">
        <f>(AM35+AL35+AK35+AJ35+AI35)/5</f>
        <v>-7.7269827795328483E-3</v>
      </c>
      <c r="AT16" s="36">
        <f>AU101/AM3</f>
        <v>4.5543827665748937</v>
      </c>
      <c r="AU16" s="36">
        <f>AU101/AM28</f>
        <v>59.150857695095432</v>
      </c>
      <c r="AV16" s="37">
        <f>AU101/AM107</f>
        <v>34.658182332955832</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46945000</v>
      </c>
      <c r="Z17" s="1">
        <v>35568000</v>
      </c>
      <c r="AA17" s="1">
        <v>27777000</v>
      </c>
      <c r="AB17" s="1">
        <v>8700000</v>
      </c>
      <c r="AC17" s="1">
        <v>14000000</v>
      </c>
      <c r="AD17" s="1">
        <v>27700000</v>
      </c>
      <c r="AE17" s="1">
        <v>27400000</v>
      </c>
      <c r="AF17" s="1">
        <v>30500000</v>
      </c>
      <c r="AG17" s="1">
        <v>27700000</v>
      </c>
      <c r="AH17" s="1">
        <v>52600000</v>
      </c>
      <c r="AI17" s="1">
        <v>79400000</v>
      </c>
      <c r="AJ17" s="1">
        <v>73600000</v>
      </c>
      <c r="AK17" s="1">
        <v>61000000</v>
      </c>
      <c r="AL17" s="1">
        <v>54500000</v>
      </c>
      <c r="AM17" s="1">
        <v>89600000</v>
      </c>
    </row>
    <row r="18" spans="1:48" ht="20" x14ac:dyDescent="0.25">
      <c r="A18" s="5" t="s">
        <v>13</v>
      </c>
      <c r="B18" s="1">
        <v>5600000</v>
      </c>
      <c r="C18" s="1">
        <v>6300000</v>
      </c>
      <c r="D18" s="1">
        <v>9300000</v>
      </c>
      <c r="E18" s="1">
        <v>9700000</v>
      </c>
      <c r="F18" s="1">
        <v>10100000</v>
      </c>
      <c r="G18" s="1">
        <v>10500000</v>
      </c>
      <c r="H18" s="1">
        <v>11200000</v>
      </c>
      <c r="I18" s="1">
        <v>11500000</v>
      </c>
      <c r="J18" s="1">
        <v>10600000</v>
      </c>
      <c r="K18" s="1">
        <v>11700000</v>
      </c>
      <c r="L18" s="1">
        <v>13100000</v>
      </c>
      <c r="M18" s="1">
        <v>13600000</v>
      </c>
      <c r="N18" s="1">
        <v>14200000</v>
      </c>
      <c r="O18" s="1">
        <v>16500000</v>
      </c>
      <c r="P18" s="1">
        <v>19300000</v>
      </c>
      <c r="Q18" s="1">
        <v>23454000</v>
      </c>
      <c r="R18" s="1">
        <v>27843000</v>
      </c>
      <c r="S18" s="1">
        <v>27890000</v>
      </c>
      <c r="T18" s="1">
        <v>30224000</v>
      </c>
      <c r="U18" s="1">
        <v>39093000</v>
      </c>
      <c r="V18" s="1">
        <v>44158000</v>
      </c>
      <c r="W18" s="1">
        <v>51727000</v>
      </c>
      <c r="X18" s="1">
        <v>56671000</v>
      </c>
      <c r="Y18" s="1">
        <v>71404000</v>
      </c>
      <c r="Z18" s="1">
        <v>85352000</v>
      </c>
      <c r="AA18" s="1">
        <v>71572000</v>
      </c>
      <c r="AB18" s="1">
        <v>77100000</v>
      </c>
      <c r="AC18" s="1">
        <v>85000000</v>
      </c>
      <c r="AD18" s="1">
        <v>90500000</v>
      </c>
      <c r="AE18" s="1">
        <v>91200000</v>
      </c>
      <c r="AF18" s="1">
        <v>101000000</v>
      </c>
      <c r="AG18" s="1">
        <v>107600000</v>
      </c>
      <c r="AH18" s="1">
        <v>125400000</v>
      </c>
      <c r="AI18" s="1">
        <v>141100000</v>
      </c>
      <c r="AJ18" s="1">
        <v>176400000</v>
      </c>
      <c r="AK18" s="1">
        <v>189700000</v>
      </c>
      <c r="AL18" s="1">
        <v>219100000</v>
      </c>
      <c r="AM18" s="1">
        <v>219000000</v>
      </c>
      <c r="AS18" s="18" t="s">
        <v>129</v>
      </c>
      <c r="AT18" s="19" t="s">
        <v>130</v>
      </c>
      <c r="AU18" s="19" t="s">
        <v>131</v>
      </c>
      <c r="AV18" s="19" t="s">
        <v>132</v>
      </c>
    </row>
    <row r="19" spans="1:48" ht="19" x14ac:dyDescent="0.25">
      <c r="A19" s="6" t="s">
        <v>14</v>
      </c>
      <c r="B19" s="10">
        <v>12700000</v>
      </c>
      <c r="C19" s="10">
        <v>26000000</v>
      </c>
      <c r="D19" s="10">
        <v>32600000</v>
      </c>
      <c r="E19" s="10">
        <v>34700000</v>
      </c>
      <c r="F19" s="10">
        <v>27100000</v>
      </c>
      <c r="G19" s="10">
        <v>49500000</v>
      </c>
      <c r="H19" s="10">
        <v>53200000</v>
      </c>
      <c r="I19" s="10">
        <v>58600000</v>
      </c>
      <c r="J19" s="10">
        <v>55200000</v>
      </c>
      <c r="K19" s="10">
        <v>21400000</v>
      </c>
      <c r="L19" s="10">
        <v>29400000</v>
      </c>
      <c r="M19" s="10">
        <v>46700000</v>
      </c>
      <c r="N19" s="10">
        <v>52900000</v>
      </c>
      <c r="O19" s="10">
        <v>62700000</v>
      </c>
      <c r="P19" s="10">
        <v>91500000</v>
      </c>
      <c r="Q19" s="10">
        <v>75328000</v>
      </c>
      <c r="R19" s="10">
        <v>101698000</v>
      </c>
      <c r="S19" s="10">
        <v>128982000</v>
      </c>
      <c r="T19" s="10">
        <v>147159000</v>
      </c>
      <c r="U19" s="10">
        <v>166532000</v>
      </c>
      <c r="V19" s="10">
        <v>219132000</v>
      </c>
      <c r="W19" s="10">
        <v>264825000</v>
      </c>
      <c r="X19" s="10">
        <v>321596000</v>
      </c>
      <c r="Y19" s="10">
        <v>426601000</v>
      </c>
      <c r="Z19" s="10">
        <v>513168000</v>
      </c>
      <c r="AA19" s="10">
        <v>517628000</v>
      </c>
      <c r="AB19" s="10">
        <v>580400000</v>
      </c>
      <c r="AC19" s="10">
        <v>641500000</v>
      </c>
      <c r="AD19" s="10">
        <v>716000000</v>
      </c>
      <c r="AE19" s="10">
        <v>743500000</v>
      </c>
      <c r="AF19" s="10">
        <v>766900000</v>
      </c>
      <c r="AG19" s="10">
        <v>841200000</v>
      </c>
      <c r="AH19" s="10">
        <v>870700000</v>
      </c>
      <c r="AI19" s="10">
        <v>940000000</v>
      </c>
      <c r="AJ19" s="10">
        <v>1023700000</v>
      </c>
      <c r="AK19" s="10">
        <v>1224500000</v>
      </c>
      <c r="AL19" s="10">
        <v>1305300000</v>
      </c>
      <c r="AM19" s="10">
        <v>831900000</v>
      </c>
      <c r="AN19" s="38">
        <v>1327000000</v>
      </c>
      <c r="AO19" s="38">
        <v>1395000000</v>
      </c>
      <c r="AP19" s="38">
        <v>1480000000</v>
      </c>
      <c r="AQ19" s="38">
        <v>1515000000</v>
      </c>
      <c r="AR19" s="38">
        <v>1586000000</v>
      </c>
      <c r="AS19" s="39">
        <f>AM40-AM56-AM61</f>
        <v>-2403200000</v>
      </c>
      <c r="AT19" s="36">
        <f>AU101/AN3</f>
        <v>4.2423392826199962</v>
      </c>
      <c r="AU19" s="36">
        <f>AU101/AN28</f>
        <v>31.949027795902389</v>
      </c>
      <c r="AV19" s="37">
        <f>AU101/AN106</f>
        <v>28.708419324577861</v>
      </c>
    </row>
    <row r="20" spans="1:48" ht="19" customHeight="1" x14ac:dyDescent="0.25">
      <c r="A20" s="14" t="s">
        <v>100</v>
      </c>
      <c r="B20" s="1"/>
      <c r="C20" s="15">
        <f>(C19/B19)-1</f>
        <v>1.0472440944881889</v>
      </c>
      <c r="D20" s="15">
        <f>(D19/C19)-1</f>
        <v>0.25384615384615383</v>
      </c>
      <c r="E20" s="15">
        <f>(E19/D19)-1</f>
        <v>6.4417177914110502E-2</v>
      </c>
      <c r="F20" s="15">
        <f t="shared" ref="F20:AS20" si="3">(F19/E19)-1</f>
        <v>-0.21902017291066278</v>
      </c>
      <c r="G20" s="15">
        <f t="shared" si="3"/>
        <v>0.82656826568265673</v>
      </c>
      <c r="H20" s="15">
        <f t="shared" si="3"/>
        <v>7.4747474747474785E-2</v>
      </c>
      <c r="I20" s="15">
        <f t="shared" si="3"/>
        <v>0.10150375939849621</v>
      </c>
      <c r="J20" s="15">
        <f t="shared" si="3"/>
        <v>-5.8020477815699634E-2</v>
      </c>
      <c r="K20" s="15">
        <f t="shared" si="3"/>
        <v>-0.6123188405797102</v>
      </c>
      <c r="L20" s="15">
        <f t="shared" si="3"/>
        <v>0.37383177570093462</v>
      </c>
      <c r="M20" s="15">
        <f t="shared" si="3"/>
        <v>0.58843537414965996</v>
      </c>
      <c r="N20" s="15">
        <f t="shared" si="3"/>
        <v>0.13276231263383287</v>
      </c>
      <c r="O20" s="15">
        <f t="shared" si="3"/>
        <v>0.18525519848771266</v>
      </c>
      <c r="P20" s="15">
        <f t="shared" si="3"/>
        <v>0.45933014354066981</v>
      </c>
      <c r="Q20" s="15">
        <f t="shared" si="3"/>
        <v>-0.17674316939890711</v>
      </c>
      <c r="R20" s="15">
        <f t="shared" si="3"/>
        <v>0.35006903143585388</v>
      </c>
      <c r="S20" s="15">
        <f t="shared" si="3"/>
        <v>0.26828452870262942</v>
      </c>
      <c r="T20" s="15">
        <f t="shared" si="3"/>
        <v>0.14092664092664098</v>
      </c>
      <c r="U20" s="15">
        <f t="shared" si="3"/>
        <v>0.1316467222528015</v>
      </c>
      <c r="V20" s="15">
        <f t="shared" si="3"/>
        <v>0.31585521101049641</v>
      </c>
      <c r="W20" s="15">
        <f t="shared" si="3"/>
        <v>0.20851815344176106</v>
      </c>
      <c r="X20" s="15">
        <f t="shared" si="3"/>
        <v>0.2143717549325026</v>
      </c>
      <c r="Y20" s="15">
        <f t="shared" si="3"/>
        <v>0.32651214567345366</v>
      </c>
      <c r="Z20" s="15">
        <f t="shared" si="3"/>
        <v>0.20292263731214888</v>
      </c>
      <c r="AA20" s="15">
        <f t="shared" si="3"/>
        <v>8.6911109032519196E-3</v>
      </c>
      <c r="AB20" s="15">
        <f t="shared" si="3"/>
        <v>0.12126855579682716</v>
      </c>
      <c r="AC20" s="15">
        <f t="shared" si="3"/>
        <v>0.10527222605099928</v>
      </c>
      <c r="AD20" s="15">
        <f t="shared" si="3"/>
        <v>0.11613406079501165</v>
      </c>
      <c r="AE20" s="15">
        <f t="shared" si="3"/>
        <v>3.8407821229050176E-2</v>
      </c>
      <c r="AF20" s="15">
        <f t="shared" si="3"/>
        <v>3.1472763954270233E-2</v>
      </c>
      <c r="AG20" s="15">
        <f t="shared" si="3"/>
        <v>9.6883557178250035E-2</v>
      </c>
      <c r="AH20" s="15">
        <f t="shared" si="3"/>
        <v>3.5068949120304227E-2</v>
      </c>
      <c r="AI20" s="15">
        <f t="shared" si="3"/>
        <v>7.9591133570690253E-2</v>
      </c>
      <c r="AJ20" s="15">
        <f t="shared" si="3"/>
        <v>8.9042553191489349E-2</v>
      </c>
      <c r="AK20" s="15">
        <f t="shared" si="3"/>
        <v>0.19615121617661435</v>
      </c>
      <c r="AL20" s="15">
        <f t="shared" si="3"/>
        <v>6.5986116782360105E-2</v>
      </c>
      <c r="AM20" s="15">
        <f t="shared" si="3"/>
        <v>-0.36267524706963916</v>
      </c>
      <c r="AN20" s="16">
        <f t="shared" si="3"/>
        <v>0.59514364707296541</v>
      </c>
      <c r="AO20" s="16">
        <f t="shared" si="3"/>
        <v>5.1243406179351858E-2</v>
      </c>
      <c r="AP20" s="16">
        <f t="shared" si="3"/>
        <v>6.0931899641577081E-2</v>
      </c>
      <c r="AQ20" s="16">
        <f t="shared" si="3"/>
        <v>2.3648648648648685E-2</v>
      </c>
      <c r="AR20" s="16">
        <f t="shared" si="3"/>
        <v>4.6864686468646832E-2</v>
      </c>
    </row>
    <row r="21" spans="1:48" ht="20" x14ac:dyDescent="0.25">
      <c r="A21" s="5" t="s">
        <v>15</v>
      </c>
      <c r="B21" s="2">
        <v>5.4899999999999997E-2</v>
      </c>
      <c r="C21" s="2">
        <v>9.4399999999999998E-2</v>
      </c>
      <c r="D21" s="2">
        <v>0.1023</v>
      </c>
      <c r="E21" s="2">
        <v>0.10009999999999999</v>
      </c>
      <c r="F21" s="2">
        <v>6.9900000000000004E-2</v>
      </c>
      <c r="G21" s="2">
        <v>0.11550000000000001</v>
      </c>
      <c r="H21" s="2">
        <v>0.1096</v>
      </c>
      <c r="I21" s="2">
        <v>0.1135</v>
      </c>
      <c r="J21" s="2">
        <v>0.1087</v>
      </c>
      <c r="K21" s="2">
        <v>4.36E-2</v>
      </c>
      <c r="L21" s="2">
        <v>6.0499999999999998E-2</v>
      </c>
      <c r="M21" s="2">
        <v>8.8499999999999995E-2</v>
      </c>
      <c r="N21" s="2">
        <v>9.1999999999999998E-2</v>
      </c>
      <c r="O21" s="2">
        <v>9.1600000000000001E-2</v>
      </c>
      <c r="P21" s="2">
        <v>0.12529999999999999</v>
      </c>
      <c r="Q21" s="2">
        <v>9.4700000000000006E-2</v>
      </c>
      <c r="R21" s="2">
        <v>9.4100000000000003E-2</v>
      </c>
      <c r="S21" s="2">
        <v>0.1232</v>
      </c>
      <c r="T21" s="2">
        <v>0.13919999999999999</v>
      </c>
      <c r="U21" s="2">
        <v>0.1139</v>
      </c>
      <c r="V21" s="2">
        <v>0.12620000000000001</v>
      </c>
      <c r="W21" s="2">
        <v>0.1361</v>
      </c>
      <c r="X21" s="2">
        <v>0.14480000000000001</v>
      </c>
      <c r="Y21" s="2">
        <v>0.17610000000000001</v>
      </c>
      <c r="Z21" s="2">
        <v>0.2036</v>
      </c>
      <c r="AA21" s="2">
        <v>0.19989999999999999</v>
      </c>
      <c r="AB21" s="2">
        <v>0.21110000000000001</v>
      </c>
      <c r="AC21" s="2">
        <v>0.2195</v>
      </c>
      <c r="AD21" s="2">
        <v>0.22409999999999999</v>
      </c>
      <c r="AE21" s="2">
        <v>0.22550000000000001</v>
      </c>
      <c r="AF21" s="2">
        <v>0.22589999999999999</v>
      </c>
      <c r="AG21" s="2">
        <v>0.24079999999999999</v>
      </c>
      <c r="AH21" s="2">
        <v>0.2306</v>
      </c>
      <c r="AI21" s="2">
        <v>0.22670000000000001</v>
      </c>
      <c r="AJ21" s="2">
        <v>0.2349</v>
      </c>
      <c r="AK21" s="2">
        <v>0.25009999999999999</v>
      </c>
      <c r="AL21" s="2">
        <v>0.2515</v>
      </c>
      <c r="AM21" s="2">
        <v>0.15479999999999999</v>
      </c>
      <c r="AN21" s="40">
        <f>AN19/AN3</f>
        <v>0.22994281753595563</v>
      </c>
      <c r="AO21" s="40">
        <f t="shared" ref="AO21:AR21" si="4">AO19/AO3</f>
        <v>0.2338642078792959</v>
      </c>
      <c r="AP21" s="40">
        <f t="shared" si="4"/>
        <v>0.24037680688647067</v>
      </c>
      <c r="AQ21" s="40">
        <f t="shared" si="4"/>
        <v>0.23877068557919623</v>
      </c>
      <c r="AR21" s="40">
        <f t="shared" si="4"/>
        <v>0.24250764525993884</v>
      </c>
      <c r="AU21" s="18" t="s">
        <v>133</v>
      </c>
      <c r="AV21" s="19" t="s">
        <v>134</v>
      </c>
    </row>
    <row r="22" spans="1:48" ht="19" x14ac:dyDescent="0.25">
      <c r="A22" s="6" t="s">
        <v>16</v>
      </c>
      <c r="B22" s="10">
        <v>21500000</v>
      </c>
      <c r="C22" s="10">
        <v>18300000</v>
      </c>
      <c r="D22" s="10">
        <v>23200000</v>
      </c>
      <c r="E22" s="10">
        <v>27100000</v>
      </c>
      <c r="F22" s="10">
        <v>30100000</v>
      </c>
      <c r="G22" s="10">
        <v>33900000</v>
      </c>
      <c r="H22" s="10">
        <v>40300000</v>
      </c>
      <c r="I22" s="10">
        <v>44800000</v>
      </c>
      <c r="J22" s="10">
        <v>35700000</v>
      </c>
      <c r="K22" s="10">
        <v>1400000</v>
      </c>
      <c r="L22" s="10">
        <v>8400000</v>
      </c>
      <c r="M22" s="10">
        <v>27300000</v>
      </c>
      <c r="N22" s="10">
        <v>30500000</v>
      </c>
      <c r="O22" s="10">
        <v>41800000</v>
      </c>
      <c r="P22" s="10">
        <v>62500000</v>
      </c>
      <c r="Q22" s="10">
        <v>74072000</v>
      </c>
      <c r="R22" s="10">
        <v>93521000</v>
      </c>
      <c r="S22" s="10">
        <v>104514000</v>
      </c>
      <c r="T22" s="10">
        <v>111851000</v>
      </c>
      <c r="U22" s="10">
        <v>171753000</v>
      </c>
      <c r="V22" s="10">
        <v>212776000</v>
      </c>
      <c r="W22" s="10">
        <v>252102000</v>
      </c>
      <c r="X22" s="10">
        <v>305034000</v>
      </c>
      <c r="Y22" s="10">
        <v>340332000</v>
      </c>
      <c r="Z22" s="10">
        <v>412892000</v>
      </c>
      <c r="AA22" s="10">
        <v>444953000</v>
      </c>
      <c r="AB22" s="10">
        <v>492600000</v>
      </c>
      <c r="AC22" s="10">
        <v>545100000</v>
      </c>
      <c r="AD22" s="10">
        <v>622200000</v>
      </c>
      <c r="AE22" s="10">
        <v>641200000</v>
      </c>
      <c r="AF22" s="10">
        <v>674200000</v>
      </c>
      <c r="AG22" s="10">
        <v>724200000</v>
      </c>
      <c r="AH22" s="10">
        <v>732700000</v>
      </c>
      <c r="AI22" s="10">
        <v>791700000</v>
      </c>
      <c r="AJ22" s="10">
        <v>840200000</v>
      </c>
      <c r="AK22" s="10">
        <v>1029700000</v>
      </c>
      <c r="AL22" s="10">
        <v>1079100000</v>
      </c>
      <c r="AM22" s="10">
        <v>597800000</v>
      </c>
      <c r="AU22" s="41">
        <f>(-1*AM98)/AU101</f>
        <v>1.041558596452819E-2</v>
      </c>
      <c r="AV22" s="42">
        <f>AM107/AU101</f>
        <v>2.8853215393500838E-2</v>
      </c>
    </row>
    <row r="23" spans="1:48" ht="19" x14ac:dyDescent="0.25">
      <c r="A23" s="5" t="s">
        <v>17</v>
      </c>
      <c r="B23" s="2">
        <v>9.2899999999999996E-2</v>
      </c>
      <c r="C23" s="2">
        <v>6.6400000000000001E-2</v>
      </c>
      <c r="D23" s="2">
        <v>7.2800000000000004E-2</v>
      </c>
      <c r="E23" s="2">
        <v>7.8100000000000003E-2</v>
      </c>
      <c r="F23" s="2">
        <v>7.7700000000000005E-2</v>
      </c>
      <c r="G23" s="2">
        <v>7.9100000000000004E-2</v>
      </c>
      <c r="H23" s="2">
        <v>8.3000000000000004E-2</v>
      </c>
      <c r="I23" s="2">
        <v>8.6800000000000002E-2</v>
      </c>
      <c r="J23" s="2">
        <v>7.0300000000000001E-2</v>
      </c>
      <c r="K23" s="2">
        <v>2.8999999999999998E-3</v>
      </c>
      <c r="L23" s="2">
        <v>1.7299999999999999E-2</v>
      </c>
      <c r="M23" s="2">
        <v>5.1700000000000003E-2</v>
      </c>
      <c r="N23" s="2">
        <v>5.3100000000000001E-2</v>
      </c>
      <c r="O23" s="2">
        <v>6.1100000000000002E-2</v>
      </c>
      <c r="P23" s="2">
        <v>8.5599999999999996E-2</v>
      </c>
      <c r="Q23" s="2">
        <v>9.3100000000000002E-2</v>
      </c>
      <c r="R23" s="2">
        <v>8.6499999999999994E-2</v>
      </c>
      <c r="S23" s="2">
        <v>9.98E-2</v>
      </c>
      <c r="T23" s="2">
        <v>0.10580000000000001</v>
      </c>
      <c r="U23" s="2">
        <v>0.11749999999999999</v>
      </c>
      <c r="V23" s="2">
        <v>0.1225</v>
      </c>
      <c r="W23" s="2">
        <v>0.12959999999999999</v>
      </c>
      <c r="X23" s="2">
        <v>0.13730000000000001</v>
      </c>
      <c r="Y23" s="2">
        <v>0.14050000000000001</v>
      </c>
      <c r="Z23" s="2">
        <v>0.1638</v>
      </c>
      <c r="AA23" s="2">
        <v>0.17180000000000001</v>
      </c>
      <c r="AB23" s="2">
        <v>0.1792</v>
      </c>
      <c r="AC23" s="2">
        <v>0.18659999999999999</v>
      </c>
      <c r="AD23" s="2">
        <v>0.1948</v>
      </c>
      <c r="AE23" s="2">
        <v>0.19439999999999999</v>
      </c>
      <c r="AF23" s="2">
        <v>0.1986</v>
      </c>
      <c r="AG23" s="2">
        <v>0.20730000000000001</v>
      </c>
      <c r="AH23" s="2">
        <v>0.19400000000000001</v>
      </c>
      <c r="AI23" s="2">
        <v>0.191</v>
      </c>
      <c r="AJ23" s="2">
        <v>0.1928</v>
      </c>
      <c r="AK23" s="2">
        <v>0.21029999999999999</v>
      </c>
      <c r="AL23" s="2">
        <v>0.2079</v>
      </c>
      <c r="AM23" s="2">
        <v>0.11119999999999999</v>
      </c>
    </row>
    <row r="24" spans="1:48" ht="19" x14ac:dyDescent="0.25">
      <c r="A24" s="5" t="s">
        <v>18</v>
      </c>
      <c r="B24" s="1">
        <v>-14400000</v>
      </c>
      <c r="C24" s="1">
        <v>1400000</v>
      </c>
      <c r="D24" s="1">
        <v>100000</v>
      </c>
      <c r="E24" s="1">
        <v>-2100000</v>
      </c>
      <c r="F24" s="1">
        <v>-13100000</v>
      </c>
      <c r="G24" s="1">
        <v>5100000</v>
      </c>
      <c r="H24" s="1">
        <v>1700000</v>
      </c>
      <c r="I24" s="1">
        <v>2300000</v>
      </c>
      <c r="J24" s="1">
        <v>12100000</v>
      </c>
      <c r="K24" s="1">
        <v>8300000</v>
      </c>
      <c r="L24" s="1">
        <v>7900000</v>
      </c>
      <c r="M24" s="1">
        <v>5800000</v>
      </c>
      <c r="N24" s="1">
        <v>8200000</v>
      </c>
      <c r="O24" s="1">
        <v>4400000</v>
      </c>
      <c r="P24" s="1">
        <v>9700000</v>
      </c>
      <c r="Q24" s="1">
        <v>-22198000</v>
      </c>
      <c r="R24" s="1">
        <v>-19666000</v>
      </c>
      <c r="S24" s="1">
        <v>-3422000</v>
      </c>
      <c r="T24" s="1">
        <v>5114000</v>
      </c>
      <c r="U24" s="1">
        <v>-44310000</v>
      </c>
      <c r="V24" s="1">
        <v>-37893000</v>
      </c>
      <c r="W24" s="1">
        <v>-39004000</v>
      </c>
      <c r="X24" s="1">
        <v>-40109000</v>
      </c>
      <c r="Y24" s="1">
        <v>-32080000</v>
      </c>
      <c r="Z24" s="1">
        <v>-20656000</v>
      </c>
      <c r="AA24" s="1">
        <v>-26697000</v>
      </c>
      <c r="AB24" s="1">
        <v>2000000</v>
      </c>
      <c r="AC24" s="1">
        <v>-2600000</v>
      </c>
      <c r="AD24" s="1">
        <v>-24400000</v>
      </c>
      <c r="AE24" s="1">
        <v>-16300000</v>
      </c>
      <c r="AF24" s="1">
        <v>-38800000</v>
      </c>
      <c r="AG24" s="1">
        <v>-18300000</v>
      </c>
      <c r="AH24" s="1">
        <v>-40000000</v>
      </c>
      <c r="AI24" s="1">
        <v>-72200000</v>
      </c>
      <c r="AJ24" s="1">
        <v>-66500000</v>
      </c>
      <c r="AK24" s="1">
        <v>-55900000</v>
      </c>
      <c r="AL24" s="1">
        <v>-47400000</v>
      </c>
      <c r="AM24" s="1">
        <v>-74500000</v>
      </c>
    </row>
    <row r="25" spans="1:48" ht="19" x14ac:dyDescent="0.25">
      <c r="A25" s="6" t="s">
        <v>19</v>
      </c>
      <c r="B25" s="10">
        <v>7100000</v>
      </c>
      <c r="C25" s="10">
        <v>19700000</v>
      </c>
      <c r="D25" s="10">
        <v>23300000</v>
      </c>
      <c r="E25" s="10">
        <v>25000000</v>
      </c>
      <c r="F25" s="10">
        <v>17000000</v>
      </c>
      <c r="G25" s="10">
        <v>39000000</v>
      </c>
      <c r="H25" s="10">
        <v>42000000</v>
      </c>
      <c r="I25" s="10">
        <v>47100000</v>
      </c>
      <c r="J25" s="10">
        <v>47800000</v>
      </c>
      <c r="K25" s="10">
        <v>9700000</v>
      </c>
      <c r="L25" s="10">
        <v>16300000</v>
      </c>
      <c r="M25" s="10">
        <v>33100000</v>
      </c>
      <c r="N25" s="10">
        <v>38700000</v>
      </c>
      <c r="O25" s="10">
        <v>46200000</v>
      </c>
      <c r="P25" s="10">
        <v>72200000</v>
      </c>
      <c r="Q25" s="10">
        <v>51874000</v>
      </c>
      <c r="R25" s="10">
        <v>73855000</v>
      </c>
      <c r="S25" s="10">
        <v>101092000</v>
      </c>
      <c r="T25" s="10">
        <v>116965000</v>
      </c>
      <c r="U25" s="10">
        <v>127443000</v>
      </c>
      <c r="V25" s="10">
        <v>174883000</v>
      </c>
      <c r="W25" s="10">
        <v>213098000</v>
      </c>
      <c r="X25" s="10">
        <v>264925000</v>
      </c>
      <c r="Y25" s="10">
        <v>308252000</v>
      </c>
      <c r="Z25" s="10">
        <v>392236000</v>
      </c>
      <c r="AA25" s="10">
        <v>418256000</v>
      </c>
      <c r="AB25" s="10">
        <v>494600000</v>
      </c>
      <c r="AC25" s="10">
        <v>542500000</v>
      </c>
      <c r="AD25" s="10">
        <v>597800000</v>
      </c>
      <c r="AE25" s="10">
        <v>624900000</v>
      </c>
      <c r="AF25" s="10">
        <v>635400000</v>
      </c>
      <c r="AG25" s="10">
        <v>705900000</v>
      </c>
      <c r="AH25" s="10">
        <v>692700000</v>
      </c>
      <c r="AI25" s="10">
        <v>719500000</v>
      </c>
      <c r="AJ25" s="10">
        <v>773700000</v>
      </c>
      <c r="AK25" s="10">
        <v>973800000</v>
      </c>
      <c r="AL25" s="10">
        <v>1031700000</v>
      </c>
      <c r="AM25" s="10">
        <v>523300000</v>
      </c>
    </row>
    <row r="26" spans="1:48" ht="19" x14ac:dyDescent="0.25">
      <c r="A26" s="5" t="s">
        <v>20</v>
      </c>
      <c r="B26" s="2">
        <v>3.0700000000000002E-2</v>
      </c>
      <c r="C26" s="2">
        <v>7.1499999999999994E-2</v>
      </c>
      <c r="D26" s="2">
        <v>7.3099999999999998E-2</v>
      </c>
      <c r="E26" s="2">
        <v>7.2099999999999997E-2</v>
      </c>
      <c r="F26" s="2">
        <v>4.3900000000000002E-2</v>
      </c>
      <c r="G26" s="2">
        <v>9.0999999999999998E-2</v>
      </c>
      <c r="H26" s="2">
        <v>8.6499999999999994E-2</v>
      </c>
      <c r="I26" s="2">
        <v>9.1200000000000003E-2</v>
      </c>
      <c r="J26" s="2">
        <v>9.4200000000000006E-2</v>
      </c>
      <c r="K26" s="2">
        <v>1.9800000000000002E-2</v>
      </c>
      <c r="L26" s="2">
        <v>3.3599999999999998E-2</v>
      </c>
      <c r="M26" s="2">
        <v>6.2700000000000006E-2</v>
      </c>
      <c r="N26" s="2">
        <v>6.7299999999999999E-2</v>
      </c>
      <c r="O26" s="2">
        <v>6.7500000000000004E-2</v>
      </c>
      <c r="P26" s="2">
        <v>9.8900000000000002E-2</v>
      </c>
      <c r="Q26" s="2">
        <v>6.5199999999999994E-2</v>
      </c>
      <c r="R26" s="2">
        <v>6.83E-2</v>
      </c>
      <c r="S26" s="2">
        <v>9.6500000000000002E-2</v>
      </c>
      <c r="T26" s="2">
        <v>0.11070000000000001</v>
      </c>
      <c r="U26" s="2">
        <v>8.72E-2</v>
      </c>
      <c r="V26" s="2">
        <v>0.1007</v>
      </c>
      <c r="W26" s="2">
        <v>0.1095</v>
      </c>
      <c r="X26" s="2">
        <v>0.1193</v>
      </c>
      <c r="Y26" s="2">
        <v>0.1273</v>
      </c>
      <c r="Z26" s="2">
        <v>0.15559999999999999</v>
      </c>
      <c r="AA26" s="2">
        <v>0.1615</v>
      </c>
      <c r="AB26" s="2">
        <v>0.1799</v>
      </c>
      <c r="AC26" s="2">
        <v>0.1857</v>
      </c>
      <c r="AD26" s="2">
        <v>0.18709999999999999</v>
      </c>
      <c r="AE26" s="2">
        <v>0.1895</v>
      </c>
      <c r="AF26" s="2">
        <v>0.18720000000000001</v>
      </c>
      <c r="AG26" s="2">
        <v>0.2021</v>
      </c>
      <c r="AH26" s="2">
        <v>0.18340000000000001</v>
      </c>
      <c r="AI26" s="2">
        <v>0.17349999999999999</v>
      </c>
      <c r="AJ26" s="2">
        <v>0.17749999999999999</v>
      </c>
      <c r="AK26" s="2">
        <v>0.19889999999999999</v>
      </c>
      <c r="AL26" s="2">
        <v>0.1988</v>
      </c>
      <c r="AM26" s="2">
        <v>9.7299999999999998E-2</v>
      </c>
    </row>
    <row r="27" spans="1:48" ht="19" x14ac:dyDescent="0.25">
      <c r="A27" s="5" t="s">
        <v>21</v>
      </c>
      <c r="B27" s="1">
        <v>2400000</v>
      </c>
      <c r="C27" s="1">
        <v>6900000</v>
      </c>
      <c r="D27" s="1">
        <v>9300000</v>
      </c>
      <c r="E27" s="1">
        <v>8500000</v>
      </c>
      <c r="F27" s="1">
        <v>8400000</v>
      </c>
      <c r="G27" s="1">
        <v>15800000</v>
      </c>
      <c r="H27" s="1">
        <v>15500000</v>
      </c>
      <c r="I27" s="1">
        <v>17600000</v>
      </c>
      <c r="J27" s="1">
        <v>18300000</v>
      </c>
      <c r="K27" s="1">
        <v>3600000</v>
      </c>
      <c r="L27" s="1">
        <v>6100000</v>
      </c>
      <c r="M27" s="1">
        <v>11900000</v>
      </c>
      <c r="N27" s="1">
        <v>14200000</v>
      </c>
      <c r="O27" s="1">
        <v>15900000</v>
      </c>
      <c r="P27" s="1">
        <v>26800000</v>
      </c>
      <c r="Q27" s="1">
        <v>18315000</v>
      </c>
      <c r="R27" s="1">
        <v>26871000</v>
      </c>
      <c r="S27" s="1">
        <v>34402000</v>
      </c>
      <c r="T27" s="1">
        <v>35974000</v>
      </c>
      <c r="U27" s="1">
        <v>38631000</v>
      </c>
      <c r="V27" s="1">
        <v>52068000</v>
      </c>
      <c r="W27" s="1">
        <v>74171000</v>
      </c>
      <c r="X27" s="1">
        <v>95900000</v>
      </c>
      <c r="Y27" s="1">
        <v>113078000</v>
      </c>
      <c r="Z27" s="1">
        <v>148715000</v>
      </c>
      <c r="AA27" s="1">
        <v>147562000</v>
      </c>
      <c r="AB27" s="1">
        <v>185000000</v>
      </c>
      <c r="AC27" s="1">
        <v>192700000</v>
      </c>
      <c r="AD27" s="1">
        <v>203400000</v>
      </c>
      <c r="AE27" s="1">
        <v>211000000</v>
      </c>
      <c r="AF27" s="1">
        <v>225000000</v>
      </c>
      <c r="AG27" s="1">
        <v>246900000</v>
      </c>
      <c r="AH27" s="1">
        <v>-50700000</v>
      </c>
      <c r="AI27" s="1">
        <v>150900000</v>
      </c>
      <c r="AJ27" s="1">
        <v>157800000</v>
      </c>
      <c r="AK27" s="1">
        <v>187900000</v>
      </c>
      <c r="AL27" s="1">
        <v>204200000</v>
      </c>
      <c r="AM27" s="1">
        <v>109400000</v>
      </c>
    </row>
    <row r="28" spans="1:48" ht="20" thickBot="1" x14ac:dyDescent="0.3">
      <c r="A28" s="7" t="s">
        <v>22</v>
      </c>
      <c r="B28" s="11">
        <v>4700000</v>
      </c>
      <c r="C28" s="11">
        <v>12800000</v>
      </c>
      <c r="D28" s="11">
        <v>14000000</v>
      </c>
      <c r="E28" s="11">
        <v>16500000</v>
      </c>
      <c r="F28" s="11">
        <v>8600000</v>
      </c>
      <c r="G28" s="11">
        <v>23200000</v>
      </c>
      <c r="H28" s="11">
        <v>26500000</v>
      </c>
      <c r="I28" s="11">
        <v>29500000</v>
      </c>
      <c r="J28" s="11">
        <v>26300000</v>
      </c>
      <c r="K28" s="11">
        <v>6100000</v>
      </c>
      <c r="L28" s="11">
        <v>10200000</v>
      </c>
      <c r="M28" s="11">
        <v>21200000</v>
      </c>
      <c r="N28" s="11">
        <v>24500000</v>
      </c>
      <c r="O28" s="11">
        <v>30300000</v>
      </c>
      <c r="P28" s="11">
        <v>45400000</v>
      </c>
      <c r="Q28" s="11">
        <v>33559000</v>
      </c>
      <c r="R28" s="11">
        <v>46984000</v>
      </c>
      <c r="S28" s="11">
        <v>66690000</v>
      </c>
      <c r="T28" s="11">
        <v>80961000</v>
      </c>
      <c r="U28" s="11">
        <v>88808000</v>
      </c>
      <c r="V28" s="11">
        <v>122906000</v>
      </c>
      <c r="W28" s="11">
        <v>138927000</v>
      </c>
      <c r="X28" s="11">
        <v>169025000</v>
      </c>
      <c r="Y28" s="11">
        <v>195174000</v>
      </c>
      <c r="Z28" s="11">
        <v>243533000</v>
      </c>
      <c r="AA28" s="11">
        <v>270717000</v>
      </c>
      <c r="AB28" s="11">
        <v>309600000</v>
      </c>
      <c r="AC28" s="11">
        <v>349800000</v>
      </c>
      <c r="AD28" s="11">
        <v>394400000</v>
      </c>
      <c r="AE28" s="11">
        <v>413900000</v>
      </c>
      <c r="AF28" s="11">
        <v>410400000</v>
      </c>
      <c r="AG28" s="11">
        <v>459000000</v>
      </c>
      <c r="AH28" s="11">
        <v>743400000</v>
      </c>
      <c r="AI28" s="11">
        <v>568600000</v>
      </c>
      <c r="AJ28" s="11">
        <v>615900000</v>
      </c>
      <c r="AK28" s="11">
        <v>785900000</v>
      </c>
      <c r="AL28" s="11">
        <v>827500000</v>
      </c>
      <c r="AM28" s="11">
        <v>413900000</v>
      </c>
      <c r="AN28" s="43">
        <v>766300000</v>
      </c>
      <c r="AO28" s="43">
        <v>822600000</v>
      </c>
      <c r="AP28" s="43">
        <v>885600000</v>
      </c>
      <c r="AQ28" s="43">
        <v>937600000</v>
      </c>
      <c r="AR28" s="43">
        <v>996400000</v>
      </c>
    </row>
    <row r="29" spans="1:48" ht="20" customHeight="1" thickTop="1" x14ac:dyDescent="0.25">
      <c r="A29" s="14" t="s">
        <v>101</v>
      </c>
      <c r="B29" s="1"/>
      <c r="C29" s="15">
        <f>(C28/B28)-1</f>
        <v>1.7234042553191489</v>
      </c>
      <c r="D29" s="15">
        <f>(D28/C28)-1</f>
        <v>9.375E-2</v>
      </c>
      <c r="E29" s="15">
        <f>(E28/D28)-1</f>
        <v>0.1785714285714286</v>
      </c>
      <c r="F29" s="15">
        <f t="shared" ref="F29:AS29" si="5">(F28/E28)-1</f>
        <v>-0.47878787878787876</v>
      </c>
      <c r="G29" s="15">
        <f t="shared" si="5"/>
        <v>1.6976744186046511</v>
      </c>
      <c r="H29" s="15">
        <f t="shared" si="5"/>
        <v>0.14224137931034475</v>
      </c>
      <c r="I29" s="15">
        <f t="shared" si="5"/>
        <v>0.1132075471698113</v>
      </c>
      <c r="J29" s="15">
        <f t="shared" si="5"/>
        <v>-0.1084745762711864</v>
      </c>
      <c r="K29" s="15">
        <f t="shared" si="5"/>
        <v>-0.76806083650190116</v>
      </c>
      <c r="L29" s="15">
        <f t="shared" si="5"/>
        <v>0.67213114754098369</v>
      </c>
      <c r="M29" s="15">
        <f t="shared" si="5"/>
        <v>1.0784313725490198</v>
      </c>
      <c r="N29" s="15">
        <f t="shared" si="5"/>
        <v>0.15566037735849059</v>
      </c>
      <c r="O29" s="15">
        <f t="shared" si="5"/>
        <v>0.23673469387755097</v>
      </c>
      <c r="P29" s="15">
        <f t="shared" si="5"/>
        <v>0.49834983498349827</v>
      </c>
      <c r="Q29" s="15">
        <f t="shared" si="5"/>
        <v>-0.26081497797356823</v>
      </c>
      <c r="R29" s="15">
        <f t="shared" si="5"/>
        <v>0.40004171757203721</v>
      </c>
      <c r="S29" s="15">
        <f t="shared" si="5"/>
        <v>0.41941937680912655</v>
      </c>
      <c r="T29" s="15">
        <f t="shared" si="5"/>
        <v>0.21399010346378766</v>
      </c>
      <c r="U29" s="15">
        <f t="shared" si="5"/>
        <v>9.6923209940588784E-2</v>
      </c>
      <c r="V29" s="15">
        <f t="shared" si="5"/>
        <v>0.38395189622556525</v>
      </c>
      <c r="W29" s="15">
        <f t="shared" si="5"/>
        <v>0.13035165085512501</v>
      </c>
      <c r="X29" s="15">
        <f t="shared" si="5"/>
        <v>0.21664615229581008</v>
      </c>
      <c r="Y29" s="15">
        <f t="shared" si="5"/>
        <v>0.15470492530690727</v>
      </c>
      <c r="Z29" s="15">
        <f t="shared" si="5"/>
        <v>0.24777378134382655</v>
      </c>
      <c r="AA29" s="15">
        <f t="shared" si="5"/>
        <v>0.11162347607921719</v>
      </c>
      <c r="AB29" s="15">
        <f t="shared" si="5"/>
        <v>0.14362969447799734</v>
      </c>
      <c r="AC29" s="15">
        <f t="shared" si="5"/>
        <v>0.12984496124031009</v>
      </c>
      <c r="AD29" s="15">
        <f t="shared" si="5"/>
        <v>0.12750142938822173</v>
      </c>
      <c r="AE29" s="15">
        <f t="shared" si="5"/>
        <v>4.9442190669371167E-2</v>
      </c>
      <c r="AF29" s="15">
        <f t="shared" si="5"/>
        <v>-8.4561488282193231E-3</v>
      </c>
      <c r="AG29" s="15">
        <f t="shared" si="5"/>
        <v>0.11842105263157898</v>
      </c>
      <c r="AH29" s="15">
        <f t="shared" si="5"/>
        <v>0.61960784313725492</v>
      </c>
      <c r="AI29" s="15">
        <f t="shared" si="5"/>
        <v>-0.23513586225450633</v>
      </c>
      <c r="AJ29" s="15">
        <f t="shared" si="5"/>
        <v>8.3186774533942964E-2</v>
      </c>
      <c r="AK29" s="15">
        <f t="shared" si="5"/>
        <v>0.27601883422633544</v>
      </c>
      <c r="AL29" s="15">
        <f t="shared" si="5"/>
        <v>5.2932943122534715E-2</v>
      </c>
      <c r="AM29" s="15">
        <f t="shared" si="5"/>
        <v>-0.49981873111782482</v>
      </c>
      <c r="AN29" s="16">
        <f t="shared" si="5"/>
        <v>0.85141338487557383</v>
      </c>
      <c r="AO29" s="16">
        <f t="shared" si="5"/>
        <v>7.3469920396711519E-2</v>
      </c>
      <c r="AP29" s="16">
        <f t="shared" si="5"/>
        <v>7.6586433260393827E-2</v>
      </c>
      <c r="AQ29" s="16">
        <f t="shared" si="5"/>
        <v>5.8717253839205119E-2</v>
      </c>
      <c r="AR29" s="16">
        <f t="shared" si="5"/>
        <v>6.2713310580204684E-2</v>
      </c>
    </row>
    <row r="30" spans="1:48" ht="19" x14ac:dyDescent="0.25">
      <c r="A30" s="5" t="s">
        <v>23</v>
      </c>
      <c r="B30" s="2">
        <v>2.0299999999999999E-2</v>
      </c>
      <c r="C30" s="2">
        <v>4.65E-2</v>
      </c>
      <c r="D30" s="2">
        <v>4.3900000000000002E-2</v>
      </c>
      <c r="E30" s="2">
        <v>4.7600000000000003E-2</v>
      </c>
      <c r="F30" s="2">
        <v>2.2200000000000001E-2</v>
      </c>
      <c r="G30" s="2">
        <v>5.4100000000000002E-2</v>
      </c>
      <c r="H30" s="2">
        <v>5.4600000000000003E-2</v>
      </c>
      <c r="I30" s="2">
        <v>5.7099999999999998E-2</v>
      </c>
      <c r="J30" s="2">
        <v>5.1799999999999999E-2</v>
      </c>
      <c r="K30" s="2">
        <v>1.24E-2</v>
      </c>
      <c r="L30" s="2">
        <v>2.1000000000000001E-2</v>
      </c>
      <c r="M30" s="2">
        <v>4.02E-2</v>
      </c>
      <c r="N30" s="2">
        <v>4.2599999999999999E-2</v>
      </c>
      <c r="O30" s="2">
        <v>4.4299999999999999E-2</v>
      </c>
      <c r="P30" s="2">
        <v>6.2199999999999998E-2</v>
      </c>
      <c r="Q30" s="2">
        <v>4.2200000000000001E-2</v>
      </c>
      <c r="R30" s="2">
        <v>4.3499999999999997E-2</v>
      </c>
      <c r="S30" s="2">
        <v>6.3700000000000007E-2</v>
      </c>
      <c r="T30" s="2">
        <v>7.6600000000000001E-2</v>
      </c>
      <c r="U30" s="2">
        <v>6.0699999999999997E-2</v>
      </c>
      <c r="V30" s="2">
        <v>7.0800000000000002E-2</v>
      </c>
      <c r="W30" s="2">
        <v>7.1400000000000005E-2</v>
      </c>
      <c r="X30" s="2">
        <v>7.6100000000000001E-2</v>
      </c>
      <c r="Y30" s="2">
        <v>8.0600000000000005E-2</v>
      </c>
      <c r="Z30" s="2">
        <v>9.6600000000000005E-2</v>
      </c>
      <c r="AA30" s="2">
        <v>0.1046</v>
      </c>
      <c r="AB30" s="2">
        <v>0.11260000000000001</v>
      </c>
      <c r="AC30" s="2">
        <v>0.1197</v>
      </c>
      <c r="AD30" s="2">
        <v>0.1235</v>
      </c>
      <c r="AE30" s="2">
        <v>0.1255</v>
      </c>
      <c r="AF30" s="2">
        <v>0.12089999999999999</v>
      </c>
      <c r="AG30" s="2">
        <v>0.13139999999999999</v>
      </c>
      <c r="AH30" s="2">
        <v>0.19689999999999999</v>
      </c>
      <c r="AI30" s="2">
        <v>0.1371</v>
      </c>
      <c r="AJ30" s="2">
        <v>0.14130000000000001</v>
      </c>
      <c r="AK30" s="2">
        <v>0.1605</v>
      </c>
      <c r="AL30" s="2">
        <v>0.15939999999999999</v>
      </c>
      <c r="AM30" s="2">
        <v>7.6999999999999999E-2</v>
      </c>
      <c r="AN30" s="44">
        <f>AN28/AN3</f>
        <v>0.13278461271876624</v>
      </c>
      <c r="AO30" s="44">
        <f t="shared" ref="AO30:AR30" si="6">AO28/AO3</f>
        <v>0.13790444258172674</v>
      </c>
      <c r="AP30" s="44">
        <f t="shared" si="6"/>
        <v>0.14383628390449896</v>
      </c>
      <c r="AQ30" s="44">
        <f t="shared" si="6"/>
        <v>0.1477698975571316</v>
      </c>
      <c r="AR30" s="44">
        <f t="shared" si="6"/>
        <v>0.15235474006116209</v>
      </c>
    </row>
    <row r="31" spans="1:48" ht="19" x14ac:dyDescent="0.25">
      <c r="A31" s="5" t="s">
        <v>24</v>
      </c>
      <c r="B31" s="12">
        <v>0.02</v>
      </c>
      <c r="C31" s="12">
        <v>0.05</v>
      </c>
      <c r="D31" s="12">
        <v>0.05</v>
      </c>
      <c r="E31" s="12">
        <v>0.06</v>
      </c>
      <c r="F31" s="12">
        <v>0.04</v>
      </c>
      <c r="G31" s="12">
        <v>0.09</v>
      </c>
      <c r="H31" s="12">
        <v>0.11</v>
      </c>
      <c r="I31" s="12">
        <v>0.12</v>
      </c>
      <c r="J31" s="12">
        <v>0.11</v>
      </c>
      <c r="K31" s="12">
        <v>0.03</v>
      </c>
      <c r="L31" s="12">
        <v>0.04</v>
      </c>
      <c r="M31" s="12">
        <v>0.09</v>
      </c>
      <c r="N31" s="12">
        <v>0.1</v>
      </c>
      <c r="O31" s="12">
        <v>0.13</v>
      </c>
      <c r="P31" s="12">
        <v>0.2</v>
      </c>
      <c r="Q31" s="12">
        <v>0.15</v>
      </c>
      <c r="R31" s="12">
        <v>0.2</v>
      </c>
      <c r="S31" s="12">
        <v>0.28000000000000003</v>
      </c>
      <c r="T31" s="12">
        <v>0.34</v>
      </c>
      <c r="U31" s="12">
        <v>0.36</v>
      </c>
      <c r="V31" s="12">
        <v>0.48</v>
      </c>
      <c r="W31" s="12">
        <v>0.54</v>
      </c>
      <c r="X31" s="12">
        <v>0.64</v>
      </c>
      <c r="Y31" s="12">
        <v>0.72</v>
      </c>
      <c r="Z31" s="12">
        <v>0.86</v>
      </c>
      <c r="AA31" s="12">
        <v>0.95</v>
      </c>
      <c r="AB31" s="12">
        <v>1.08</v>
      </c>
      <c r="AC31" s="12">
        <v>1.25</v>
      </c>
      <c r="AD31" s="12">
        <v>1.43</v>
      </c>
      <c r="AE31" s="12">
        <v>1.53</v>
      </c>
      <c r="AF31" s="12">
        <v>1.56</v>
      </c>
      <c r="AG31" s="12">
        <v>1.78</v>
      </c>
      <c r="AH31" s="12">
        <v>2.97</v>
      </c>
      <c r="AI31" s="12">
        <v>2.3199999999999998</v>
      </c>
      <c r="AJ31" s="12">
        <v>2.5</v>
      </c>
      <c r="AK31" s="12">
        <v>3.18</v>
      </c>
      <c r="AL31" s="12">
        <v>3.38</v>
      </c>
      <c r="AM31" s="12">
        <v>1.7</v>
      </c>
      <c r="AN31" s="45">
        <v>3.14</v>
      </c>
      <c r="AO31" s="45">
        <v>3.37</v>
      </c>
      <c r="AP31" s="45">
        <v>3.63</v>
      </c>
      <c r="AQ31" s="45">
        <v>3.84</v>
      </c>
      <c r="AR31" s="45">
        <v>4.08</v>
      </c>
    </row>
    <row r="32" spans="1:48" ht="19" x14ac:dyDescent="0.25">
      <c r="A32" s="5" t="s">
        <v>25</v>
      </c>
      <c r="B32" s="12">
        <v>0.02</v>
      </c>
      <c r="C32" s="12">
        <v>0.05</v>
      </c>
      <c r="D32" s="12">
        <v>0.05</v>
      </c>
      <c r="E32" s="12">
        <v>0.06</v>
      </c>
      <c r="F32" s="12">
        <v>0.04</v>
      </c>
      <c r="G32" s="12">
        <v>0.09</v>
      </c>
      <c r="H32" s="12">
        <v>0.11</v>
      </c>
      <c r="I32" s="12">
        <v>0.12</v>
      </c>
      <c r="J32" s="12">
        <v>0.11</v>
      </c>
      <c r="K32" s="12">
        <v>0.03</v>
      </c>
      <c r="L32" s="12">
        <v>0.04</v>
      </c>
      <c r="M32" s="12">
        <v>0.09</v>
      </c>
      <c r="N32" s="12">
        <v>0.1</v>
      </c>
      <c r="O32" s="12">
        <v>0.13</v>
      </c>
      <c r="P32" s="12">
        <v>0.18</v>
      </c>
      <c r="Q32" s="12">
        <v>0.14000000000000001</v>
      </c>
      <c r="R32" s="12">
        <v>0.19</v>
      </c>
      <c r="S32" s="12">
        <v>0.27</v>
      </c>
      <c r="T32" s="12">
        <v>0.32</v>
      </c>
      <c r="U32" s="12">
        <v>0.34</v>
      </c>
      <c r="V32" s="12">
        <v>0.46</v>
      </c>
      <c r="W32" s="12">
        <v>0.52</v>
      </c>
      <c r="X32" s="12">
        <v>0.61</v>
      </c>
      <c r="Y32" s="12">
        <v>0.69</v>
      </c>
      <c r="Z32" s="12">
        <v>0.85</v>
      </c>
      <c r="AA32" s="12">
        <v>0.94</v>
      </c>
      <c r="AB32" s="12">
        <v>1.06</v>
      </c>
      <c r="AC32" s="12">
        <v>1.23</v>
      </c>
      <c r="AD32" s="12">
        <v>1.4</v>
      </c>
      <c r="AE32" s="12">
        <v>1.5</v>
      </c>
      <c r="AF32" s="12">
        <v>1.53</v>
      </c>
      <c r="AG32" s="12">
        <v>1.75</v>
      </c>
      <c r="AH32" s="12">
        <v>2.9</v>
      </c>
      <c r="AI32" s="12">
        <v>2.27</v>
      </c>
      <c r="AJ32" s="12">
        <v>2.44</v>
      </c>
      <c r="AK32" s="12">
        <v>3.12</v>
      </c>
      <c r="AL32" s="12">
        <v>3.32</v>
      </c>
      <c r="AM32" s="12">
        <v>1.68</v>
      </c>
    </row>
    <row r="33" spans="1:39" ht="19" x14ac:dyDescent="0.25">
      <c r="A33" s="5" t="s">
        <v>26</v>
      </c>
      <c r="B33" s="1">
        <v>234882559</v>
      </c>
      <c r="C33" s="1">
        <v>255872064</v>
      </c>
      <c r="D33" s="1">
        <v>262368816</v>
      </c>
      <c r="E33" s="1">
        <v>260396118</v>
      </c>
      <c r="F33" s="1">
        <v>245591490</v>
      </c>
      <c r="G33" s="1">
        <v>262510254</v>
      </c>
      <c r="H33" s="1">
        <v>244493138</v>
      </c>
      <c r="I33" s="1">
        <v>242344581</v>
      </c>
      <c r="J33" s="1">
        <v>242647907</v>
      </c>
      <c r="K33" s="1">
        <v>236472000</v>
      </c>
      <c r="L33" s="1">
        <v>234804000</v>
      </c>
      <c r="M33" s="1">
        <v>234408000</v>
      </c>
      <c r="N33" s="1">
        <v>233532000</v>
      </c>
      <c r="O33" s="1">
        <v>232404000</v>
      </c>
      <c r="P33" s="1">
        <v>232752000</v>
      </c>
      <c r="Q33" s="1">
        <v>229926000</v>
      </c>
      <c r="R33" s="1">
        <v>233274000</v>
      </c>
      <c r="S33" s="1">
        <v>237780000</v>
      </c>
      <c r="T33" s="1">
        <v>241362000</v>
      </c>
      <c r="U33" s="1">
        <v>247472000</v>
      </c>
      <c r="V33" s="1">
        <v>255428000</v>
      </c>
      <c r="W33" s="1">
        <v>259424000</v>
      </c>
      <c r="X33" s="1">
        <v>263360000</v>
      </c>
      <c r="Y33" s="1">
        <v>271480000</v>
      </c>
      <c r="Z33" s="1">
        <v>281516000</v>
      </c>
      <c r="AA33" s="1">
        <v>284124000</v>
      </c>
      <c r="AB33" s="1">
        <v>286400000</v>
      </c>
      <c r="AC33" s="1">
        <v>280200000</v>
      </c>
      <c r="AD33" s="1">
        <v>277200000</v>
      </c>
      <c r="AE33" s="1">
        <v>270200000</v>
      </c>
      <c r="AF33" s="1">
        <v>262200000</v>
      </c>
      <c r="AG33" s="1">
        <v>257600000</v>
      </c>
      <c r="AH33" s="1">
        <v>250600000</v>
      </c>
      <c r="AI33" s="1">
        <v>245500000</v>
      </c>
      <c r="AJ33" s="1">
        <v>246200000</v>
      </c>
      <c r="AK33" s="1">
        <v>246800000</v>
      </c>
      <c r="AL33" s="1">
        <v>244900000</v>
      </c>
      <c r="AM33" s="1">
        <v>242900000</v>
      </c>
    </row>
    <row r="34" spans="1:39" ht="19" x14ac:dyDescent="0.25">
      <c r="A34" s="5" t="s">
        <v>27</v>
      </c>
      <c r="B34" s="1">
        <v>234882559</v>
      </c>
      <c r="C34" s="1">
        <v>255872064</v>
      </c>
      <c r="D34" s="1">
        <v>262368816</v>
      </c>
      <c r="E34" s="1">
        <v>267433851</v>
      </c>
      <c r="F34" s="1">
        <v>245591490</v>
      </c>
      <c r="G34" s="1">
        <v>262510254</v>
      </c>
      <c r="H34" s="1">
        <v>244493138</v>
      </c>
      <c r="I34" s="1">
        <v>249171189</v>
      </c>
      <c r="J34" s="1">
        <v>246439280</v>
      </c>
      <c r="K34" s="1">
        <v>236472000</v>
      </c>
      <c r="L34" s="1">
        <v>234804000</v>
      </c>
      <c r="M34" s="1">
        <v>234408000</v>
      </c>
      <c r="N34" s="1">
        <v>239652000</v>
      </c>
      <c r="O34" s="1">
        <v>240300000</v>
      </c>
      <c r="P34" s="1">
        <v>246258000</v>
      </c>
      <c r="Q34" s="1">
        <v>239598000</v>
      </c>
      <c r="R34" s="1">
        <v>244914000</v>
      </c>
      <c r="S34" s="1">
        <v>250854000</v>
      </c>
      <c r="T34" s="1">
        <v>253194000</v>
      </c>
      <c r="U34" s="1">
        <v>272264000</v>
      </c>
      <c r="V34" s="1">
        <v>277156000</v>
      </c>
      <c r="W34" s="1">
        <v>275784000</v>
      </c>
      <c r="X34" s="1">
        <v>281248000</v>
      </c>
      <c r="Y34" s="1">
        <v>284464000</v>
      </c>
      <c r="Z34" s="1">
        <v>285908000</v>
      </c>
      <c r="AA34" s="1">
        <v>288804000</v>
      </c>
      <c r="AB34" s="1">
        <v>291600000</v>
      </c>
      <c r="AC34" s="1">
        <v>285400000</v>
      </c>
      <c r="AD34" s="1">
        <v>282400000</v>
      </c>
      <c r="AE34" s="1">
        <v>275000000</v>
      </c>
      <c r="AF34" s="1">
        <v>267200000</v>
      </c>
      <c r="AG34" s="1">
        <v>262100000</v>
      </c>
      <c r="AH34" s="1">
        <v>256100000</v>
      </c>
      <c r="AI34" s="1">
        <v>250700000</v>
      </c>
      <c r="AJ34" s="1">
        <v>252100000</v>
      </c>
      <c r="AK34" s="1">
        <v>252200000</v>
      </c>
      <c r="AL34" s="1">
        <v>249600000</v>
      </c>
      <c r="AM34" s="1">
        <v>246300000</v>
      </c>
    </row>
    <row r="35" spans="1:39" ht="20" customHeight="1" x14ac:dyDescent="0.25">
      <c r="A35" s="14" t="s">
        <v>102</v>
      </c>
      <c r="B35" s="1"/>
      <c r="C35" s="22">
        <f>(C34-B34)/B34</f>
        <v>8.9361700968184701E-2</v>
      </c>
      <c r="D35" s="22">
        <f t="shared" ref="D35:AN35" si="7">(D34-C34)/C34</f>
        <v>2.5390626465576171E-2</v>
      </c>
      <c r="E35" s="22">
        <f t="shared" si="7"/>
        <v>1.9305019084280201E-2</v>
      </c>
      <c r="F35" s="22">
        <f t="shared" si="7"/>
        <v>-8.1673882787560798E-2</v>
      </c>
      <c r="G35" s="22">
        <f t="shared" si="7"/>
        <v>6.888986259255156E-2</v>
      </c>
      <c r="H35" s="22">
        <f t="shared" si="7"/>
        <v>-6.8633951342715938E-2</v>
      </c>
      <c r="I35" s="22">
        <f t="shared" si="7"/>
        <v>1.9133669919194216E-2</v>
      </c>
      <c r="J35" s="22">
        <f t="shared" si="7"/>
        <v>-1.0963984283110677E-2</v>
      </c>
      <c r="K35" s="22">
        <f t="shared" si="7"/>
        <v>-4.0445175785288771E-2</v>
      </c>
      <c r="L35" s="22">
        <f t="shared" si="7"/>
        <v>-7.0536892317060789E-3</v>
      </c>
      <c r="M35" s="22">
        <f t="shared" si="7"/>
        <v>-1.6865130065927326E-3</v>
      </c>
      <c r="N35" s="22">
        <f t="shared" si="7"/>
        <v>2.2371250127981981E-2</v>
      </c>
      <c r="O35" s="22">
        <f t="shared" si="7"/>
        <v>2.7039206849932404E-3</v>
      </c>
      <c r="P35" s="22">
        <f t="shared" si="7"/>
        <v>2.4794007490636705E-2</v>
      </c>
      <c r="Q35" s="22">
        <f t="shared" si="7"/>
        <v>-2.7044806666179373E-2</v>
      </c>
      <c r="R35" s="22">
        <f t="shared" si="7"/>
        <v>2.2187163498860591E-2</v>
      </c>
      <c r="S35" s="22">
        <f t="shared" si="7"/>
        <v>2.4253411401553199E-2</v>
      </c>
      <c r="T35" s="22">
        <f t="shared" si="7"/>
        <v>9.3281350905307474E-3</v>
      </c>
      <c r="U35" s="22">
        <f t="shared" si="7"/>
        <v>7.5317740546774412E-2</v>
      </c>
      <c r="V35" s="22">
        <f t="shared" si="7"/>
        <v>1.7967854729233391E-2</v>
      </c>
      <c r="W35" s="22">
        <f t="shared" si="7"/>
        <v>-4.9502807083375427E-3</v>
      </c>
      <c r="X35" s="22">
        <f t="shared" si="7"/>
        <v>1.981260696777188E-2</v>
      </c>
      <c r="Y35" s="22">
        <f t="shared" si="7"/>
        <v>1.1434747980430083E-2</v>
      </c>
      <c r="Z35" s="22">
        <f t="shared" si="7"/>
        <v>5.0762135103211651E-3</v>
      </c>
      <c r="AA35" s="22">
        <f t="shared" si="7"/>
        <v>1.012913244820012E-2</v>
      </c>
      <c r="AB35" s="22">
        <f t="shared" si="7"/>
        <v>9.6813063530976021E-3</v>
      </c>
      <c r="AC35" s="22">
        <f t="shared" si="7"/>
        <v>-2.1262002743484224E-2</v>
      </c>
      <c r="AD35" s="22">
        <f t="shared" si="7"/>
        <v>-1.051156271899089E-2</v>
      </c>
      <c r="AE35" s="22">
        <f t="shared" si="7"/>
        <v>-2.6203966005665724E-2</v>
      </c>
      <c r="AF35" s="22">
        <f t="shared" si="7"/>
        <v>-2.8363636363636365E-2</v>
      </c>
      <c r="AG35" s="22">
        <f t="shared" si="7"/>
        <v>-1.908682634730539E-2</v>
      </c>
      <c r="AH35" s="22">
        <f t="shared" si="7"/>
        <v>-2.2892025944296072E-2</v>
      </c>
      <c r="AI35" s="22">
        <f t="shared" si="7"/>
        <v>-2.1085513471300273E-2</v>
      </c>
      <c r="AJ35" s="22">
        <f t="shared" si="7"/>
        <v>5.5843637814120464E-3</v>
      </c>
      <c r="AK35" s="22">
        <f t="shared" si="7"/>
        <v>3.9666798889329631E-4</v>
      </c>
      <c r="AL35" s="22">
        <f t="shared" si="7"/>
        <v>-1.0309278350515464E-2</v>
      </c>
      <c r="AM35" s="22">
        <f t="shared" si="7"/>
        <v>-1.3221153846153846E-2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26000000</v>
      </c>
      <c r="C38" s="1">
        <v>41800000</v>
      </c>
      <c r="D38" s="1">
        <v>45700000</v>
      </c>
      <c r="E38" s="1">
        <v>25900000</v>
      </c>
      <c r="F38" s="1">
        <v>24600000</v>
      </c>
      <c r="G38" s="1">
        <v>27000000</v>
      </c>
      <c r="H38" s="1">
        <v>4700000</v>
      </c>
      <c r="I38" s="1">
        <v>17500000</v>
      </c>
      <c r="J38" s="1">
        <v>5600000</v>
      </c>
      <c r="K38" s="1">
        <v>4700000</v>
      </c>
      <c r="L38" s="1">
        <v>11400000</v>
      </c>
      <c r="M38" s="1">
        <v>22900000</v>
      </c>
      <c r="N38" s="1">
        <v>14900000</v>
      </c>
      <c r="O38" s="1">
        <v>16200000</v>
      </c>
      <c r="P38" s="1">
        <v>19800000</v>
      </c>
      <c r="Q38" s="1">
        <v>21573000</v>
      </c>
      <c r="R38" s="1">
        <v>52446000</v>
      </c>
      <c r="S38" s="1">
        <v>76302000</v>
      </c>
      <c r="T38" s="1">
        <v>75634000</v>
      </c>
      <c r="U38" s="1">
        <v>145540000</v>
      </c>
      <c r="V38" s="1">
        <v>126678000</v>
      </c>
      <c r="W38" s="1">
        <v>110476000</v>
      </c>
      <c r="X38" s="1">
        <v>249809000</v>
      </c>
      <c r="Y38" s="1">
        <v>197999000</v>
      </c>
      <c r="Z38" s="1">
        <v>447143000</v>
      </c>
      <c r="AA38" s="1">
        <v>189202000</v>
      </c>
      <c r="AB38" s="1">
        <v>251400000</v>
      </c>
      <c r="AC38" s="1">
        <v>343000000</v>
      </c>
      <c r="AD38" s="1">
        <v>496900000</v>
      </c>
      <c r="AE38" s="1">
        <v>423000000</v>
      </c>
      <c r="AF38" s="1">
        <v>330000000</v>
      </c>
      <c r="AG38" s="1">
        <v>187800000</v>
      </c>
      <c r="AH38" s="1">
        <v>278900000</v>
      </c>
      <c r="AI38" s="1">
        <v>316700000</v>
      </c>
      <c r="AJ38" s="1">
        <v>155700000</v>
      </c>
      <c r="AK38" s="1">
        <v>183100000</v>
      </c>
      <c r="AL38" s="1">
        <v>240600000</v>
      </c>
      <c r="AM38" s="1">
        <v>270300000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2990000</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26000000</v>
      </c>
      <c r="C40" s="1">
        <v>41800000</v>
      </c>
      <c r="D40" s="1">
        <v>45700000</v>
      </c>
      <c r="E40" s="1">
        <v>25900000</v>
      </c>
      <c r="F40" s="1">
        <v>24600000</v>
      </c>
      <c r="G40" s="1">
        <v>27000000</v>
      </c>
      <c r="H40" s="1">
        <v>4700000</v>
      </c>
      <c r="I40" s="1">
        <v>17500000</v>
      </c>
      <c r="J40" s="1">
        <v>5600000</v>
      </c>
      <c r="K40" s="1">
        <v>4700000</v>
      </c>
      <c r="L40" s="1">
        <v>11400000</v>
      </c>
      <c r="M40" s="1">
        <v>22900000</v>
      </c>
      <c r="N40" s="1">
        <v>14900000</v>
      </c>
      <c r="O40" s="1">
        <v>16200000</v>
      </c>
      <c r="P40" s="1">
        <v>19800000</v>
      </c>
      <c r="Q40" s="1">
        <v>24563000</v>
      </c>
      <c r="R40" s="1">
        <v>52446000</v>
      </c>
      <c r="S40" s="1">
        <v>76302000</v>
      </c>
      <c r="T40" s="1">
        <v>75634000</v>
      </c>
      <c r="U40" s="1">
        <v>145540000</v>
      </c>
      <c r="V40" s="1">
        <v>126678000</v>
      </c>
      <c r="W40" s="1">
        <v>110476000</v>
      </c>
      <c r="X40" s="1">
        <v>249809000</v>
      </c>
      <c r="Y40" s="1">
        <v>197999000</v>
      </c>
      <c r="Z40" s="1">
        <v>447143000</v>
      </c>
      <c r="AA40" s="1">
        <v>189202000</v>
      </c>
      <c r="AB40" s="1">
        <v>251400000</v>
      </c>
      <c r="AC40" s="1">
        <v>343000000</v>
      </c>
      <c r="AD40" s="1">
        <v>496900000</v>
      </c>
      <c r="AE40" s="1">
        <v>423000000</v>
      </c>
      <c r="AF40" s="1">
        <v>330000000</v>
      </c>
      <c r="AG40" s="1">
        <v>187800000</v>
      </c>
      <c r="AH40" s="1">
        <v>278900000</v>
      </c>
      <c r="AI40" s="1">
        <v>316700000</v>
      </c>
      <c r="AJ40" s="1">
        <v>155700000</v>
      </c>
      <c r="AK40" s="1">
        <v>183100000</v>
      </c>
      <c r="AL40" s="1">
        <v>240600000</v>
      </c>
      <c r="AM40" s="1">
        <v>270300000</v>
      </c>
    </row>
    <row r="41" spans="1:39" ht="19" x14ac:dyDescent="0.25">
      <c r="A41" s="5" t="s">
        <v>33</v>
      </c>
      <c r="B41" s="1">
        <v>20400000</v>
      </c>
      <c r="C41" s="1">
        <v>29100000</v>
      </c>
      <c r="D41" s="1">
        <v>31200000</v>
      </c>
      <c r="E41" s="1">
        <v>39000000</v>
      </c>
      <c r="F41" s="1">
        <v>38300000</v>
      </c>
      <c r="G41" s="1">
        <v>42300000</v>
      </c>
      <c r="H41" s="1">
        <v>48400000</v>
      </c>
      <c r="I41" s="1">
        <v>45600000</v>
      </c>
      <c r="J41" s="1">
        <v>45400000</v>
      </c>
      <c r="K41" s="1">
        <v>44400000</v>
      </c>
      <c r="L41" s="1">
        <v>44400000</v>
      </c>
      <c r="M41" s="1">
        <v>41800000</v>
      </c>
      <c r="N41" s="1">
        <v>49600000</v>
      </c>
      <c r="O41" s="1">
        <v>72500000</v>
      </c>
      <c r="P41" s="1">
        <v>64500000</v>
      </c>
      <c r="Q41" s="1">
        <v>64958000</v>
      </c>
      <c r="R41" s="1">
        <v>106291000</v>
      </c>
      <c r="S41" s="1">
        <v>100252000</v>
      </c>
      <c r="T41" s="1">
        <v>107553000</v>
      </c>
      <c r="U41" s="1">
        <v>167218000</v>
      </c>
      <c r="V41" s="1">
        <v>189013000</v>
      </c>
      <c r="W41" s="1">
        <v>231403000</v>
      </c>
      <c r="X41" s="1">
        <v>249161000</v>
      </c>
      <c r="Y41" s="1">
        <v>211194000</v>
      </c>
      <c r="Z41" s="1">
        <v>222158000</v>
      </c>
      <c r="AA41" s="1">
        <v>231055000</v>
      </c>
      <c r="AB41" s="1">
        <v>264600000</v>
      </c>
      <c r="AC41" s="1">
        <v>303100000</v>
      </c>
      <c r="AD41" s="1">
        <v>330200000</v>
      </c>
      <c r="AE41" s="1">
        <v>322900000</v>
      </c>
      <c r="AF41" s="1">
        <v>276200000</v>
      </c>
      <c r="AG41" s="1">
        <v>287000000</v>
      </c>
      <c r="AH41" s="1">
        <v>345900000</v>
      </c>
      <c r="AI41" s="1">
        <v>345300000</v>
      </c>
      <c r="AJ41" s="1">
        <v>356400000</v>
      </c>
      <c r="AK41" s="1">
        <v>398800000</v>
      </c>
      <c r="AL41" s="1">
        <v>405500000</v>
      </c>
      <c r="AM41" s="1">
        <v>422000000</v>
      </c>
    </row>
    <row r="42" spans="1:39" ht="19" x14ac:dyDescent="0.25">
      <c r="A42" s="5" t="s">
        <v>34</v>
      </c>
      <c r="B42" s="1">
        <v>23600000</v>
      </c>
      <c r="C42" s="1">
        <v>30800000</v>
      </c>
      <c r="D42" s="1">
        <v>33100000</v>
      </c>
      <c r="E42" s="1">
        <v>43200000</v>
      </c>
      <c r="F42" s="1">
        <v>34900000</v>
      </c>
      <c r="G42" s="1">
        <v>40300000</v>
      </c>
      <c r="H42" s="1">
        <v>54700000</v>
      </c>
      <c r="I42" s="1">
        <v>45600000</v>
      </c>
      <c r="J42" s="1">
        <v>52700000</v>
      </c>
      <c r="K42" s="1">
        <v>54700000</v>
      </c>
      <c r="L42" s="1">
        <v>41300000</v>
      </c>
      <c r="M42" s="1">
        <v>48900000</v>
      </c>
      <c r="N42" s="1">
        <v>61300000</v>
      </c>
      <c r="O42" s="1">
        <v>60300000</v>
      </c>
      <c r="P42" s="1">
        <v>72700000</v>
      </c>
      <c r="Q42" s="1">
        <v>55165000</v>
      </c>
      <c r="R42" s="1">
        <v>101214000</v>
      </c>
      <c r="S42" s="1">
        <v>82674000</v>
      </c>
      <c r="T42" s="1">
        <v>84176000</v>
      </c>
      <c r="U42" s="1">
        <v>148898000</v>
      </c>
      <c r="V42" s="1">
        <v>156149000</v>
      </c>
      <c r="W42" s="1">
        <v>194900000</v>
      </c>
      <c r="X42" s="1">
        <v>213651000</v>
      </c>
      <c r="Y42" s="1">
        <v>198893000</v>
      </c>
      <c r="Z42" s="1">
        <v>216870000</v>
      </c>
      <c r="AA42" s="1">
        <v>195401000</v>
      </c>
      <c r="AB42" s="1">
        <v>200700000</v>
      </c>
      <c r="AC42" s="1">
        <v>242200000</v>
      </c>
      <c r="AD42" s="1">
        <v>250500000</v>
      </c>
      <c r="AE42" s="1">
        <v>245900000</v>
      </c>
      <c r="AF42" s="1">
        <v>274000000</v>
      </c>
      <c r="AG42" s="1">
        <v>258200000</v>
      </c>
      <c r="AH42" s="1">
        <v>330700000</v>
      </c>
      <c r="AI42" s="1">
        <v>382800000</v>
      </c>
      <c r="AJ42" s="1">
        <v>417400000</v>
      </c>
      <c r="AK42" s="1">
        <v>495400000</v>
      </c>
      <c r="AL42" s="1">
        <v>535400000</v>
      </c>
      <c r="AM42" s="1">
        <v>646600000</v>
      </c>
    </row>
    <row r="43" spans="1:39" ht="19" x14ac:dyDescent="0.25">
      <c r="A43" s="5" t="s">
        <v>35</v>
      </c>
      <c r="B43" s="1">
        <v>2800000</v>
      </c>
      <c r="C43" s="1">
        <v>4000000</v>
      </c>
      <c r="D43" s="1">
        <v>7600000</v>
      </c>
      <c r="E43" s="1">
        <v>4600000</v>
      </c>
      <c r="F43" s="1">
        <v>32000000</v>
      </c>
      <c r="G43" s="1">
        <v>23700000</v>
      </c>
      <c r="H43" s="1">
        <v>8800000</v>
      </c>
      <c r="I43" s="1">
        <v>14900000</v>
      </c>
      <c r="J43" s="1">
        <v>19800000</v>
      </c>
      <c r="K43" s="1">
        <v>20500000</v>
      </c>
      <c r="L43" s="1">
        <v>22100000</v>
      </c>
      <c r="M43" s="1">
        <v>21900000</v>
      </c>
      <c r="N43" s="1">
        <v>23600000</v>
      </c>
      <c r="O43" s="1">
        <v>17800000</v>
      </c>
      <c r="P43" s="1">
        <v>18800000</v>
      </c>
      <c r="Q43" s="1">
        <v>17841000</v>
      </c>
      <c r="R43" s="1">
        <v>33256000</v>
      </c>
      <c r="S43" s="1">
        <v>26208000</v>
      </c>
      <c r="T43" s="1">
        <v>21859000</v>
      </c>
      <c r="U43" s="1">
        <v>32140000</v>
      </c>
      <c r="V43" s="1">
        <v>22598000</v>
      </c>
      <c r="W43" s="1">
        <v>19291000</v>
      </c>
      <c r="X43" s="1">
        <v>22732000</v>
      </c>
      <c r="Y43" s="1">
        <v>57035000</v>
      </c>
      <c r="Z43" s="1">
        <v>42094000</v>
      </c>
      <c r="AA43" s="1">
        <v>33823000</v>
      </c>
      <c r="AB43" s="1">
        <v>38500000</v>
      </c>
      <c r="AC43" s="1">
        <v>45500000</v>
      </c>
      <c r="AD43" s="1">
        <v>38200000</v>
      </c>
      <c r="AE43" s="1">
        <v>40700000</v>
      </c>
      <c r="AF43" s="1">
        <v>25800000</v>
      </c>
      <c r="AG43" s="1">
        <v>23800000</v>
      </c>
      <c r="AH43" s="1">
        <v>44700000</v>
      </c>
      <c r="AI43" s="1">
        <v>33400000</v>
      </c>
      <c r="AJ43" s="1">
        <v>26900000</v>
      </c>
      <c r="AK43" s="1">
        <v>35100000</v>
      </c>
      <c r="AL43" s="1">
        <v>51900000</v>
      </c>
      <c r="AM43" s="1">
        <v>57000000</v>
      </c>
    </row>
    <row r="44" spans="1:39" ht="19" x14ac:dyDescent="0.25">
      <c r="A44" s="6" t="s">
        <v>36</v>
      </c>
      <c r="B44" s="10">
        <v>72800000</v>
      </c>
      <c r="C44" s="10">
        <v>105700000</v>
      </c>
      <c r="D44" s="10">
        <v>117600000</v>
      </c>
      <c r="E44" s="10">
        <v>112700000</v>
      </c>
      <c r="F44" s="10">
        <v>129800000</v>
      </c>
      <c r="G44" s="10">
        <v>133300000</v>
      </c>
      <c r="H44" s="10">
        <v>116600000</v>
      </c>
      <c r="I44" s="10">
        <v>123600000</v>
      </c>
      <c r="J44" s="10">
        <v>123500000</v>
      </c>
      <c r="K44" s="10">
        <v>124300000</v>
      </c>
      <c r="L44" s="10">
        <v>119200000</v>
      </c>
      <c r="M44" s="10">
        <v>135500000</v>
      </c>
      <c r="N44" s="10">
        <v>149400000</v>
      </c>
      <c r="O44" s="10">
        <v>166800000</v>
      </c>
      <c r="P44" s="10">
        <v>175800000</v>
      </c>
      <c r="Q44" s="10">
        <v>162527000</v>
      </c>
      <c r="R44" s="10">
        <v>293207000</v>
      </c>
      <c r="S44" s="10">
        <v>285436000</v>
      </c>
      <c r="T44" s="10">
        <v>289222000</v>
      </c>
      <c r="U44" s="10">
        <v>493796000</v>
      </c>
      <c r="V44" s="10">
        <v>494438000</v>
      </c>
      <c r="W44" s="10">
        <v>556070000</v>
      </c>
      <c r="X44" s="10">
        <v>735353000</v>
      </c>
      <c r="Y44" s="10">
        <v>665121000</v>
      </c>
      <c r="Z44" s="10">
        <v>928265000</v>
      </c>
      <c r="AA44" s="10">
        <v>649481000</v>
      </c>
      <c r="AB44" s="10">
        <v>755200000</v>
      </c>
      <c r="AC44" s="10">
        <v>933800000</v>
      </c>
      <c r="AD44" s="10">
        <v>1115800000</v>
      </c>
      <c r="AE44" s="10">
        <v>1032500000</v>
      </c>
      <c r="AF44" s="10">
        <v>906000000</v>
      </c>
      <c r="AG44" s="10">
        <v>756800000</v>
      </c>
      <c r="AH44" s="10">
        <v>1000200000</v>
      </c>
      <c r="AI44" s="10">
        <v>1078200000</v>
      </c>
      <c r="AJ44" s="10">
        <v>956400000</v>
      </c>
      <c r="AK44" s="10">
        <v>1112400000</v>
      </c>
      <c r="AL44" s="10">
        <v>1233400000</v>
      </c>
      <c r="AM44" s="10">
        <v>1395900000</v>
      </c>
    </row>
    <row r="45" spans="1:39" ht="19" x14ac:dyDescent="0.25">
      <c r="A45" s="5" t="s">
        <v>37</v>
      </c>
      <c r="B45" s="1">
        <v>68200000</v>
      </c>
      <c r="C45" s="1">
        <v>100800000</v>
      </c>
      <c r="D45" s="1">
        <v>107400000</v>
      </c>
      <c r="E45" s="1">
        <v>111400000</v>
      </c>
      <c r="F45" s="1">
        <v>102200000</v>
      </c>
      <c r="G45" s="1">
        <v>103100000</v>
      </c>
      <c r="H45" s="1">
        <v>113700000</v>
      </c>
      <c r="I45" s="1">
        <v>120500000</v>
      </c>
      <c r="J45" s="1">
        <v>122200000</v>
      </c>
      <c r="K45" s="1">
        <v>138500000</v>
      </c>
      <c r="L45" s="1">
        <v>144300000</v>
      </c>
      <c r="M45" s="1">
        <v>138400000</v>
      </c>
      <c r="N45" s="1">
        <v>142300000</v>
      </c>
      <c r="O45" s="1">
        <v>161700000</v>
      </c>
      <c r="P45" s="1">
        <v>182200000</v>
      </c>
      <c r="Q45" s="1">
        <v>168570000</v>
      </c>
      <c r="R45" s="1">
        <v>231449000</v>
      </c>
      <c r="S45" s="1">
        <v>240007000</v>
      </c>
      <c r="T45" s="1">
        <v>258010000</v>
      </c>
      <c r="U45" s="1">
        <v>332204000</v>
      </c>
      <c r="V45" s="1">
        <v>326903000</v>
      </c>
      <c r="W45" s="1">
        <v>340484000</v>
      </c>
      <c r="X45" s="1">
        <v>350853000</v>
      </c>
      <c r="Y45" s="1">
        <v>383373000</v>
      </c>
      <c r="Z45" s="1">
        <v>455636000</v>
      </c>
      <c r="AA45" s="1">
        <v>468324000</v>
      </c>
      <c r="AB45" s="1">
        <v>506000000</v>
      </c>
      <c r="AC45" s="1">
        <v>586000000</v>
      </c>
      <c r="AD45" s="1">
        <v>594100000</v>
      </c>
      <c r="AE45" s="1">
        <v>616200000</v>
      </c>
      <c r="AF45" s="1">
        <v>609600000</v>
      </c>
      <c r="AG45" s="1">
        <v>588600000</v>
      </c>
      <c r="AH45" s="1">
        <v>607700000</v>
      </c>
      <c r="AI45" s="1">
        <v>598200000</v>
      </c>
      <c r="AJ45" s="1">
        <v>573000000</v>
      </c>
      <c r="AK45" s="1">
        <v>612800000</v>
      </c>
      <c r="AL45" s="1">
        <v>652700000</v>
      </c>
      <c r="AM45" s="1">
        <v>761100000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686301000</v>
      </c>
      <c r="X46" s="1">
        <v>688842000</v>
      </c>
      <c r="Y46" s="1">
        <v>845230000</v>
      </c>
      <c r="Z46" s="1">
        <v>838078000</v>
      </c>
      <c r="AA46" s="1">
        <v>857361000</v>
      </c>
      <c r="AB46" s="1">
        <v>868400000</v>
      </c>
      <c r="AC46" s="1">
        <v>1213800000</v>
      </c>
      <c r="AD46" s="1">
        <v>1222200000</v>
      </c>
      <c r="AE46" s="1">
        <v>1325000000</v>
      </c>
      <c r="AF46" s="1">
        <v>1354900000</v>
      </c>
      <c r="AG46" s="1">
        <v>1444100000</v>
      </c>
      <c r="AH46" s="1">
        <v>1958900000</v>
      </c>
      <c r="AI46" s="1">
        <v>1992900000</v>
      </c>
      <c r="AJ46" s="1">
        <v>2079500000</v>
      </c>
      <c r="AK46" s="1">
        <v>2229600000</v>
      </c>
      <c r="AL46" s="1">
        <v>2274500000</v>
      </c>
      <c r="AM46" s="1">
        <v>2426800000</v>
      </c>
    </row>
    <row r="47" spans="1:39" ht="19" x14ac:dyDescent="0.25">
      <c r="A47" s="5" t="s">
        <v>39</v>
      </c>
      <c r="B47" s="1">
        <v>4300000</v>
      </c>
      <c r="C47" s="1">
        <v>8400000</v>
      </c>
      <c r="D47" s="1">
        <v>8100000</v>
      </c>
      <c r="E47" s="1">
        <v>7800000</v>
      </c>
      <c r="F47" s="1">
        <v>4300000</v>
      </c>
      <c r="G47" s="1">
        <v>4100000</v>
      </c>
      <c r="H47" s="1">
        <v>4000000</v>
      </c>
      <c r="I47" s="1">
        <v>4200000</v>
      </c>
      <c r="J47" s="1">
        <v>3600000</v>
      </c>
      <c r="K47" s="1">
        <v>3600000</v>
      </c>
      <c r="L47" s="1">
        <v>3600000</v>
      </c>
      <c r="M47" s="1">
        <v>3600000</v>
      </c>
      <c r="N47" s="1">
        <v>22700000</v>
      </c>
      <c r="O47" s="1">
        <v>27900000</v>
      </c>
      <c r="P47" s="1">
        <v>83700000</v>
      </c>
      <c r="Q47" s="1">
        <v>83974000</v>
      </c>
      <c r="R47" s="1">
        <v>264254000</v>
      </c>
      <c r="S47" s="1">
        <v>330839000</v>
      </c>
      <c r="T47" s="1">
        <v>378818000</v>
      </c>
      <c r="U47" s="1">
        <v>985928000</v>
      </c>
      <c r="V47" s="1">
        <v>1069740000</v>
      </c>
      <c r="W47" s="1">
        <v>682594000</v>
      </c>
      <c r="X47" s="1">
        <v>665168000</v>
      </c>
      <c r="Y47" s="1">
        <v>811319000</v>
      </c>
      <c r="Z47" s="1">
        <v>794891000</v>
      </c>
      <c r="AA47" s="1">
        <v>872460000</v>
      </c>
      <c r="AB47" s="1">
        <v>263500000</v>
      </c>
      <c r="AC47" s="1">
        <v>1254900000</v>
      </c>
      <c r="AD47" s="1">
        <v>1204300000</v>
      </c>
      <c r="AE47" s="1">
        <v>1272400000</v>
      </c>
      <c r="AF47" s="1">
        <v>1269500000</v>
      </c>
      <c r="AG47" s="1">
        <v>1431800000</v>
      </c>
      <c r="AH47" s="1">
        <v>2320500000</v>
      </c>
      <c r="AI47" s="1">
        <v>2274000000</v>
      </c>
      <c r="AJ47" s="1">
        <v>2750000000</v>
      </c>
      <c r="AK47" s="1">
        <v>3110200000</v>
      </c>
      <c r="AL47" s="1">
        <v>3494300000</v>
      </c>
      <c r="AM47" s="1">
        <v>3431600000</v>
      </c>
    </row>
    <row r="48" spans="1:39" ht="19" x14ac:dyDescent="0.25">
      <c r="A48" s="5" t="s">
        <v>40</v>
      </c>
      <c r="B48" s="1">
        <v>4300000</v>
      </c>
      <c r="C48" s="1">
        <v>8400000</v>
      </c>
      <c r="D48" s="1">
        <v>8100000</v>
      </c>
      <c r="E48" s="1">
        <v>7800000</v>
      </c>
      <c r="F48" s="1">
        <v>4300000</v>
      </c>
      <c r="G48" s="1">
        <v>4100000</v>
      </c>
      <c r="H48" s="1">
        <v>4000000</v>
      </c>
      <c r="I48" s="1">
        <v>4200000</v>
      </c>
      <c r="J48" s="1">
        <v>3600000</v>
      </c>
      <c r="K48" s="1">
        <v>3600000</v>
      </c>
      <c r="L48" s="1">
        <v>3600000</v>
      </c>
      <c r="M48" s="1">
        <v>3600000</v>
      </c>
      <c r="N48" s="1">
        <v>22700000</v>
      </c>
      <c r="O48" s="1">
        <v>27900000</v>
      </c>
      <c r="P48" s="1">
        <v>83700000</v>
      </c>
      <c r="Q48" s="1">
        <v>83974000</v>
      </c>
      <c r="R48" s="1">
        <v>264254000</v>
      </c>
      <c r="S48" s="1">
        <v>330839000</v>
      </c>
      <c r="T48" s="1">
        <v>378818000</v>
      </c>
      <c r="U48" s="1">
        <v>985928000</v>
      </c>
      <c r="V48" s="1">
        <v>1069740000</v>
      </c>
      <c r="W48" s="1">
        <v>1368895000</v>
      </c>
      <c r="X48" s="1">
        <v>1354010000</v>
      </c>
      <c r="Y48" s="1">
        <v>1656549000</v>
      </c>
      <c r="Z48" s="1">
        <v>1632969000</v>
      </c>
      <c r="AA48" s="1">
        <v>1729821000</v>
      </c>
      <c r="AB48" s="1">
        <v>1131900000</v>
      </c>
      <c r="AC48" s="1">
        <v>2468700000</v>
      </c>
      <c r="AD48" s="1">
        <v>2426500000</v>
      </c>
      <c r="AE48" s="1">
        <v>2597400000</v>
      </c>
      <c r="AF48" s="1">
        <v>2624400000</v>
      </c>
      <c r="AG48" s="1">
        <v>2875900000</v>
      </c>
      <c r="AH48" s="1">
        <v>4279400000</v>
      </c>
      <c r="AI48" s="1">
        <v>4266900000</v>
      </c>
      <c r="AJ48" s="1">
        <v>4829500000</v>
      </c>
      <c r="AK48" s="1">
        <v>5339800000</v>
      </c>
      <c r="AL48" s="1">
        <v>5768800000</v>
      </c>
      <c r="AM48" s="1">
        <v>5858400000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10061000</v>
      </c>
      <c r="Z49" s="1">
        <v>12815000</v>
      </c>
      <c r="AA49" s="1">
        <v>9192000</v>
      </c>
      <c r="AB49" s="1">
        <v>12000000</v>
      </c>
      <c r="AC49" s="1">
        <v>23000000</v>
      </c>
      <c r="AD49" s="1">
        <v>24500000</v>
      </c>
      <c r="AE49" s="1">
        <v>24800000</v>
      </c>
      <c r="AF49" s="1">
        <v>8400000</v>
      </c>
      <c r="AG49" s="1">
        <v>8500000</v>
      </c>
      <c r="AH49" s="1">
        <v>9300000</v>
      </c>
      <c r="AI49" s="1">
        <v>8500000</v>
      </c>
      <c r="AJ49" s="1">
        <v>9700000</v>
      </c>
      <c r="AK49" s="1">
        <v>9100000</v>
      </c>
      <c r="AL49" s="1">
        <v>9100000</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3600000</v>
      </c>
      <c r="C51" s="1">
        <v>14800000</v>
      </c>
      <c r="D51" s="1">
        <v>13100000</v>
      </c>
      <c r="E51" s="1">
        <v>12100000</v>
      </c>
      <c r="F51" s="1">
        <v>8600000</v>
      </c>
      <c r="G51" s="1">
        <v>13000000</v>
      </c>
      <c r="H51" s="1">
        <v>10700000</v>
      </c>
      <c r="I51" s="1">
        <v>14000000</v>
      </c>
      <c r="J51" s="1">
        <v>32400000</v>
      </c>
      <c r="K51" s="1">
        <v>29200000</v>
      </c>
      <c r="L51" s="1">
        <v>26100000</v>
      </c>
      <c r="M51" s="1">
        <v>30500000</v>
      </c>
      <c r="N51" s="1">
        <v>36600000</v>
      </c>
      <c r="O51" s="1">
        <v>35000000</v>
      </c>
      <c r="P51" s="1">
        <v>34600000</v>
      </c>
      <c r="Q51" s="1">
        <v>40561000</v>
      </c>
      <c r="R51" s="1">
        <v>160175000</v>
      </c>
      <c r="S51" s="1">
        <v>131959000</v>
      </c>
      <c r="T51" s="1">
        <v>193567000</v>
      </c>
      <c r="U51" s="1">
        <v>66070000</v>
      </c>
      <c r="V51" s="1">
        <v>71036000</v>
      </c>
      <c r="W51" s="1">
        <v>68705000</v>
      </c>
      <c r="X51" s="1">
        <v>92274000</v>
      </c>
      <c r="Y51" s="1">
        <v>86334000</v>
      </c>
      <c r="Z51" s="1">
        <v>88761000</v>
      </c>
      <c r="AA51" s="1">
        <v>88376000</v>
      </c>
      <c r="AB51" s="1">
        <v>712500000</v>
      </c>
      <c r="AC51" s="1">
        <v>86600000</v>
      </c>
      <c r="AD51" s="1">
        <v>98800000</v>
      </c>
      <c r="AE51" s="1">
        <v>110400000</v>
      </c>
      <c r="AF51" s="1">
        <v>108500000</v>
      </c>
      <c r="AG51" s="1">
        <v>124300000</v>
      </c>
      <c r="AH51" s="1">
        <v>118200000</v>
      </c>
      <c r="AI51" s="1">
        <v>117400000</v>
      </c>
      <c r="AJ51" s="1">
        <v>288800000</v>
      </c>
      <c r="AK51" s="1">
        <v>340400000</v>
      </c>
      <c r="AL51" s="1">
        <v>332500000</v>
      </c>
      <c r="AM51" s="1">
        <v>330200000</v>
      </c>
    </row>
    <row r="52" spans="1:39" ht="19" x14ac:dyDescent="0.25">
      <c r="A52" s="5" t="s">
        <v>44</v>
      </c>
      <c r="B52" s="1">
        <v>76100000</v>
      </c>
      <c r="C52" s="1">
        <v>124000000</v>
      </c>
      <c r="D52" s="1">
        <v>128600000</v>
      </c>
      <c r="E52" s="1">
        <v>131300000</v>
      </c>
      <c r="F52" s="1">
        <v>115100000</v>
      </c>
      <c r="G52" s="1">
        <v>120200000</v>
      </c>
      <c r="H52" s="1">
        <v>128400000</v>
      </c>
      <c r="I52" s="1">
        <v>138700000</v>
      </c>
      <c r="J52" s="1">
        <v>158200000</v>
      </c>
      <c r="K52" s="1">
        <v>171300000</v>
      </c>
      <c r="L52" s="1">
        <v>174000000</v>
      </c>
      <c r="M52" s="1">
        <v>172500000</v>
      </c>
      <c r="N52" s="1">
        <v>201600000</v>
      </c>
      <c r="O52" s="1">
        <v>224600000</v>
      </c>
      <c r="P52" s="1">
        <v>300500000</v>
      </c>
      <c r="Q52" s="1">
        <v>293105000</v>
      </c>
      <c r="R52" s="1">
        <v>655878000</v>
      </c>
      <c r="S52" s="1">
        <v>702805000</v>
      </c>
      <c r="T52" s="1">
        <v>830395000</v>
      </c>
      <c r="U52" s="1">
        <v>1384202000</v>
      </c>
      <c r="V52" s="1">
        <v>1467679000</v>
      </c>
      <c r="W52" s="1">
        <v>1778084000</v>
      </c>
      <c r="X52" s="1">
        <v>1797137000</v>
      </c>
      <c r="Y52" s="1">
        <v>2136317000</v>
      </c>
      <c r="Z52" s="1">
        <v>2190181000</v>
      </c>
      <c r="AA52" s="1">
        <v>2295713000</v>
      </c>
      <c r="AB52" s="1">
        <v>2362400000</v>
      </c>
      <c r="AC52" s="1">
        <v>3164300000</v>
      </c>
      <c r="AD52" s="1">
        <v>3143900000</v>
      </c>
      <c r="AE52" s="1">
        <v>3348800000</v>
      </c>
      <c r="AF52" s="1">
        <v>3350900000</v>
      </c>
      <c r="AG52" s="1">
        <v>3597300000</v>
      </c>
      <c r="AH52" s="1">
        <v>5014600000</v>
      </c>
      <c r="AI52" s="1">
        <v>4991000000</v>
      </c>
      <c r="AJ52" s="1">
        <v>5701000000</v>
      </c>
      <c r="AK52" s="1">
        <v>6302100000</v>
      </c>
      <c r="AL52" s="1">
        <v>6763100000</v>
      </c>
      <c r="AM52" s="1">
        <v>6949700000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148900000</v>
      </c>
      <c r="C54" s="11">
        <v>229700000</v>
      </c>
      <c r="D54" s="11">
        <v>246200000</v>
      </c>
      <c r="E54" s="11">
        <v>244000000</v>
      </c>
      <c r="F54" s="11">
        <v>244900000</v>
      </c>
      <c r="G54" s="11">
        <v>253500000</v>
      </c>
      <c r="H54" s="11">
        <v>245000000</v>
      </c>
      <c r="I54" s="11">
        <v>262300000</v>
      </c>
      <c r="J54" s="11">
        <v>281700000</v>
      </c>
      <c r="K54" s="11">
        <v>295600000</v>
      </c>
      <c r="L54" s="11">
        <v>293200000</v>
      </c>
      <c r="M54" s="11">
        <v>308000000</v>
      </c>
      <c r="N54" s="11">
        <v>351000000</v>
      </c>
      <c r="O54" s="11">
        <v>391400000</v>
      </c>
      <c r="P54" s="11">
        <v>476300000</v>
      </c>
      <c r="Q54" s="11">
        <v>455632000</v>
      </c>
      <c r="R54" s="11">
        <v>949085000</v>
      </c>
      <c r="S54" s="11">
        <v>988241000</v>
      </c>
      <c r="T54" s="11">
        <v>1119617000</v>
      </c>
      <c r="U54" s="11">
        <v>1877998000</v>
      </c>
      <c r="V54" s="11">
        <v>1962117000</v>
      </c>
      <c r="W54" s="11">
        <v>2334154000</v>
      </c>
      <c r="X54" s="11">
        <v>2532490000</v>
      </c>
      <c r="Y54" s="11">
        <v>2801438000</v>
      </c>
      <c r="Z54" s="11">
        <v>3118446000</v>
      </c>
      <c r="AA54" s="11">
        <v>2945194000</v>
      </c>
      <c r="AB54" s="11">
        <v>3117600000</v>
      </c>
      <c r="AC54" s="11">
        <v>4098100000</v>
      </c>
      <c r="AD54" s="11">
        <v>4259700000</v>
      </c>
      <c r="AE54" s="11">
        <v>4381300000</v>
      </c>
      <c r="AF54" s="11">
        <v>4256900000</v>
      </c>
      <c r="AG54" s="11">
        <v>4354100000</v>
      </c>
      <c r="AH54" s="11">
        <v>6014800000</v>
      </c>
      <c r="AI54" s="11">
        <v>6069200000</v>
      </c>
      <c r="AJ54" s="11">
        <v>6657400000</v>
      </c>
      <c r="AK54" s="11">
        <v>7414500000</v>
      </c>
      <c r="AL54" s="11">
        <v>7996500000</v>
      </c>
      <c r="AM54" s="11">
        <v>8345600000</v>
      </c>
    </row>
    <row r="55" spans="1:39" ht="20" thickTop="1" x14ac:dyDescent="0.25">
      <c r="A55" s="5" t="s">
        <v>47</v>
      </c>
      <c r="B55" s="1" t="s">
        <v>91</v>
      </c>
      <c r="C55" s="1" t="s">
        <v>91</v>
      </c>
      <c r="D55" s="1" t="s">
        <v>91</v>
      </c>
      <c r="E55" s="1" t="s">
        <v>91</v>
      </c>
      <c r="F55" s="1">
        <v>57400000</v>
      </c>
      <c r="G55" s="1">
        <v>74500000</v>
      </c>
      <c r="H55" s="1">
        <v>71600000</v>
      </c>
      <c r="I55" s="1">
        <v>69700000</v>
      </c>
      <c r="J55" s="1">
        <v>66800000</v>
      </c>
      <c r="K55" s="1">
        <v>73000000</v>
      </c>
      <c r="L55" s="1">
        <v>86800000</v>
      </c>
      <c r="M55" s="1">
        <v>93400000</v>
      </c>
      <c r="N55" s="1">
        <v>92100000</v>
      </c>
      <c r="O55" s="1">
        <v>40200000</v>
      </c>
      <c r="P55" s="1">
        <v>106100000</v>
      </c>
      <c r="Q55" s="1">
        <v>129268000</v>
      </c>
      <c r="R55" s="1">
        <v>176176000</v>
      </c>
      <c r="S55" s="1">
        <v>162907000</v>
      </c>
      <c r="T55" s="1">
        <v>148958000</v>
      </c>
      <c r="U55" s="1">
        <v>242024000</v>
      </c>
      <c r="V55" s="1">
        <v>255438000</v>
      </c>
      <c r="W55" s="1">
        <v>156554000</v>
      </c>
      <c r="X55" s="1">
        <v>167495000</v>
      </c>
      <c r="Y55" s="1">
        <v>186998000</v>
      </c>
      <c r="Z55" s="1">
        <v>177778000</v>
      </c>
      <c r="AA55" s="1">
        <v>206278000</v>
      </c>
      <c r="AB55" s="1">
        <v>231800000</v>
      </c>
      <c r="AC55" s="1">
        <v>258900000</v>
      </c>
      <c r="AD55" s="1">
        <v>256700000</v>
      </c>
      <c r="AE55" s="1">
        <v>284100000</v>
      </c>
      <c r="AF55" s="1">
        <v>293900000</v>
      </c>
      <c r="AG55" s="1">
        <v>331600000</v>
      </c>
      <c r="AH55" s="1">
        <v>398900000</v>
      </c>
      <c r="AI55" s="1">
        <v>430200000</v>
      </c>
      <c r="AJ55" s="1">
        <v>473300000</v>
      </c>
      <c r="AK55" s="1">
        <v>588100000</v>
      </c>
      <c r="AL55" s="1">
        <v>663800000</v>
      </c>
      <c r="AM55" s="1">
        <v>1102800000</v>
      </c>
    </row>
    <row r="56" spans="1:39" ht="19" x14ac:dyDescent="0.25">
      <c r="A56" s="5" t="s">
        <v>48</v>
      </c>
      <c r="B56" s="1">
        <v>1500000</v>
      </c>
      <c r="C56" s="1">
        <v>1500000</v>
      </c>
      <c r="D56" s="1">
        <v>1500000</v>
      </c>
      <c r="E56" s="1">
        <v>1400000</v>
      </c>
      <c r="F56" s="1">
        <v>1400000</v>
      </c>
      <c r="G56" s="1">
        <v>1400000</v>
      </c>
      <c r="H56" s="1" t="s">
        <v>91</v>
      </c>
      <c r="I56" s="1" t="s">
        <v>91</v>
      </c>
      <c r="J56" s="1">
        <v>2000000</v>
      </c>
      <c r="K56" s="1">
        <v>25000000</v>
      </c>
      <c r="L56" s="1">
        <v>5000000</v>
      </c>
      <c r="M56" s="1" t="s">
        <v>91</v>
      </c>
      <c r="N56" s="1">
        <v>32700000</v>
      </c>
      <c r="O56" s="1">
        <v>19200000</v>
      </c>
      <c r="P56" s="1">
        <v>26300000</v>
      </c>
      <c r="Q56" s="1">
        <v>13863000</v>
      </c>
      <c r="R56" s="1">
        <v>11580000</v>
      </c>
      <c r="S56" s="1">
        <v>15945000</v>
      </c>
      <c r="T56" s="1">
        <v>65897000</v>
      </c>
      <c r="U56" s="1">
        <v>104036000</v>
      </c>
      <c r="V56" s="1">
        <v>121282000</v>
      </c>
      <c r="W56" s="1">
        <v>140411000</v>
      </c>
      <c r="X56" s="1">
        <v>148706000</v>
      </c>
      <c r="Y56" s="1">
        <v>74739000</v>
      </c>
      <c r="Z56" s="1">
        <v>218949000</v>
      </c>
      <c r="AA56" s="1">
        <v>90000000</v>
      </c>
      <c r="AB56" s="1">
        <v>2600000</v>
      </c>
      <c r="AC56" s="1">
        <v>253800000</v>
      </c>
      <c r="AD56" s="1">
        <v>153800000</v>
      </c>
      <c r="AE56" s="1">
        <v>396600000</v>
      </c>
      <c r="AF56" s="1">
        <v>357200000</v>
      </c>
      <c r="AG56" s="1">
        <v>426800000</v>
      </c>
      <c r="AH56" s="1">
        <v>270900000</v>
      </c>
      <c r="AI56" s="1">
        <v>598300000</v>
      </c>
      <c r="AJ56" s="1">
        <v>252900000</v>
      </c>
      <c r="AK56" s="1">
        <v>351400000</v>
      </c>
      <c r="AL56" s="1">
        <v>952200000</v>
      </c>
      <c r="AM56" s="1">
        <v>74000000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1760000</v>
      </c>
      <c r="Z57" s="1">
        <v>15633000</v>
      </c>
      <c r="AA57" s="1">
        <v>1771000</v>
      </c>
      <c r="AB57" s="1">
        <v>1700000</v>
      </c>
      <c r="AC57" s="1">
        <v>39800000</v>
      </c>
      <c r="AD57" s="1">
        <v>2300000</v>
      </c>
      <c r="AE57" s="1">
        <v>1000000</v>
      </c>
      <c r="AF57" s="1">
        <v>7200000</v>
      </c>
      <c r="AG57" s="1">
        <v>6200000</v>
      </c>
      <c r="AH57" s="1">
        <v>5000000</v>
      </c>
      <c r="AI57" s="1">
        <v>2900000</v>
      </c>
      <c r="AJ57" s="1">
        <v>7500000</v>
      </c>
      <c r="AK57" s="1">
        <v>12700000</v>
      </c>
      <c r="AL57" s="1">
        <v>3300000</v>
      </c>
      <c r="AM57" s="1">
        <v>7000000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29900000</v>
      </c>
      <c r="C59" s="1">
        <v>38500000</v>
      </c>
      <c r="D59" s="1">
        <v>44600000</v>
      </c>
      <c r="E59" s="1">
        <v>49700000</v>
      </c>
      <c r="F59" s="1">
        <v>1000000</v>
      </c>
      <c r="G59" s="1">
        <v>8100000</v>
      </c>
      <c r="H59" s="1">
        <v>7100000</v>
      </c>
      <c r="I59" s="1">
        <v>6900000</v>
      </c>
      <c r="J59" s="1" t="s">
        <v>91</v>
      </c>
      <c r="K59" s="1">
        <v>1800000</v>
      </c>
      <c r="L59" s="1">
        <v>5300000</v>
      </c>
      <c r="M59" s="1">
        <v>5400000</v>
      </c>
      <c r="N59" s="1">
        <v>1400000</v>
      </c>
      <c r="O59" s="1">
        <v>64800000</v>
      </c>
      <c r="P59" s="1">
        <v>8200000</v>
      </c>
      <c r="Q59" s="1">
        <v>6007000</v>
      </c>
      <c r="R59" s="1">
        <v>8260000</v>
      </c>
      <c r="S59" s="1">
        <v>12315000</v>
      </c>
      <c r="T59" s="1">
        <v>17199000</v>
      </c>
      <c r="U59" s="1">
        <v>11479000</v>
      </c>
      <c r="V59" s="1">
        <v>32990000</v>
      </c>
      <c r="W59" s="1">
        <v>147439000</v>
      </c>
      <c r="X59" s="1">
        <v>141587000</v>
      </c>
      <c r="Y59" s="1">
        <v>123624000</v>
      </c>
      <c r="Z59" s="1">
        <v>154672000</v>
      </c>
      <c r="AA59" s="1">
        <v>149043000</v>
      </c>
      <c r="AB59" s="1">
        <v>147500000</v>
      </c>
      <c r="AC59" s="1">
        <v>173100000</v>
      </c>
      <c r="AD59" s="1">
        <v>238400000</v>
      </c>
      <c r="AE59" s="1">
        <v>223600000</v>
      </c>
      <c r="AF59" s="1">
        <v>214400000</v>
      </c>
      <c r="AG59" s="1">
        <v>237300000</v>
      </c>
      <c r="AH59" s="1">
        <v>260200000</v>
      </c>
      <c r="AI59" s="1">
        <v>294900000</v>
      </c>
      <c r="AJ59" s="1">
        <v>358600000</v>
      </c>
      <c r="AK59" s="1">
        <v>436400000</v>
      </c>
      <c r="AL59" s="1">
        <v>455900000</v>
      </c>
      <c r="AM59" s="1" t="s">
        <v>91</v>
      </c>
    </row>
    <row r="60" spans="1:39" ht="19" x14ac:dyDescent="0.25">
      <c r="A60" s="6" t="s">
        <v>52</v>
      </c>
      <c r="B60" s="10">
        <v>31400000</v>
      </c>
      <c r="C60" s="10">
        <v>40000000</v>
      </c>
      <c r="D60" s="10">
        <v>46100000</v>
      </c>
      <c r="E60" s="10">
        <v>51100000</v>
      </c>
      <c r="F60" s="10">
        <v>59800000</v>
      </c>
      <c r="G60" s="10">
        <v>84000000</v>
      </c>
      <c r="H60" s="10">
        <v>78700000</v>
      </c>
      <c r="I60" s="10">
        <v>76600000</v>
      </c>
      <c r="J60" s="10">
        <v>68800000</v>
      </c>
      <c r="K60" s="10">
        <v>99800000</v>
      </c>
      <c r="L60" s="10">
        <v>97100000</v>
      </c>
      <c r="M60" s="10">
        <v>98800000</v>
      </c>
      <c r="N60" s="10">
        <v>126200000</v>
      </c>
      <c r="O60" s="10">
        <v>124200000</v>
      </c>
      <c r="P60" s="10">
        <v>140600000</v>
      </c>
      <c r="Q60" s="10">
        <v>149138000</v>
      </c>
      <c r="R60" s="10">
        <v>196016000</v>
      </c>
      <c r="S60" s="10">
        <v>191167000</v>
      </c>
      <c r="T60" s="10">
        <v>232054000</v>
      </c>
      <c r="U60" s="10">
        <v>357539000</v>
      </c>
      <c r="V60" s="10">
        <v>409710000</v>
      </c>
      <c r="W60" s="10">
        <v>444404000</v>
      </c>
      <c r="X60" s="10">
        <v>457788000</v>
      </c>
      <c r="Y60" s="10">
        <v>387121000</v>
      </c>
      <c r="Z60" s="10">
        <v>567032000</v>
      </c>
      <c r="AA60" s="10">
        <v>447092000</v>
      </c>
      <c r="AB60" s="10">
        <v>383600000</v>
      </c>
      <c r="AC60" s="10">
        <v>725600000</v>
      </c>
      <c r="AD60" s="10">
        <v>651200000</v>
      </c>
      <c r="AE60" s="10">
        <v>905300000</v>
      </c>
      <c r="AF60" s="10">
        <v>872700000</v>
      </c>
      <c r="AG60" s="10">
        <v>1001900000</v>
      </c>
      <c r="AH60" s="10">
        <v>935000000</v>
      </c>
      <c r="AI60" s="10">
        <v>1326300000</v>
      </c>
      <c r="AJ60" s="10">
        <v>1092300000</v>
      </c>
      <c r="AK60" s="10">
        <v>1388600000</v>
      </c>
      <c r="AL60" s="10">
        <v>2075200000</v>
      </c>
      <c r="AM60" s="10">
        <v>1183800000</v>
      </c>
    </row>
    <row r="61" spans="1:39" ht="19" x14ac:dyDescent="0.25">
      <c r="A61" s="5" t="s">
        <v>53</v>
      </c>
      <c r="B61" s="1">
        <v>20800000</v>
      </c>
      <c r="C61" s="1">
        <v>59200000</v>
      </c>
      <c r="D61" s="1">
        <v>56800000</v>
      </c>
      <c r="E61" s="1">
        <v>55600000</v>
      </c>
      <c r="F61" s="1">
        <v>52200000</v>
      </c>
      <c r="G61" s="1">
        <v>29600000</v>
      </c>
      <c r="H61" s="1">
        <v>7800000</v>
      </c>
      <c r="I61" s="1">
        <v>7700000</v>
      </c>
      <c r="J61" s="1">
        <v>7600000</v>
      </c>
      <c r="K61" s="1">
        <v>7500000</v>
      </c>
      <c r="L61" s="1">
        <v>7500000</v>
      </c>
      <c r="M61" s="1">
        <v>7500000</v>
      </c>
      <c r="N61" s="1">
        <v>6800000</v>
      </c>
      <c r="O61" s="1">
        <v>29600000</v>
      </c>
      <c r="P61" s="1">
        <v>58100000</v>
      </c>
      <c r="Q61" s="1">
        <v>20136000</v>
      </c>
      <c r="R61" s="1">
        <v>406564000</v>
      </c>
      <c r="S61" s="1">
        <v>352488000</v>
      </c>
      <c r="T61" s="1">
        <v>331149000</v>
      </c>
      <c r="U61" s="1">
        <v>754706000</v>
      </c>
      <c r="V61" s="1">
        <v>635261000</v>
      </c>
      <c r="W61" s="1">
        <v>792925000</v>
      </c>
      <c r="X61" s="1">
        <v>707311000</v>
      </c>
      <c r="Y61" s="1">
        <v>781402000</v>
      </c>
      <c r="Z61" s="1">
        <v>597347000</v>
      </c>
      <c r="AA61" s="1">
        <v>249673000</v>
      </c>
      <c r="AB61" s="1">
        <v>249700000</v>
      </c>
      <c r="AC61" s="1">
        <v>649400000</v>
      </c>
      <c r="AD61" s="1">
        <v>649500000</v>
      </c>
      <c r="AE61" s="1">
        <v>698600000</v>
      </c>
      <c r="AF61" s="1">
        <v>692800000</v>
      </c>
      <c r="AG61" s="1">
        <v>693400000</v>
      </c>
      <c r="AH61" s="1">
        <v>2103400000</v>
      </c>
      <c r="AI61" s="1">
        <v>1508800000</v>
      </c>
      <c r="AJ61" s="1">
        <v>1810200000</v>
      </c>
      <c r="AK61" s="1">
        <v>1812500000</v>
      </c>
      <c r="AL61" s="1">
        <v>1610700000</v>
      </c>
      <c r="AM61" s="1">
        <v>2599500000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22300000</v>
      </c>
      <c r="C63" s="1">
        <v>25400000</v>
      </c>
      <c r="D63" s="1">
        <v>26700000</v>
      </c>
      <c r="E63" s="1">
        <v>24600000</v>
      </c>
      <c r="F63" s="1">
        <v>20500000</v>
      </c>
      <c r="G63" s="1">
        <v>18600000</v>
      </c>
      <c r="H63" s="1">
        <v>17000000</v>
      </c>
      <c r="I63" s="1">
        <v>16700000</v>
      </c>
      <c r="J63" s="1">
        <v>22500000</v>
      </c>
      <c r="K63" s="1">
        <v>20000000</v>
      </c>
      <c r="L63" s="1">
        <v>19600000</v>
      </c>
      <c r="M63" s="1">
        <v>20000000</v>
      </c>
      <c r="N63" s="1">
        <v>20600000</v>
      </c>
      <c r="O63" s="1">
        <v>21200000</v>
      </c>
      <c r="P63" s="1">
        <v>20400000</v>
      </c>
      <c r="Q63" s="1">
        <v>17852000</v>
      </c>
      <c r="R63" s="1">
        <v>27032000</v>
      </c>
      <c r="S63" s="1">
        <v>57103000</v>
      </c>
      <c r="T63" s="1">
        <v>61000000</v>
      </c>
      <c r="U63" s="1">
        <v>108216000</v>
      </c>
      <c r="V63" s="1">
        <v>124882000</v>
      </c>
      <c r="W63" s="1">
        <v>134269000</v>
      </c>
      <c r="X63" s="1">
        <v>162746000</v>
      </c>
      <c r="Y63" s="1">
        <v>171981000</v>
      </c>
      <c r="Z63" s="1">
        <v>201256000</v>
      </c>
      <c r="AA63" s="1">
        <v>254261000</v>
      </c>
      <c r="AB63" s="1">
        <v>292300000</v>
      </c>
      <c r="AC63" s="1">
        <v>470000000</v>
      </c>
      <c r="AD63" s="1">
        <v>476000000</v>
      </c>
      <c r="AE63" s="1">
        <v>484100000</v>
      </c>
      <c r="AF63" s="1">
        <v>484800000</v>
      </c>
      <c r="AG63" s="1">
        <v>512200000</v>
      </c>
      <c r="AH63" s="1">
        <v>561200000</v>
      </c>
      <c r="AI63" s="1">
        <v>576400000</v>
      </c>
      <c r="AJ63" s="1">
        <v>579600000</v>
      </c>
      <c r="AK63" s="1">
        <v>707300000</v>
      </c>
      <c r="AL63" s="1">
        <v>745100000</v>
      </c>
      <c r="AM63" s="1">
        <v>757000000</v>
      </c>
    </row>
    <row r="64" spans="1:39" ht="19" x14ac:dyDescent="0.25">
      <c r="A64" s="5" t="s">
        <v>55</v>
      </c>
      <c r="B64" s="1">
        <v>300000</v>
      </c>
      <c r="C64" s="1">
        <v>300000</v>
      </c>
      <c r="D64" s="1">
        <v>500000</v>
      </c>
      <c r="E64" s="1">
        <v>700000</v>
      </c>
      <c r="F64" s="1">
        <v>800000</v>
      </c>
      <c r="G64" s="1">
        <v>2600000</v>
      </c>
      <c r="H64" s="1">
        <v>2300000</v>
      </c>
      <c r="I64" s="1">
        <v>2200000</v>
      </c>
      <c r="J64" s="1">
        <v>13400000</v>
      </c>
      <c r="K64" s="1">
        <v>14400000</v>
      </c>
      <c r="L64" s="1">
        <v>15300000</v>
      </c>
      <c r="M64" s="1">
        <v>16400000</v>
      </c>
      <c r="N64" s="1">
        <v>18100000</v>
      </c>
      <c r="O64" s="1">
        <v>21600000</v>
      </c>
      <c r="P64" s="1">
        <v>27100000</v>
      </c>
      <c r="Q64" s="1">
        <v>30401000</v>
      </c>
      <c r="R64" s="1">
        <v>35044000</v>
      </c>
      <c r="S64" s="1">
        <v>39623000</v>
      </c>
      <c r="T64" s="1">
        <v>56623000</v>
      </c>
      <c r="U64" s="1">
        <v>97220000</v>
      </c>
      <c r="V64" s="1">
        <v>95128000</v>
      </c>
      <c r="W64" s="1">
        <v>98402000</v>
      </c>
      <c r="X64" s="1">
        <v>124186000</v>
      </c>
      <c r="Y64" s="1">
        <v>129229000</v>
      </c>
      <c r="Z64" s="1">
        <v>151039000</v>
      </c>
      <c r="AA64" s="1">
        <v>123309000</v>
      </c>
      <c r="AB64" s="1">
        <v>151200000</v>
      </c>
      <c r="AC64" s="1">
        <v>192000000</v>
      </c>
      <c r="AD64" s="1">
        <v>183000000</v>
      </c>
      <c r="AE64" s="1">
        <v>191400000</v>
      </c>
      <c r="AF64" s="1">
        <v>183400000</v>
      </c>
      <c r="AG64" s="1">
        <v>168700000</v>
      </c>
      <c r="AH64" s="1">
        <v>197200000</v>
      </c>
      <c r="AI64" s="1">
        <v>203900000</v>
      </c>
      <c r="AJ64" s="1">
        <v>507500000</v>
      </c>
      <c r="AK64" s="1">
        <v>485700000</v>
      </c>
      <c r="AL64" s="1">
        <v>332300000</v>
      </c>
      <c r="AM64" s="1">
        <v>315400000</v>
      </c>
    </row>
    <row r="65" spans="1:39" ht="19" x14ac:dyDescent="0.25">
      <c r="A65" s="5" t="s">
        <v>56</v>
      </c>
      <c r="B65" s="1">
        <v>43400000</v>
      </c>
      <c r="C65" s="1">
        <v>84900000</v>
      </c>
      <c r="D65" s="1">
        <v>84000000</v>
      </c>
      <c r="E65" s="1">
        <v>80900000</v>
      </c>
      <c r="F65" s="1">
        <v>73500000</v>
      </c>
      <c r="G65" s="1">
        <v>50800000</v>
      </c>
      <c r="H65" s="1">
        <v>27100000</v>
      </c>
      <c r="I65" s="1">
        <v>26600000</v>
      </c>
      <c r="J65" s="1">
        <v>43500000</v>
      </c>
      <c r="K65" s="1">
        <v>41900000</v>
      </c>
      <c r="L65" s="1">
        <v>42400000</v>
      </c>
      <c r="M65" s="1">
        <v>43900000</v>
      </c>
      <c r="N65" s="1">
        <v>45500000</v>
      </c>
      <c r="O65" s="1">
        <v>72400000</v>
      </c>
      <c r="P65" s="1">
        <v>105600000</v>
      </c>
      <c r="Q65" s="1">
        <v>68389000</v>
      </c>
      <c r="R65" s="1">
        <v>468640000</v>
      </c>
      <c r="S65" s="1">
        <v>449214000</v>
      </c>
      <c r="T65" s="1">
        <v>448772000</v>
      </c>
      <c r="U65" s="1">
        <v>960142000</v>
      </c>
      <c r="V65" s="1">
        <v>855271000</v>
      </c>
      <c r="W65" s="1">
        <v>1025596000</v>
      </c>
      <c r="X65" s="1">
        <v>994243000</v>
      </c>
      <c r="Y65" s="1">
        <v>1082612000</v>
      </c>
      <c r="Z65" s="1">
        <v>949642000</v>
      </c>
      <c r="AA65" s="1">
        <v>627243000</v>
      </c>
      <c r="AB65" s="1">
        <v>693200000</v>
      </c>
      <c r="AC65" s="1">
        <v>1311400000</v>
      </c>
      <c r="AD65" s="1">
        <v>1308500000</v>
      </c>
      <c r="AE65" s="1">
        <v>1374100000</v>
      </c>
      <c r="AF65" s="1">
        <v>1361000000</v>
      </c>
      <c r="AG65" s="1">
        <v>1374300000</v>
      </c>
      <c r="AH65" s="1">
        <v>2861800000</v>
      </c>
      <c r="AI65" s="1">
        <v>2289100000</v>
      </c>
      <c r="AJ65" s="1">
        <v>2897300000</v>
      </c>
      <c r="AK65" s="1">
        <v>3005500000</v>
      </c>
      <c r="AL65" s="1">
        <v>2688100000</v>
      </c>
      <c r="AM65" s="1">
        <v>3671900000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74800000</v>
      </c>
      <c r="C67" s="10">
        <v>124900000</v>
      </c>
      <c r="D67" s="10">
        <v>130100000</v>
      </c>
      <c r="E67" s="10">
        <v>132000000</v>
      </c>
      <c r="F67" s="10">
        <v>133300000</v>
      </c>
      <c r="G67" s="10">
        <v>134800000</v>
      </c>
      <c r="H67" s="10">
        <v>105800000</v>
      </c>
      <c r="I67" s="10">
        <v>103200000</v>
      </c>
      <c r="J67" s="10">
        <v>112300000</v>
      </c>
      <c r="K67" s="10">
        <v>141700000</v>
      </c>
      <c r="L67" s="10">
        <v>139500000</v>
      </c>
      <c r="M67" s="10">
        <v>142700000</v>
      </c>
      <c r="N67" s="10">
        <v>171700000</v>
      </c>
      <c r="O67" s="10">
        <v>196600000</v>
      </c>
      <c r="P67" s="10">
        <v>246200000</v>
      </c>
      <c r="Q67" s="10">
        <v>217527000</v>
      </c>
      <c r="R67" s="10">
        <v>664656000</v>
      </c>
      <c r="S67" s="10">
        <v>640381000</v>
      </c>
      <c r="T67" s="10">
        <v>680826000</v>
      </c>
      <c r="U67" s="10">
        <v>1317681000</v>
      </c>
      <c r="V67" s="10">
        <v>1264981000</v>
      </c>
      <c r="W67" s="10">
        <v>1470000000</v>
      </c>
      <c r="X67" s="10">
        <v>1452031000</v>
      </c>
      <c r="Y67" s="10">
        <v>1469733000</v>
      </c>
      <c r="Z67" s="10">
        <v>1516674000</v>
      </c>
      <c r="AA67" s="10">
        <v>1074335000</v>
      </c>
      <c r="AB67" s="10">
        <v>1076800000</v>
      </c>
      <c r="AC67" s="10">
        <v>2037000000</v>
      </c>
      <c r="AD67" s="10">
        <v>1959700000</v>
      </c>
      <c r="AE67" s="10">
        <v>2279400000</v>
      </c>
      <c r="AF67" s="10">
        <v>2233700000</v>
      </c>
      <c r="AG67" s="10">
        <v>2376200000</v>
      </c>
      <c r="AH67" s="10">
        <v>3796800000</v>
      </c>
      <c r="AI67" s="10">
        <v>3615400000</v>
      </c>
      <c r="AJ67" s="10">
        <v>3989600000</v>
      </c>
      <c r="AK67" s="10">
        <v>4394100000</v>
      </c>
      <c r="AL67" s="10">
        <v>4763300000</v>
      </c>
      <c r="AM67" s="10">
        <v>4855700000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46700000</v>
      </c>
      <c r="Q68" s="1">
        <v>46661000</v>
      </c>
      <c r="R68" s="1">
        <v>46661000</v>
      </c>
      <c r="S68" s="1">
        <v>46661000</v>
      </c>
      <c r="T68" s="1">
        <v>46661000</v>
      </c>
      <c r="U68" s="1">
        <v>69991000</v>
      </c>
      <c r="V68" s="1">
        <v>69991000</v>
      </c>
      <c r="W68" s="1">
        <v>69991000</v>
      </c>
      <c r="X68" s="1">
        <v>69991000</v>
      </c>
      <c r="Y68" s="1">
        <v>73214000</v>
      </c>
      <c r="Z68" s="1">
        <v>73214000</v>
      </c>
      <c r="AA68" s="1">
        <v>73214000</v>
      </c>
      <c r="AB68" s="1">
        <v>146400000</v>
      </c>
      <c r="AC68" s="1">
        <v>146400000</v>
      </c>
      <c r="AD68" s="1">
        <v>146400000</v>
      </c>
      <c r="AE68" s="1">
        <v>146400000</v>
      </c>
      <c r="AF68" s="1">
        <v>146400000</v>
      </c>
      <c r="AG68" s="1">
        <v>292800000</v>
      </c>
      <c r="AH68" s="1">
        <v>292800000</v>
      </c>
      <c r="AI68" s="1">
        <v>292800000</v>
      </c>
      <c r="AJ68" s="1">
        <v>292800000</v>
      </c>
      <c r="AK68" s="1">
        <v>292800000</v>
      </c>
      <c r="AL68" s="1">
        <v>292800000</v>
      </c>
      <c r="AM68" s="1">
        <v>293700000</v>
      </c>
    </row>
    <row r="69" spans="1:39" ht="19" x14ac:dyDescent="0.25">
      <c r="A69" s="5" t="s">
        <v>60</v>
      </c>
      <c r="B69" s="1">
        <v>62300000</v>
      </c>
      <c r="C69" s="1">
        <v>70800000</v>
      </c>
      <c r="D69" s="1">
        <v>80100000</v>
      </c>
      <c r="E69" s="1">
        <v>91500000</v>
      </c>
      <c r="F69" s="1">
        <v>94800000</v>
      </c>
      <c r="G69" s="1">
        <v>111100000</v>
      </c>
      <c r="H69" s="1">
        <v>130900000</v>
      </c>
      <c r="I69" s="1">
        <v>152600000</v>
      </c>
      <c r="J69" s="1">
        <v>170400000</v>
      </c>
      <c r="K69" s="1">
        <v>167900000</v>
      </c>
      <c r="L69" s="1">
        <v>169400000</v>
      </c>
      <c r="M69" s="1">
        <v>182100000</v>
      </c>
      <c r="N69" s="1">
        <v>197600000</v>
      </c>
      <c r="O69" s="1">
        <v>218600000</v>
      </c>
      <c r="P69" s="1">
        <v>253900000</v>
      </c>
      <c r="Q69" s="1">
        <v>276700000</v>
      </c>
      <c r="R69" s="1">
        <v>312409000</v>
      </c>
      <c r="S69" s="1">
        <v>367211000</v>
      </c>
      <c r="T69" s="1">
        <v>435677000</v>
      </c>
      <c r="U69" s="1">
        <v>510480000</v>
      </c>
      <c r="V69" s="1">
        <v>618071000</v>
      </c>
      <c r="W69" s="1">
        <v>740130000</v>
      </c>
      <c r="X69" s="1">
        <v>891868000</v>
      </c>
      <c r="Y69" s="1">
        <v>1063928000</v>
      </c>
      <c r="Z69" s="1">
        <v>1275117000</v>
      </c>
      <c r="AA69" s="1">
        <v>1501795000</v>
      </c>
      <c r="AB69" s="1">
        <v>1714000000</v>
      </c>
      <c r="AC69" s="1">
        <v>1929300000</v>
      </c>
      <c r="AD69" s="1">
        <v>2168500000</v>
      </c>
      <c r="AE69" s="1">
        <v>2414900000</v>
      </c>
      <c r="AF69" s="1">
        <v>2650000000</v>
      </c>
      <c r="AG69" s="1">
        <v>2926000000</v>
      </c>
      <c r="AH69" s="1">
        <v>3479000000</v>
      </c>
      <c r="AI69" s="1">
        <v>3832600000</v>
      </c>
      <c r="AJ69" s="1">
        <v>4237400000</v>
      </c>
      <c r="AK69" s="1">
        <v>4786000000</v>
      </c>
      <c r="AL69" s="1">
        <v>5366000000</v>
      </c>
      <c r="AM69" s="1">
        <v>6034900000</v>
      </c>
    </row>
    <row r="70" spans="1:39" ht="19" x14ac:dyDescent="0.25">
      <c r="A70" s="5" t="s">
        <v>61</v>
      </c>
      <c r="B70" s="1">
        <v>-32000000</v>
      </c>
      <c r="C70" s="1">
        <v>-36700000</v>
      </c>
      <c r="D70" s="1">
        <v>-44000000</v>
      </c>
      <c r="E70" s="1">
        <v>-48200000</v>
      </c>
      <c r="F70" s="1">
        <v>-52800000</v>
      </c>
      <c r="G70" s="1">
        <v>-58500000</v>
      </c>
      <c r="H70" s="1">
        <v>-64600000</v>
      </c>
      <c r="I70" s="1">
        <v>-70700000</v>
      </c>
      <c r="J70" s="1">
        <v>-74200000</v>
      </c>
      <c r="K70" s="1">
        <v>-83900000</v>
      </c>
      <c r="L70" s="1">
        <v>-95600000</v>
      </c>
      <c r="M70" s="1">
        <v>-104700000</v>
      </c>
      <c r="N70" s="1">
        <v>-116800000</v>
      </c>
      <c r="O70" s="1">
        <v>-130000000</v>
      </c>
      <c r="P70" s="1">
        <v>-157300000</v>
      </c>
      <c r="Q70" s="1">
        <v>-158469000</v>
      </c>
      <c r="R70" s="1">
        <v>-169919000</v>
      </c>
      <c r="S70" s="1">
        <v>-16919000</v>
      </c>
      <c r="T70" s="1">
        <v>-13962000</v>
      </c>
      <c r="U70" s="1">
        <v>-3110000</v>
      </c>
      <c r="V70" s="1">
        <v>-454000</v>
      </c>
      <c r="W70" s="1">
        <v>12153000</v>
      </c>
      <c r="X70" s="1">
        <v>39128000</v>
      </c>
      <c r="Y70" s="1">
        <v>-20454000</v>
      </c>
      <c r="Z70" s="1">
        <v>10078000</v>
      </c>
      <c r="AA70" s="1">
        <v>16307000</v>
      </c>
      <c r="AB70" s="1">
        <v>2900000</v>
      </c>
      <c r="AC70" s="1">
        <v>2500000</v>
      </c>
      <c r="AD70" s="1">
        <v>200000</v>
      </c>
      <c r="AE70" s="1">
        <v>-34700000</v>
      </c>
      <c r="AF70" s="1">
        <v>-45900000</v>
      </c>
      <c r="AG70" s="1">
        <v>-63800000</v>
      </c>
      <c r="AH70" s="1">
        <v>-36400000</v>
      </c>
      <c r="AI70" s="1">
        <v>-53600000</v>
      </c>
      <c r="AJ70" s="1">
        <v>-66700000</v>
      </c>
      <c r="AK70" s="1">
        <v>-77600000</v>
      </c>
      <c r="AL70" s="1">
        <v>-68200000</v>
      </c>
      <c r="AM70" s="1">
        <v>-29300000</v>
      </c>
    </row>
    <row r="71" spans="1:39" ht="19" x14ac:dyDescent="0.25">
      <c r="A71" s="5" t="s">
        <v>62</v>
      </c>
      <c r="B71" s="1">
        <v>43800000</v>
      </c>
      <c r="C71" s="1">
        <v>70700000</v>
      </c>
      <c r="D71" s="1">
        <v>80000000</v>
      </c>
      <c r="E71" s="1">
        <v>68700000</v>
      </c>
      <c r="F71" s="1">
        <v>69600000</v>
      </c>
      <c r="G71" s="1">
        <v>66100000</v>
      </c>
      <c r="H71" s="1">
        <v>72900000</v>
      </c>
      <c r="I71" s="1">
        <v>77200000</v>
      </c>
      <c r="J71" s="1">
        <v>73200000</v>
      </c>
      <c r="K71" s="1">
        <v>69900000</v>
      </c>
      <c r="L71" s="1">
        <v>79900000</v>
      </c>
      <c r="M71" s="1">
        <v>87900000</v>
      </c>
      <c r="N71" s="1">
        <v>98500000</v>
      </c>
      <c r="O71" s="1">
        <v>106200000</v>
      </c>
      <c r="P71" s="1">
        <v>86800000</v>
      </c>
      <c r="Q71" s="1">
        <v>73213000</v>
      </c>
      <c r="R71" s="1">
        <v>95278000</v>
      </c>
      <c r="S71" s="1">
        <v>-49307000</v>
      </c>
      <c r="T71" s="1">
        <v>-29882000</v>
      </c>
      <c r="U71" s="1">
        <v>-17331000</v>
      </c>
      <c r="V71" s="1">
        <v>9270000</v>
      </c>
      <c r="W71" s="1">
        <v>41563000</v>
      </c>
      <c r="X71" s="1">
        <v>79278000</v>
      </c>
      <c r="Y71" s="1">
        <v>214825000</v>
      </c>
      <c r="Z71" s="1">
        <v>243174000</v>
      </c>
      <c r="AA71" s="1">
        <v>279373000</v>
      </c>
      <c r="AB71" s="1">
        <v>177300000</v>
      </c>
      <c r="AC71" s="1">
        <v>-17300000</v>
      </c>
      <c r="AD71" s="1">
        <v>-15200000</v>
      </c>
      <c r="AE71" s="1">
        <v>-424700000</v>
      </c>
      <c r="AF71" s="1">
        <v>-727300000</v>
      </c>
      <c r="AG71" s="1">
        <v>-1177100000</v>
      </c>
      <c r="AH71" s="1">
        <v>-1517400000</v>
      </c>
      <c r="AI71" s="1">
        <v>-1618000000</v>
      </c>
      <c r="AJ71" s="1">
        <v>-1795700000</v>
      </c>
      <c r="AK71" s="1">
        <v>-1980800000</v>
      </c>
      <c r="AL71" s="1">
        <v>-2357400000</v>
      </c>
      <c r="AM71" s="1" t="s">
        <v>91</v>
      </c>
    </row>
    <row r="72" spans="1:39" ht="19" x14ac:dyDescent="0.25">
      <c r="A72" s="6" t="s">
        <v>63</v>
      </c>
      <c r="B72" s="10">
        <v>74100000</v>
      </c>
      <c r="C72" s="10">
        <v>104800000</v>
      </c>
      <c r="D72" s="10">
        <v>116100000</v>
      </c>
      <c r="E72" s="10">
        <v>112000000</v>
      </c>
      <c r="F72" s="10">
        <v>111600000</v>
      </c>
      <c r="G72" s="10">
        <v>118700000</v>
      </c>
      <c r="H72" s="10">
        <v>139200000</v>
      </c>
      <c r="I72" s="10">
        <v>159100000</v>
      </c>
      <c r="J72" s="10">
        <v>169400000</v>
      </c>
      <c r="K72" s="10">
        <v>153900000</v>
      </c>
      <c r="L72" s="10">
        <v>153700000</v>
      </c>
      <c r="M72" s="10">
        <v>165300000</v>
      </c>
      <c r="N72" s="10">
        <v>179300000</v>
      </c>
      <c r="O72" s="10">
        <v>194800000</v>
      </c>
      <c r="P72" s="10">
        <v>230100000</v>
      </c>
      <c r="Q72" s="10">
        <v>238105000</v>
      </c>
      <c r="R72" s="10">
        <v>284429000</v>
      </c>
      <c r="S72" s="10">
        <v>347646000</v>
      </c>
      <c r="T72" s="10">
        <v>438494000</v>
      </c>
      <c r="U72" s="10">
        <v>560030000</v>
      </c>
      <c r="V72" s="10">
        <v>696878000</v>
      </c>
      <c r="W72" s="10">
        <v>863837000</v>
      </c>
      <c r="X72" s="10">
        <v>1080265000</v>
      </c>
      <c r="Y72" s="10">
        <v>1331513000</v>
      </c>
      <c r="Z72" s="10">
        <v>1601583000</v>
      </c>
      <c r="AA72" s="10">
        <v>1870689000</v>
      </c>
      <c r="AB72" s="10">
        <v>2040600000</v>
      </c>
      <c r="AC72" s="10">
        <v>2060900000</v>
      </c>
      <c r="AD72" s="10">
        <v>2299900000</v>
      </c>
      <c r="AE72" s="10">
        <v>2101900000</v>
      </c>
      <c r="AF72" s="10">
        <v>2023200000</v>
      </c>
      <c r="AG72" s="10">
        <v>1977900000</v>
      </c>
      <c r="AH72" s="10">
        <v>2218000000</v>
      </c>
      <c r="AI72" s="10">
        <v>2453800000</v>
      </c>
      <c r="AJ72" s="10">
        <v>2667800000</v>
      </c>
      <c r="AK72" s="10">
        <v>3020400000</v>
      </c>
      <c r="AL72" s="10">
        <v>3233200000</v>
      </c>
      <c r="AM72" s="10">
        <v>3489900000</v>
      </c>
    </row>
    <row r="73" spans="1:39" ht="20" thickBot="1" x14ac:dyDescent="0.3">
      <c r="A73" s="7" t="s">
        <v>64</v>
      </c>
      <c r="B73" s="11">
        <v>148900000</v>
      </c>
      <c r="C73" s="11">
        <v>229700000</v>
      </c>
      <c r="D73" s="11">
        <v>246200000</v>
      </c>
      <c r="E73" s="11">
        <v>244000000</v>
      </c>
      <c r="F73" s="11">
        <v>244900000</v>
      </c>
      <c r="G73" s="11">
        <v>253500000</v>
      </c>
      <c r="H73" s="11">
        <v>245000000</v>
      </c>
      <c r="I73" s="11">
        <v>262300000</v>
      </c>
      <c r="J73" s="11">
        <v>281700000</v>
      </c>
      <c r="K73" s="11">
        <v>295600000</v>
      </c>
      <c r="L73" s="11">
        <v>293200000</v>
      </c>
      <c r="M73" s="11">
        <v>308000000</v>
      </c>
      <c r="N73" s="11">
        <v>351000000</v>
      </c>
      <c r="O73" s="11">
        <v>391400000</v>
      </c>
      <c r="P73" s="11">
        <v>476300000</v>
      </c>
      <c r="Q73" s="11">
        <v>455632000</v>
      </c>
      <c r="R73" s="11">
        <v>949085000</v>
      </c>
      <c r="S73" s="11">
        <v>988027000</v>
      </c>
      <c r="T73" s="11">
        <v>1119320000</v>
      </c>
      <c r="U73" s="11">
        <v>1877711000</v>
      </c>
      <c r="V73" s="11">
        <v>1961859000</v>
      </c>
      <c r="W73" s="11">
        <v>2333837000</v>
      </c>
      <c r="X73" s="11">
        <v>2532296000</v>
      </c>
      <c r="Y73" s="11">
        <v>2801246000</v>
      </c>
      <c r="Z73" s="11">
        <v>3118257000</v>
      </c>
      <c r="AA73" s="11">
        <v>2945024000</v>
      </c>
      <c r="AB73" s="11">
        <v>3117400000</v>
      </c>
      <c r="AC73" s="11">
        <v>4097900000</v>
      </c>
      <c r="AD73" s="11">
        <v>4259600000</v>
      </c>
      <c r="AE73" s="11">
        <v>4381300000</v>
      </c>
      <c r="AF73" s="11">
        <v>4256900000</v>
      </c>
      <c r="AG73" s="11">
        <v>4354100000</v>
      </c>
      <c r="AH73" s="11">
        <v>6014800000</v>
      </c>
      <c r="AI73" s="11">
        <v>6069200000</v>
      </c>
      <c r="AJ73" s="11">
        <v>6657400000</v>
      </c>
      <c r="AK73" s="11">
        <v>7414500000</v>
      </c>
      <c r="AL73" s="11">
        <v>7996500000</v>
      </c>
      <c r="AM73" s="11">
        <v>8345600000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8600000</v>
      </c>
      <c r="G76" s="1">
        <v>23200000</v>
      </c>
      <c r="H76" s="1">
        <v>26500000</v>
      </c>
      <c r="I76" s="1">
        <v>29500000</v>
      </c>
      <c r="J76" s="1">
        <v>29500000</v>
      </c>
      <c r="K76" s="1">
        <v>6100000</v>
      </c>
      <c r="L76" s="1">
        <v>10200000</v>
      </c>
      <c r="M76" s="1">
        <v>21200000</v>
      </c>
      <c r="N76" s="1">
        <v>24500000</v>
      </c>
      <c r="O76" s="1">
        <v>30300000</v>
      </c>
      <c r="P76" s="1">
        <v>45400000</v>
      </c>
      <c r="Q76" s="1">
        <v>33559000</v>
      </c>
      <c r="R76" s="1">
        <v>46984000</v>
      </c>
      <c r="S76" s="1">
        <v>66690000</v>
      </c>
      <c r="T76" s="1">
        <v>80961000</v>
      </c>
      <c r="U76" s="1">
        <v>88808000</v>
      </c>
      <c r="V76" s="1">
        <v>122906000</v>
      </c>
      <c r="W76" s="1">
        <v>138927000</v>
      </c>
      <c r="X76" s="1">
        <v>169025000</v>
      </c>
      <c r="Y76" s="1">
        <v>195174000</v>
      </c>
      <c r="Z76" s="1">
        <v>243533000</v>
      </c>
      <c r="AA76" s="1">
        <v>270694000</v>
      </c>
      <c r="AB76" s="1">
        <v>309600000</v>
      </c>
      <c r="AC76" s="1">
        <v>349800000</v>
      </c>
      <c r="AD76" s="1">
        <v>394400000</v>
      </c>
      <c r="AE76" s="1">
        <v>413900000</v>
      </c>
      <c r="AF76" s="1">
        <v>410400000</v>
      </c>
      <c r="AG76" s="1">
        <v>459000000</v>
      </c>
      <c r="AH76" s="1">
        <v>743400000</v>
      </c>
      <c r="AI76" s="1">
        <v>568600000</v>
      </c>
      <c r="AJ76" s="1">
        <v>615900000</v>
      </c>
      <c r="AK76" s="1">
        <v>785900000</v>
      </c>
      <c r="AL76" s="1">
        <v>827500000</v>
      </c>
      <c r="AM76" s="1">
        <v>413900000</v>
      </c>
    </row>
    <row r="77" spans="1:39" ht="19" x14ac:dyDescent="0.25">
      <c r="A77" s="5" t="s">
        <v>13</v>
      </c>
      <c r="B77" s="1" t="s">
        <v>91</v>
      </c>
      <c r="C77" s="1" t="s">
        <v>91</v>
      </c>
      <c r="D77" s="1" t="s">
        <v>91</v>
      </c>
      <c r="E77" s="1" t="s">
        <v>91</v>
      </c>
      <c r="F77" s="1">
        <v>10100000</v>
      </c>
      <c r="G77" s="1">
        <v>10500000</v>
      </c>
      <c r="H77" s="1">
        <v>11200000</v>
      </c>
      <c r="I77" s="1">
        <v>11500000</v>
      </c>
      <c r="J77" s="1">
        <v>10600000</v>
      </c>
      <c r="K77" s="1">
        <v>11700000</v>
      </c>
      <c r="L77" s="1">
        <v>13100000</v>
      </c>
      <c r="M77" s="1">
        <v>13600000</v>
      </c>
      <c r="N77" s="1">
        <v>14200000</v>
      </c>
      <c r="O77" s="1">
        <v>16500000</v>
      </c>
      <c r="P77" s="1">
        <v>19300000</v>
      </c>
      <c r="Q77" s="1">
        <v>23454000</v>
      </c>
      <c r="R77" s="1">
        <v>27843000</v>
      </c>
      <c r="S77" s="1">
        <v>27890000</v>
      </c>
      <c r="T77" s="1">
        <v>30224000</v>
      </c>
      <c r="U77" s="1">
        <v>39093000</v>
      </c>
      <c r="V77" s="1">
        <v>44158000</v>
      </c>
      <c r="W77" s="1">
        <v>51727000</v>
      </c>
      <c r="X77" s="1">
        <v>56671000</v>
      </c>
      <c r="Y77" s="1">
        <v>71404000</v>
      </c>
      <c r="Z77" s="1">
        <v>85352000</v>
      </c>
      <c r="AA77" s="1">
        <v>71572000</v>
      </c>
      <c r="AB77" s="1">
        <v>77100000</v>
      </c>
      <c r="AC77" s="1">
        <v>85000000</v>
      </c>
      <c r="AD77" s="1">
        <v>90500000</v>
      </c>
      <c r="AE77" s="1">
        <v>91200000</v>
      </c>
      <c r="AF77" s="1">
        <v>101000000</v>
      </c>
      <c r="AG77" s="1">
        <v>107600000</v>
      </c>
      <c r="AH77" s="1">
        <v>125400000</v>
      </c>
      <c r="AI77" s="1">
        <v>141100000</v>
      </c>
      <c r="AJ77" s="1">
        <v>176400000</v>
      </c>
      <c r="AK77" s="1">
        <v>189700000</v>
      </c>
      <c r="AL77" s="1">
        <v>219100000</v>
      </c>
      <c r="AM77" s="1">
        <v>219000000</v>
      </c>
    </row>
    <row r="78" spans="1:39" ht="19" x14ac:dyDescent="0.25">
      <c r="A78" s="5" t="s">
        <v>67</v>
      </c>
      <c r="B78" s="1" t="s">
        <v>91</v>
      </c>
      <c r="C78" s="1" t="s">
        <v>91</v>
      </c>
      <c r="D78" s="1" t="s">
        <v>91</v>
      </c>
      <c r="E78" s="1" t="s">
        <v>91</v>
      </c>
      <c r="F78" s="1">
        <v>-4100000</v>
      </c>
      <c r="G78" s="1">
        <v>-2200000</v>
      </c>
      <c r="H78" s="1">
        <v>-1600000</v>
      </c>
      <c r="I78" s="1">
        <v>-300000</v>
      </c>
      <c r="J78" s="1">
        <v>1500000</v>
      </c>
      <c r="K78" s="1">
        <v>-3300000</v>
      </c>
      <c r="L78" s="1">
        <v>-200000</v>
      </c>
      <c r="M78" s="1">
        <v>-300000</v>
      </c>
      <c r="N78" s="1">
        <v>2700000</v>
      </c>
      <c r="O78" s="1">
        <v>-100000</v>
      </c>
      <c r="P78" s="1">
        <v>1900000</v>
      </c>
      <c r="Q78" s="1">
        <v>-4067000</v>
      </c>
      <c r="R78" s="1">
        <v>7295000</v>
      </c>
      <c r="S78" s="1">
        <v>17817000</v>
      </c>
      <c r="T78" s="1">
        <v>12490000</v>
      </c>
      <c r="U78" s="1">
        <v>12863000</v>
      </c>
      <c r="V78" s="1">
        <v>2390000</v>
      </c>
      <c r="W78" s="1">
        <v>9025000</v>
      </c>
      <c r="X78" s="1">
        <v>16519000</v>
      </c>
      <c r="Y78" s="1">
        <v>15155000</v>
      </c>
      <c r="Z78" s="1">
        <v>23145000</v>
      </c>
      <c r="AA78" s="1">
        <v>38853000</v>
      </c>
      <c r="AB78" s="1">
        <v>59400000</v>
      </c>
      <c r="AC78" s="1">
        <v>13200000</v>
      </c>
      <c r="AD78" s="1">
        <v>11100000</v>
      </c>
      <c r="AE78" s="1">
        <v>12700000</v>
      </c>
      <c r="AF78" s="1">
        <v>24000000</v>
      </c>
      <c r="AG78" s="1">
        <v>24900000</v>
      </c>
      <c r="AH78" s="1">
        <v>-237600000</v>
      </c>
      <c r="AI78" s="1">
        <v>11100000</v>
      </c>
      <c r="AJ78" s="1">
        <v>5600000</v>
      </c>
      <c r="AK78" s="1">
        <v>25700000</v>
      </c>
      <c r="AL78" s="1">
        <v>20300000</v>
      </c>
      <c r="AM78" s="1">
        <v>-117700000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v>11846000</v>
      </c>
      <c r="AB79" s="1" t="s">
        <v>91</v>
      </c>
      <c r="AC79" s="1">
        <v>12400000</v>
      </c>
      <c r="AD79" s="1">
        <v>17000000</v>
      </c>
      <c r="AE79" s="1">
        <v>17000000</v>
      </c>
      <c r="AF79" s="1">
        <v>16100000</v>
      </c>
      <c r="AG79" s="1">
        <v>16000000</v>
      </c>
      <c r="AH79" s="1">
        <v>18100000</v>
      </c>
      <c r="AI79" s="1">
        <v>23300000</v>
      </c>
      <c r="AJ79" s="1">
        <v>20800000</v>
      </c>
      <c r="AK79" s="1">
        <v>21500000</v>
      </c>
      <c r="AL79" s="1">
        <v>23700000</v>
      </c>
      <c r="AM79" s="1">
        <v>32300000</v>
      </c>
    </row>
    <row r="80" spans="1:39" ht="19" x14ac:dyDescent="0.25">
      <c r="A80" s="14" t="s">
        <v>103</v>
      </c>
      <c r="B80" s="15" t="e">
        <f t="shared" ref="B80:A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t="e">
        <f t="shared" si="8"/>
        <v>#VALUE!</v>
      </c>
      <c r="AA80" s="15">
        <f t="shared" si="8"/>
        <v>4.5751230100184613E-3</v>
      </c>
      <c r="AB80" s="15" t="e">
        <f t="shared" si="8"/>
        <v>#VALUE!</v>
      </c>
      <c r="AC80" s="15">
        <f t="shared" si="8"/>
        <v>4.2438139566720288E-3</v>
      </c>
      <c r="AD80" s="15">
        <f t="shared" si="8"/>
        <v>5.3219797764768491E-3</v>
      </c>
      <c r="AE80" s="15">
        <f t="shared" si="8"/>
        <v>5.155264434740417E-3</v>
      </c>
      <c r="AF80" s="15">
        <f t="shared" si="8"/>
        <v>4.7425474254742545E-3</v>
      </c>
      <c r="AG80" s="15">
        <f t="shared" si="8"/>
        <v>4.5804586184191691E-3</v>
      </c>
      <c r="AH80" s="15">
        <f t="shared" si="8"/>
        <v>4.7931783274190983E-3</v>
      </c>
      <c r="AI80" s="15">
        <f t="shared" si="8"/>
        <v>5.6200101304903641E-3</v>
      </c>
      <c r="AJ80" s="15">
        <f t="shared" si="8"/>
        <v>4.7731601532918742E-3</v>
      </c>
      <c r="AK80" s="15">
        <f t="shared" si="8"/>
        <v>4.3915192614077374E-3</v>
      </c>
      <c r="AL80" s="15">
        <f t="shared" si="8"/>
        <v>4.5663860041232343E-3</v>
      </c>
      <c r="AM80" s="15">
        <f t="shared" si="8"/>
        <v>6.0086315946126945E-3</v>
      </c>
    </row>
    <row r="81" spans="1:47" ht="19" x14ac:dyDescent="0.25">
      <c r="A81" s="5" t="s">
        <v>69</v>
      </c>
      <c r="B81" s="1" t="s">
        <v>91</v>
      </c>
      <c r="C81" s="1" t="s">
        <v>91</v>
      </c>
      <c r="D81" s="1" t="s">
        <v>91</v>
      </c>
      <c r="E81" s="1" t="s">
        <v>91</v>
      </c>
      <c r="F81" s="1">
        <v>3800000</v>
      </c>
      <c r="G81" s="1">
        <v>17200000</v>
      </c>
      <c r="H81" s="1">
        <v>-24300000</v>
      </c>
      <c r="I81" s="1">
        <v>8200000</v>
      </c>
      <c r="J81" s="1">
        <v>-15400000</v>
      </c>
      <c r="K81" s="1">
        <v>8300000</v>
      </c>
      <c r="L81" s="1">
        <v>30400000</v>
      </c>
      <c r="M81" s="1">
        <v>3800000</v>
      </c>
      <c r="N81" s="1">
        <v>-17900000</v>
      </c>
      <c r="O81" s="1">
        <v>5100000</v>
      </c>
      <c r="P81" s="1">
        <v>9900000</v>
      </c>
      <c r="Q81" s="1">
        <v>37709000</v>
      </c>
      <c r="R81" s="1">
        <v>-46765000</v>
      </c>
      <c r="S81" s="1">
        <v>14627000</v>
      </c>
      <c r="T81" s="1">
        <v>15649000</v>
      </c>
      <c r="U81" s="1">
        <v>62681000</v>
      </c>
      <c r="V81" s="1">
        <v>-4929000</v>
      </c>
      <c r="W81" s="1">
        <v>-30505000</v>
      </c>
      <c r="X81" s="1">
        <v>1954000</v>
      </c>
      <c r="Y81" s="1">
        <v>28623000</v>
      </c>
      <c r="Z81" s="1">
        <v>30463000</v>
      </c>
      <c r="AA81" s="1">
        <v>24321000</v>
      </c>
      <c r="AB81" s="1">
        <v>-23100000</v>
      </c>
      <c r="AC81" s="1">
        <v>75400000</v>
      </c>
      <c r="AD81" s="1">
        <v>-16100000</v>
      </c>
      <c r="AE81" s="1">
        <v>13500000</v>
      </c>
      <c r="AF81" s="1">
        <v>36700000</v>
      </c>
      <c r="AG81" s="1">
        <v>74200000</v>
      </c>
      <c r="AH81" s="1">
        <v>800000</v>
      </c>
      <c r="AI81" s="1">
        <v>14000000</v>
      </c>
      <c r="AJ81" s="1">
        <v>33200000</v>
      </c>
      <c r="AK81" s="1">
        <v>59300000</v>
      </c>
      <c r="AL81" s="1">
        <v>-17300000</v>
      </c>
      <c r="AM81" s="1">
        <v>337700000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26473000</v>
      </c>
      <c r="Z82" s="1">
        <v>6201000</v>
      </c>
      <c r="AA82" s="1">
        <v>-12702000</v>
      </c>
      <c r="AB82" s="1">
        <v>-35300000</v>
      </c>
      <c r="AC82" s="1">
        <v>-9000000</v>
      </c>
      <c r="AD82" s="1">
        <v>-31200000</v>
      </c>
      <c r="AE82" s="1">
        <v>-1800000</v>
      </c>
      <c r="AF82" s="1">
        <v>33500000</v>
      </c>
      <c r="AG82" s="1">
        <v>-12700000</v>
      </c>
      <c r="AH82" s="1">
        <v>-9700000</v>
      </c>
      <c r="AI82" s="1">
        <v>-3400000</v>
      </c>
      <c r="AJ82" s="1">
        <v>-9200000</v>
      </c>
      <c r="AK82" s="1">
        <v>-13400000</v>
      </c>
      <c r="AL82" s="1">
        <v>2400000</v>
      </c>
      <c r="AM82" s="1">
        <v>-5300000</v>
      </c>
    </row>
    <row r="83" spans="1:47" ht="21" x14ac:dyDescent="0.25">
      <c r="A83" s="5" t="s">
        <v>34</v>
      </c>
      <c r="B83" s="1" t="s">
        <v>91</v>
      </c>
      <c r="C83" s="1" t="s">
        <v>91</v>
      </c>
      <c r="D83" s="1" t="s">
        <v>91</v>
      </c>
      <c r="E83" s="1" t="s">
        <v>91</v>
      </c>
      <c r="F83" s="1">
        <v>900000</v>
      </c>
      <c r="G83" s="1">
        <v>-3400000</v>
      </c>
      <c r="H83" s="1">
        <v>-13900000</v>
      </c>
      <c r="I83" s="1">
        <v>8800000</v>
      </c>
      <c r="J83" s="1">
        <v>-7800000</v>
      </c>
      <c r="K83" s="1">
        <v>-2000000</v>
      </c>
      <c r="L83" s="1">
        <v>13800000</v>
      </c>
      <c r="M83" s="1">
        <v>-7400000</v>
      </c>
      <c r="N83" s="1">
        <v>-7100000</v>
      </c>
      <c r="O83" s="1">
        <v>2100000</v>
      </c>
      <c r="P83" s="1">
        <v>-5600000</v>
      </c>
      <c r="Q83" s="1">
        <v>17110000</v>
      </c>
      <c r="R83" s="1">
        <v>-14544000</v>
      </c>
      <c r="S83" s="1">
        <v>16771000</v>
      </c>
      <c r="T83" s="1">
        <v>16508000</v>
      </c>
      <c r="U83" s="1">
        <v>4876000</v>
      </c>
      <c r="V83" s="1">
        <v>-9815000</v>
      </c>
      <c r="W83" s="1">
        <v>-13061000</v>
      </c>
      <c r="X83" s="1">
        <v>-13758000</v>
      </c>
      <c r="Y83" s="1">
        <v>2443000</v>
      </c>
      <c r="Z83" s="1">
        <v>-10552000</v>
      </c>
      <c r="AA83" s="1">
        <v>24052000</v>
      </c>
      <c r="AB83" s="1">
        <v>-9000000</v>
      </c>
      <c r="AC83" s="1">
        <v>-1100000</v>
      </c>
      <c r="AD83" s="1">
        <v>-7300000</v>
      </c>
      <c r="AE83" s="1">
        <v>1800000</v>
      </c>
      <c r="AF83" s="1">
        <v>-38500000</v>
      </c>
      <c r="AG83" s="1">
        <v>19200000</v>
      </c>
      <c r="AH83" s="1">
        <v>-25200000</v>
      </c>
      <c r="AI83" s="1">
        <v>-55100000</v>
      </c>
      <c r="AJ83" s="1">
        <v>-33800000</v>
      </c>
      <c r="AK83" s="1">
        <v>-61900000</v>
      </c>
      <c r="AL83" s="1">
        <v>-29100000</v>
      </c>
      <c r="AM83" s="1">
        <v>-92800000</v>
      </c>
      <c r="AT83" s="46" t="s">
        <v>135</v>
      </c>
      <c r="AU83" s="4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30700000</v>
      </c>
      <c r="AD84" s="1">
        <v>67900000</v>
      </c>
      <c r="AE84" s="1">
        <v>2400000</v>
      </c>
      <c r="AF84" s="1">
        <v>21800000</v>
      </c>
      <c r="AG84" s="1">
        <v>50500000</v>
      </c>
      <c r="AH84" s="1">
        <v>30300000</v>
      </c>
      <c r="AI84" s="1">
        <v>54900000</v>
      </c>
      <c r="AJ84" s="1">
        <v>72800000</v>
      </c>
      <c r="AK84" s="1">
        <v>168000000</v>
      </c>
      <c r="AL84" s="1">
        <v>47500000</v>
      </c>
      <c r="AM84" s="1">
        <v>39900000</v>
      </c>
      <c r="AT84" s="48" t="s">
        <v>136</v>
      </c>
      <c r="AU84" s="4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-3155000</v>
      </c>
      <c r="X85" s="1">
        <v>4531000</v>
      </c>
      <c r="Y85" s="1">
        <v>-6299000</v>
      </c>
      <c r="Z85" s="1">
        <v>-4970000</v>
      </c>
      <c r="AA85" s="1">
        <v>-4088000</v>
      </c>
      <c r="AB85" s="1">
        <v>-19200000</v>
      </c>
      <c r="AC85" s="1">
        <v>-5900000</v>
      </c>
      <c r="AD85" s="1">
        <v>-20200000</v>
      </c>
      <c r="AE85" s="1">
        <v>-5800000</v>
      </c>
      <c r="AF85" s="1">
        <v>-7800000</v>
      </c>
      <c r="AG85" s="1">
        <v>-17700000</v>
      </c>
      <c r="AH85" s="1">
        <v>6400000</v>
      </c>
      <c r="AI85" s="1">
        <v>4800000</v>
      </c>
      <c r="AJ85" s="1">
        <v>-4900000</v>
      </c>
      <c r="AK85" s="1">
        <v>-35400000</v>
      </c>
      <c r="AL85" s="1">
        <v>-16000000</v>
      </c>
      <c r="AM85" s="1" t="s">
        <v>91</v>
      </c>
      <c r="AT85" s="23" t="s">
        <v>137</v>
      </c>
      <c r="AU85" s="24">
        <f>AM17</f>
        <v>89600000</v>
      </c>
    </row>
    <row r="86" spans="1:47" ht="20" x14ac:dyDescent="0.25">
      <c r="A86" s="5" t="s">
        <v>72</v>
      </c>
      <c r="B86" s="1" t="s">
        <v>91</v>
      </c>
      <c r="C86" s="1" t="s">
        <v>91</v>
      </c>
      <c r="D86" s="1" t="s">
        <v>91</v>
      </c>
      <c r="E86" s="1" t="s">
        <v>91</v>
      </c>
      <c r="F86" s="1">
        <v>11200000</v>
      </c>
      <c r="G86" s="1">
        <v>-3600000</v>
      </c>
      <c r="H86" s="1">
        <v>400000</v>
      </c>
      <c r="I86" s="1">
        <v>-300000</v>
      </c>
      <c r="J86" s="1">
        <v>-5800000</v>
      </c>
      <c r="K86" s="1">
        <v>-7300000</v>
      </c>
      <c r="L86" s="1">
        <v>-6500000</v>
      </c>
      <c r="M86" s="1">
        <v>-4600000</v>
      </c>
      <c r="N86" s="1">
        <v>-5900000</v>
      </c>
      <c r="O86" s="1">
        <v>-1700000</v>
      </c>
      <c r="P86" s="1">
        <v>-12500000</v>
      </c>
      <c r="Q86" s="1">
        <v>12104000</v>
      </c>
      <c r="R86" s="1">
        <v>6288000</v>
      </c>
      <c r="S86" s="1">
        <v>-13008000</v>
      </c>
      <c r="T86" s="1">
        <v>-21454000</v>
      </c>
      <c r="U86" s="1">
        <v>-8557000</v>
      </c>
      <c r="V86" s="1">
        <v>25582000</v>
      </c>
      <c r="W86" s="1">
        <v>17270000</v>
      </c>
      <c r="X86" s="1">
        <v>4508000</v>
      </c>
      <c r="Y86" s="1">
        <v>25811000</v>
      </c>
      <c r="Z86" s="1">
        <v>18456000</v>
      </c>
      <c r="AA86" s="1">
        <v>11196000</v>
      </c>
      <c r="AB86" s="1">
        <v>14800000</v>
      </c>
      <c r="AC86" s="1">
        <v>-12200000</v>
      </c>
      <c r="AD86" s="1">
        <v>2700000</v>
      </c>
      <c r="AE86" s="1">
        <v>-8000000</v>
      </c>
      <c r="AF86" s="1">
        <v>17900000</v>
      </c>
      <c r="AG86" s="1">
        <v>-26400000</v>
      </c>
      <c r="AH86" s="1">
        <v>31400000</v>
      </c>
      <c r="AI86" s="1">
        <v>5500000</v>
      </c>
      <c r="AJ86" s="1">
        <v>12600000</v>
      </c>
      <c r="AK86" s="1">
        <v>-91800000</v>
      </c>
      <c r="AL86" s="1">
        <v>-79500000</v>
      </c>
      <c r="AM86" s="1" t="s">
        <v>91</v>
      </c>
      <c r="AT86" s="23" t="s">
        <v>138</v>
      </c>
      <c r="AU86" s="24">
        <f>AM56</f>
        <v>74000000</v>
      </c>
    </row>
    <row r="87" spans="1:47" ht="20" x14ac:dyDescent="0.25">
      <c r="A87" s="6" t="s">
        <v>73</v>
      </c>
      <c r="B87" s="10" t="s">
        <v>91</v>
      </c>
      <c r="C87" s="10" t="s">
        <v>91</v>
      </c>
      <c r="D87" s="10" t="s">
        <v>91</v>
      </c>
      <c r="E87" s="10" t="s">
        <v>91</v>
      </c>
      <c r="F87" s="10">
        <v>29600000</v>
      </c>
      <c r="G87" s="10">
        <v>45100000</v>
      </c>
      <c r="H87" s="10">
        <v>12200000</v>
      </c>
      <c r="I87" s="10">
        <v>48600000</v>
      </c>
      <c r="J87" s="10">
        <v>20400000</v>
      </c>
      <c r="K87" s="10">
        <v>15500000</v>
      </c>
      <c r="L87" s="10">
        <v>47000000</v>
      </c>
      <c r="M87" s="10">
        <v>33700000</v>
      </c>
      <c r="N87" s="10">
        <v>17600000</v>
      </c>
      <c r="O87" s="10">
        <v>50100000</v>
      </c>
      <c r="P87" s="10">
        <v>64000000</v>
      </c>
      <c r="Q87" s="10">
        <v>102759000</v>
      </c>
      <c r="R87" s="10">
        <v>41645000</v>
      </c>
      <c r="S87" s="10">
        <v>114016000</v>
      </c>
      <c r="T87" s="10">
        <v>117870000</v>
      </c>
      <c r="U87" s="10">
        <v>194888000</v>
      </c>
      <c r="V87" s="10">
        <v>190107000</v>
      </c>
      <c r="W87" s="10">
        <v>186444000</v>
      </c>
      <c r="X87" s="10">
        <v>248677000</v>
      </c>
      <c r="Y87" s="10">
        <v>336167000</v>
      </c>
      <c r="Z87" s="10">
        <v>400949000</v>
      </c>
      <c r="AA87" s="10">
        <v>428482000</v>
      </c>
      <c r="AB87" s="10">
        <v>437800000</v>
      </c>
      <c r="AC87" s="10">
        <v>523600000</v>
      </c>
      <c r="AD87" s="10">
        <v>499600000</v>
      </c>
      <c r="AE87" s="10">
        <v>540300000</v>
      </c>
      <c r="AF87" s="10">
        <v>606100000</v>
      </c>
      <c r="AG87" s="10">
        <v>655300000</v>
      </c>
      <c r="AH87" s="10">
        <v>681500000</v>
      </c>
      <c r="AI87" s="10">
        <v>763600000</v>
      </c>
      <c r="AJ87" s="10">
        <v>864500000</v>
      </c>
      <c r="AK87" s="10">
        <v>990300000</v>
      </c>
      <c r="AL87" s="10">
        <v>993800000</v>
      </c>
      <c r="AM87" s="10">
        <v>885200000</v>
      </c>
      <c r="AT87" s="23" t="s">
        <v>139</v>
      </c>
      <c r="AU87" s="24">
        <f>AM61</f>
        <v>2599500000</v>
      </c>
    </row>
    <row r="88" spans="1:47" ht="20" x14ac:dyDescent="0.25">
      <c r="A88" s="5" t="s">
        <v>74</v>
      </c>
      <c r="B88" s="1" t="s">
        <v>91</v>
      </c>
      <c r="C88" s="1" t="s">
        <v>91</v>
      </c>
      <c r="D88" s="1" t="s">
        <v>91</v>
      </c>
      <c r="E88" s="1" t="s">
        <v>91</v>
      </c>
      <c r="F88" s="1">
        <v>-11600000</v>
      </c>
      <c r="G88" s="1">
        <v>-10600000</v>
      </c>
      <c r="H88" s="1">
        <v>-20300000</v>
      </c>
      <c r="I88" s="1">
        <v>-17400000</v>
      </c>
      <c r="J88" s="1">
        <v>-28800000</v>
      </c>
      <c r="K88" s="1">
        <v>-28400000</v>
      </c>
      <c r="L88" s="1">
        <v>-19700000</v>
      </c>
      <c r="M88" s="1">
        <v>-7100000</v>
      </c>
      <c r="N88" s="1">
        <v>-9900000</v>
      </c>
      <c r="O88" s="1">
        <v>-43200000</v>
      </c>
      <c r="P88" s="1">
        <v>-87900000</v>
      </c>
      <c r="Q88" s="1">
        <v>-26646000</v>
      </c>
      <c r="R88" s="1">
        <v>-165759000</v>
      </c>
      <c r="S88" s="1">
        <v>-38739000</v>
      </c>
      <c r="T88" s="1">
        <v>-32211000</v>
      </c>
      <c r="U88" s="1">
        <v>-34977000</v>
      </c>
      <c r="V88" s="1">
        <v>-37737000</v>
      </c>
      <c r="W88" s="1">
        <v>-47598000</v>
      </c>
      <c r="X88" s="1">
        <v>-48876000</v>
      </c>
      <c r="Y88" s="1">
        <v>-98319000</v>
      </c>
      <c r="Z88" s="1">
        <v>-135379000</v>
      </c>
      <c r="AA88" s="1">
        <v>-63833000</v>
      </c>
      <c r="AB88" s="1">
        <v>-76600000</v>
      </c>
      <c r="AC88" s="1">
        <v>-74500000</v>
      </c>
      <c r="AD88" s="1">
        <v>-67100000</v>
      </c>
      <c r="AE88" s="1">
        <v>-70500000</v>
      </c>
      <c r="AF88" s="1">
        <v>-61800000</v>
      </c>
      <c r="AG88" s="1">
        <v>-49800000</v>
      </c>
      <c r="AH88" s="1">
        <v>-45000000</v>
      </c>
      <c r="AI88" s="1">
        <v>-60400000</v>
      </c>
      <c r="AJ88" s="1">
        <v>-73700000</v>
      </c>
      <c r="AK88" s="1">
        <v>-98900000</v>
      </c>
      <c r="AL88" s="1">
        <v>-118800000</v>
      </c>
      <c r="AM88" s="1">
        <v>-178800000</v>
      </c>
      <c r="AT88" s="49" t="s">
        <v>140</v>
      </c>
      <c r="AU88" s="50">
        <f>AU85/(AU86+AU87)</f>
        <v>3.3514120067327471E-2</v>
      </c>
    </row>
    <row r="89" spans="1:47" ht="20" customHeight="1" x14ac:dyDescent="0.25">
      <c r="A89" s="14" t="s">
        <v>104</v>
      </c>
      <c r="B89" s="15" t="e">
        <f t="shared" ref="B89:AF89" si="9">(-1*B88)/B3</f>
        <v>#VALUE!</v>
      </c>
      <c r="C89" s="15" t="e">
        <f t="shared" si="9"/>
        <v>#VALUE!</v>
      </c>
      <c r="D89" s="15" t="e">
        <f t="shared" si="9"/>
        <v>#VALUE!</v>
      </c>
      <c r="E89" s="15" t="e">
        <f t="shared" si="9"/>
        <v>#VALUE!</v>
      </c>
      <c r="F89" s="15">
        <f t="shared" si="9"/>
        <v>2.9927760577915376E-2</v>
      </c>
      <c r="G89" s="15">
        <f t="shared" si="9"/>
        <v>2.4737456242707116E-2</v>
      </c>
      <c r="H89" s="15">
        <f t="shared" si="9"/>
        <v>4.1812564366632339E-2</v>
      </c>
      <c r="I89" s="15">
        <f t="shared" si="9"/>
        <v>3.3694810224632069E-2</v>
      </c>
      <c r="J89" s="15">
        <f t="shared" si="9"/>
        <v>5.6726413236163085E-2</v>
      </c>
      <c r="K89" s="15">
        <f t="shared" si="9"/>
        <v>5.7841140529531571E-2</v>
      </c>
      <c r="L89" s="15">
        <f t="shared" si="9"/>
        <v>4.0551667352820092E-2</v>
      </c>
      <c r="M89" s="15">
        <f t="shared" si="9"/>
        <v>1.3452065176203107E-2</v>
      </c>
      <c r="N89" s="15">
        <f t="shared" si="9"/>
        <v>1.7220386154113757E-2</v>
      </c>
      <c r="O89" s="15">
        <f t="shared" si="9"/>
        <v>6.3120981881940388E-2</v>
      </c>
      <c r="P89" s="15">
        <f t="shared" si="9"/>
        <v>0.12041095890410959</v>
      </c>
      <c r="Q89" s="15">
        <f t="shared" si="9"/>
        <v>3.3486443180747116E-2</v>
      </c>
      <c r="R89" s="15">
        <f t="shared" si="9"/>
        <v>0.15335786926014744</v>
      </c>
      <c r="S89" s="15">
        <f t="shared" si="9"/>
        <v>3.6994735228701933E-2</v>
      </c>
      <c r="T89" s="15">
        <f t="shared" si="9"/>
        <v>3.0477616063977354E-2</v>
      </c>
      <c r="U89" s="15">
        <f t="shared" si="9"/>
        <v>2.3923062086286355E-2</v>
      </c>
      <c r="V89" s="15">
        <f t="shared" si="9"/>
        <v>2.1731569024236022E-2</v>
      </c>
      <c r="W89" s="15">
        <f t="shared" si="9"/>
        <v>2.4463665561472427E-2</v>
      </c>
      <c r="X89" s="15">
        <f t="shared" si="9"/>
        <v>2.2006897980134537E-2</v>
      </c>
      <c r="Y89" s="15">
        <f t="shared" si="9"/>
        <v>4.05874674599302E-2</v>
      </c>
      <c r="Z89" s="15">
        <f t="shared" si="9"/>
        <v>5.3702177219287231E-2</v>
      </c>
      <c r="AA89" s="15">
        <f t="shared" si="9"/>
        <v>2.4653370513127507E-2</v>
      </c>
      <c r="AB89" s="15">
        <f t="shared" si="9"/>
        <v>2.7861637507729239E-2</v>
      </c>
      <c r="AC89" s="15">
        <f t="shared" si="9"/>
        <v>2.5497108046134365E-2</v>
      </c>
      <c r="AD89" s="15">
        <f t="shared" si="9"/>
        <v>2.1006167235388035E-2</v>
      </c>
      <c r="AE89" s="15">
        <f t="shared" si="9"/>
        <v>2.1379184861717613E-2</v>
      </c>
      <c r="AF89" s="15">
        <f t="shared" si="9"/>
        <v>1.8204312477907388E-2</v>
      </c>
      <c r="AG89" s="15">
        <f>(-1*AG88)/AG3</f>
        <v>1.4256677449829664E-2</v>
      </c>
      <c r="AH89" s="15">
        <f t="shared" ref="AH89:AN89" si="10">(-1*AH88)/AH3</f>
        <v>1.1916741698003283E-2</v>
      </c>
      <c r="AI89" s="15">
        <f t="shared" si="10"/>
        <v>1.4568609952000771E-2</v>
      </c>
      <c r="AJ89" s="15">
        <f t="shared" si="10"/>
        <v>1.6912591504692844E-2</v>
      </c>
      <c r="AK89" s="15">
        <f t="shared" si="10"/>
        <v>2.020098860247559E-2</v>
      </c>
      <c r="AL89" s="15">
        <f t="shared" si="10"/>
        <v>2.2889732375098747E-2</v>
      </c>
      <c r="AM89" s="15">
        <f t="shared" si="10"/>
        <v>3.3261403378227548E-2</v>
      </c>
      <c r="AT89" s="23" t="s">
        <v>105</v>
      </c>
      <c r="AU89" s="24">
        <f>AM27</f>
        <v>109400000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v>-110674000</v>
      </c>
      <c r="U90" s="1">
        <v>-194201000</v>
      </c>
      <c r="V90" s="1">
        <v>-83540000</v>
      </c>
      <c r="W90" s="1">
        <v>-337471000</v>
      </c>
      <c r="X90" s="1">
        <v>-211000</v>
      </c>
      <c r="Y90" s="1">
        <v>-384381000</v>
      </c>
      <c r="Z90" s="1">
        <v>543000</v>
      </c>
      <c r="AA90" s="1">
        <v>-126025000</v>
      </c>
      <c r="AB90" s="1">
        <v>-69100000</v>
      </c>
      <c r="AC90" s="1">
        <v>-666000000</v>
      </c>
      <c r="AD90" s="1">
        <v>-6400000</v>
      </c>
      <c r="AE90" s="1">
        <v>-216800000</v>
      </c>
      <c r="AF90" s="1">
        <v>-74900000</v>
      </c>
      <c r="AG90" s="1">
        <v>-305300000</v>
      </c>
      <c r="AH90" s="1">
        <v>-1260000000</v>
      </c>
      <c r="AI90" s="1">
        <v>-49800000</v>
      </c>
      <c r="AJ90" s="1">
        <v>-475000000</v>
      </c>
      <c r="AK90" s="1">
        <v>-512700000</v>
      </c>
      <c r="AL90" s="1">
        <v>-556000000</v>
      </c>
      <c r="AM90" s="1" t="s">
        <v>91</v>
      </c>
      <c r="AT90" s="23" t="s">
        <v>19</v>
      </c>
      <c r="AU90" s="24">
        <f>AM25</f>
        <v>523300000</v>
      </c>
    </row>
    <row r="91" spans="1:47" ht="20" x14ac:dyDescent="0.25">
      <c r="A91" s="5" t="s">
        <v>76</v>
      </c>
      <c r="B91" s="1" t="s">
        <v>91</v>
      </c>
      <c r="C91" s="1" t="s">
        <v>91</v>
      </c>
      <c r="D91" s="1" t="s">
        <v>91</v>
      </c>
      <c r="E91" s="1" t="s">
        <v>91</v>
      </c>
      <c r="F91" s="1">
        <v>-7900000</v>
      </c>
      <c r="G91" s="1" t="s">
        <v>91</v>
      </c>
      <c r="H91" s="1">
        <v>14700000</v>
      </c>
      <c r="I91" s="1">
        <v>-9600000</v>
      </c>
      <c r="J91" s="1" t="s">
        <v>91</v>
      </c>
      <c r="K91" s="1" t="s">
        <v>91</v>
      </c>
      <c r="L91" s="1" t="s">
        <v>91</v>
      </c>
      <c r="M91" s="1" t="s">
        <v>91</v>
      </c>
      <c r="N91" s="1" t="s">
        <v>91</v>
      </c>
      <c r="O91" s="1" t="s">
        <v>91</v>
      </c>
      <c r="P91" s="1">
        <v>-2000000</v>
      </c>
      <c r="Q91" s="1" t="s">
        <v>91</v>
      </c>
      <c r="R91" s="1">
        <v>-16380000</v>
      </c>
      <c r="S91" s="1" t="s">
        <v>91</v>
      </c>
      <c r="T91" s="1" t="s">
        <v>91</v>
      </c>
      <c r="U91" s="1" t="s">
        <v>91</v>
      </c>
      <c r="V91" s="1" t="s">
        <v>91</v>
      </c>
      <c r="W91" s="1" t="s">
        <v>91</v>
      </c>
      <c r="X91" s="1" t="s">
        <v>91</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9" t="s">
        <v>141</v>
      </c>
      <c r="AU91" s="50">
        <f>AU89/AU90</f>
        <v>0.20905790177718325</v>
      </c>
    </row>
    <row r="92" spans="1:47" ht="20" x14ac:dyDescent="0.25">
      <c r="A92" s="5" t="s">
        <v>77</v>
      </c>
      <c r="B92" s="1" t="s">
        <v>91</v>
      </c>
      <c r="C92" s="1" t="s">
        <v>91</v>
      </c>
      <c r="D92" s="1" t="s">
        <v>91</v>
      </c>
      <c r="E92" s="1" t="s">
        <v>91</v>
      </c>
      <c r="F92" s="1" t="s">
        <v>91</v>
      </c>
      <c r="G92" s="1" t="s">
        <v>91</v>
      </c>
      <c r="H92" s="1" t="s">
        <v>91</v>
      </c>
      <c r="I92" s="1" t="s">
        <v>91</v>
      </c>
      <c r="J92" s="1">
        <v>4100000</v>
      </c>
      <c r="K92" s="1" t="s">
        <v>91</v>
      </c>
      <c r="L92" s="1" t="s">
        <v>91</v>
      </c>
      <c r="M92" s="1" t="s">
        <v>91</v>
      </c>
      <c r="N92" s="1" t="s">
        <v>91</v>
      </c>
      <c r="O92" s="1" t="s">
        <v>91</v>
      </c>
      <c r="P92" s="1" t="s">
        <v>91</v>
      </c>
      <c r="Q92" s="1">
        <v>1009000</v>
      </c>
      <c r="R92" s="1">
        <v>6077000</v>
      </c>
      <c r="S92" s="1" t="s">
        <v>91</v>
      </c>
      <c r="T92" s="1" t="s">
        <v>91</v>
      </c>
      <c r="U92" s="1" t="s">
        <v>91</v>
      </c>
      <c r="V92" s="1" t="s">
        <v>91</v>
      </c>
      <c r="W92" s="1" t="s">
        <v>91</v>
      </c>
      <c r="X92" s="1" t="s">
        <v>91</v>
      </c>
      <c r="Y92" s="1" t="s">
        <v>91</v>
      </c>
      <c r="Z92" s="1" t="s">
        <v>91</v>
      </c>
      <c r="AA92" s="1">
        <v>1838000</v>
      </c>
      <c r="AB92" s="1">
        <v>1600000</v>
      </c>
      <c r="AC92" s="1" t="s">
        <v>91</v>
      </c>
      <c r="AD92" s="1" t="s">
        <v>91</v>
      </c>
      <c r="AE92" s="1" t="s">
        <v>91</v>
      </c>
      <c r="AF92" s="1" t="s">
        <v>91</v>
      </c>
      <c r="AG92" s="1" t="s">
        <v>91</v>
      </c>
      <c r="AH92" s="1" t="s">
        <v>91</v>
      </c>
      <c r="AI92" s="1" t="s">
        <v>91</v>
      </c>
      <c r="AJ92" s="1" t="s">
        <v>91</v>
      </c>
      <c r="AK92" s="1" t="s">
        <v>91</v>
      </c>
      <c r="AL92" s="1" t="s">
        <v>91</v>
      </c>
      <c r="AM92" s="1" t="s">
        <v>91</v>
      </c>
      <c r="AT92" s="49" t="s">
        <v>142</v>
      </c>
      <c r="AU92" s="50">
        <f>AU88*(1-AU91)</f>
        <v>2.6507728446143401E-2</v>
      </c>
    </row>
    <row r="93" spans="1:47" ht="19" x14ac:dyDescent="0.25">
      <c r="A93" s="5" t="s">
        <v>78</v>
      </c>
      <c r="B93" s="1" t="s">
        <v>91</v>
      </c>
      <c r="C93" s="1" t="s">
        <v>91</v>
      </c>
      <c r="D93" s="1" t="s">
        <v>91</v>
      </c>
      <c r="E93" s="1" t="s">
        <v>91</v>
      </c>
      <c r="F93" s="1">
        <v>11100000</v>
      </c>
      <c r="G93" s="1">
        <v>6600000</v>
      </c>
      <c r="H93" s="1">
        <v>900000</v>
      </c>
      <c r="I93" s="1">
        <v>500000</v>
      </c>
      <c r="J93" s="1">
        <v>10300000</v>
      </c>
      <c r="K93" s="1">
        <v>10300000</v>
      </c>
      <c r="L93" s="1">
        <v>7800000</v>
      </c>
      <c r="M93" s="1">
        <v>600000</v>
      </c>
      <c r="N93" s="1">
        <v>-37300000</v>
      </c>
      <c r="O93" s="1">
        <v>800000</v>
      </c>
      <c r="P93" s="1">
        <v>13000000</v>
      </c>
      <c r="Q93" s="1">
        <v>-1554000</v>
      </c>
      <c r="R93" s="1">
        <v>-201096000</v>
      </c>
      <c r="S93" s="1">
        <v>369000</v>
      </c>
      <c r="T93" s="1">
        <v>1669000</v>
      </c>
      <c r="U93" s="1">
        <v>3513000</v>
      </c>
      <c r="V93" s="1">
        <v>16163000</v>
      </c>
      <c r="W93" s="1">
        <v>-447000</v>
      </c>
      <c r="X93" s="1">
        <v>6565000</v>
      </c>
      <c r="Y93" s="1">
        <v>16539000</v>
      </c>
      <c r="Z93" s="1">
        <v>30696000</v>
      </c>
      <c r="AA93" s="1">
        <v>7572000</v>
      </c>
      <c r="AB93" s="1">
        <v>-3700000</v>
      </c>
      <c r="AC93" s="1">
        <v>-800000</v>
      </c>
      <c r="AD93" s="1">
        <v>-3600000</v>
      </c>
      <c r="AE93" s="1">
        <v>-1100000</v>
      </c>
      <c r="AF93" s="1">
        <v>-4500000</v>
      </c>
      <c r="AG93" s="1">
        <v>500000</v>
      </c>
      <c r="AH93" s="1">
        <v>1600000</v>
      </c>
      <c r="AI93" s="1">
        <v>-1900000</v>
      </c>
      <c r="AJ93" s="1">
        <v>-4800000</v>
      </c>
      <c r="AK93" s="1">
        <v>3500000</v>
      </c>
      <c r="AL93" s="1">
        <v>-7200000</v>
      </c>
      <c r="AM93" s="1">
        <v>-549800000</v>
      </c>
      <c r="AT93" s="48" t="s">
        <v>143</v>
      </c>
      <c r="AU93" s="48"/>
    </row>
    <row r="94" spans="1:47" ht="20" x14ac:dyDescent="0.25">
      <c r="A94" s="6" t="s">
        <v>79</v>
      </c>
      <c r="B94" s="10" t="s">
        <v>91</v>
      </c>
      <c r="C94" s="10" t="s">
        <v>91</v>
      </c>
      <c r="D94" s="10" t="s">
        <v>91</v>
      </c>
      <c r="E94" s="10" t="s">
        <v>91</v>
      </c>
      <c r="F94" s="10">
        <v>-8400000</v>
      </c>
      <c r="G94" s="10">
        <v>-4000000</v>
      </c>
      <c r="H94" s="10">
        <v>-4700000</v>
      </c>
      <c r="I94" s="10">
        <v>-26500000</v>
      </c>
      <c r="J94" s="10">
        <v>-14400000</v>
      </c>
      <c r="K94" s="10">
        <v>-18100000</v>
      </c>
      <c r="L94" s="10">
        <v>-11900000</v>
      </c>
      <c r="M94" s="10">
        <v>-6500000</v>
      </c>
      <c r="N94" s="10">
        <v>-47200000</v>
      </c>
      <c r="O94" s="10">
        <v>-42400000</v>
      </c>
      <c r="P94" s="10">
        <v>-76900000</v>
      </c>
      <c r="Q94" s="10">
        <v>-27191000</v>
      </c>
      <c r="R94" s="10">
        <v>-377158000</v>
      </c>
      <c r="S94" s="10">
        <v>-38370000</v>
      </c>
      <c r="T94" s="10">
        <v>-141216000</v>
      </c>
      <c r="U94" s="10">
        <v>-225665000</v>
      </c>
      <c r="V94" s="10">
        <v>-105114000</v>
      </c>
      <c r="W94" s="10">
        <v>-385516000</v>
      </c>
      <c r="X94" s="10">
        <v>-42522000</v>
      </c>
      <c r="Y94" s="10">
        <v>-466161000</v>
      </c>
      <c r="Z94" s="10">
        <v>-104140000</v>
      </c>
      <c r="AA94" s="10">
        <v>-180448000</v>
      </c>
      <c r="AB94" s="10">
        <v>-147800000</v>
      </c>
      <c r="AC94" s="10">
        <v>-741300000</v>
      </c>
      <c r="AD94" s="10">
        <v>-77100000</v>
      </c>
      <c r="AE94" s="10">
        <v>-288400000</v>
      </c>
      <c r="AF94" s="10">
        <v>-141200000</v>
      </c>
      <c r="AG94" s="10">
        <v>-354600000</v>
      </c>
      <c r="AH94" s="10">
        <v>-1303400000</v>
      </c>
      <c r="AI94" s="10">
        <v>-112100000</v>
      </c>
      <c r="AJ94" s="10">
        <v>-553500000</v>
      </c>
      <c r="AK94" s="10">
        <v>-608100000</v>
      </c>
      <c r="AL94" s="10">
        <v>-682000000</v>
      </c>
      <c r="AM94" s="10">
        <v>-728600000</v>
      </c>
      <c r="AT94" s="23" t="s">
        <v>144</v>
      </c>
      <c r="AU94" s="51">
        <f>[1]Treasuries!$C$8</f>
        <v>3.8539999999999998E-2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-149928000</v>
      </c>
      <c r="Z95" s="1">
        <v>-71491000</v>
      </c>
      <c r="AA95" s="1">
        <v>-781402000</v>
      </c>
      <c r="AB95" s="1" t="s">
        <v>91</v>
      </c>
      <c r="AC95" s="1" t="s">
        <v>91</v>
      </c>
      <c r="AD95" s="1">
        <v>-1100000</v>
      </c>
      <c r="AE95" s="1">
        <v>-7900000</v>
      </c>
      <c r="AF95" s="1">
        <v>-250000000</v>
      </c>
      <c r="AG95" s="1" t="s">
        <v>91</v>
      </c>
      <c r="AH95" s="1">
        <v>-200000000</v>
      </c>
      <c r="AI95" s="1">
        <v>-268800000</v>
      </c>
      <c r="AJ95" s="1">
        <v>-600000000</v>
      </c>
      <c r="AK95" s="1" t="s">
        <v>91</v>
      </c>
      <c r="AL95" s="1">
        <v>-300000000</v>
      </c>
      <c r="AM95" s="1">
        <v>-878900000</v>
      </c>
      <c r="AT95" s="52" t="s">
        <v>145</v>
      </c>
      <c r="AU95" s="53" cm="1">
        <f t="array" ref="AU95">_FV(A1,"Beta")</f>
        <v>0.4829</v>
      </c>
    </row>
    <row r="96" spans="1:47" ht="20" x14ac:dyDescent="0.25">
      <c r="A96" s="5" t="s">
        <v>81</v>
      </c>
      <c r="B96" s="1" t="s">
        <v>91</v>
      </c>
      <c r="C96" s="1" t="s">
        <v>91</v>
      </c>
      <c r="D96" s="1" t="s">
        <v>91</v>
      </c>
      <c r="E96" s="1" t="s">
        <v>91</v>
      </c>
      <c r="F96" s="1">
        <v>500000</v>
      </c>
      <c r="G96" s="1">
        <v>1900000</v>
      </c>
      <c r="H96" s="1" t="s">
        <v>91</v>
      </c>
      <c r="I96" s="1">
        <v>1500000</v>
      </c>
      <c r="J96" s="1">
        <v>2900000</v>
      </c>
      <c r="K96" s="1">
        <v>2300000</v>
      </c>
      <c r="L96" s="1">
        <v>1400000</v>
      </c>
      <c r="M96" s="1">
        <v>900000</v>
      </c>
      <c r="N96" s="1">
        <v>1700000</v>
      </c>
      <c r="O96" s="1">
        <v>3800000</v>
      </c>
      <c r="P96" s="1">
        <v>6700000</v>
      </c>
      <c r="Q96" s="1">
        <v>7465000</v>
      </c>
      <c r="R96" s="1">
        <v>9168000</v>
      </c>
      <c r="S96" s="1">
        <v>10868000</v>
      </c>
      <c r="T96" s="1">
        <v>12640000</v>
      </c>
      <c r="U96" s="1">
        <v>18633000</v>
      </c>
      <c r="V96" s="1">
        <v>17167000</v>
      </c>
      <c r="W96" s="1">
        <v>12195000</v>
      </c>
      <c r="X96" s="1">
        <v>16069000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3" t="s">
        <v>146</v>
      </c>
      <c r="AU96" s="51">
        <v>8.4000000000000005E-2</v>
      </c>
    </row>
    <row r="97" spans="1:47" ht="20" x14ac:dyDescent="0.25">
      <c r="A97" s="5" t="s">
        <v>82</v>
      </c>
      <c r="B97" s="1" t="s">
        <v>91</v>
      </c>
      <c r="C97" s="1" t="s">
        <v>91</v>
      </c>
      <c r="D97" s="1" t="s">
        <v>91</v>
      </c>
      <c r="E97" s="1" t="s">
        <v>91</v>
      </c>
      <c r="F97" s="1">
        <v>-3900000</v>
      </c>
      <c r="G97" s="1">
        <v>-11100000</v>
      </c>
      <c r="H97" s="1">
        <v>-21200000</v>
      </c>
      <c r="I97" s="1">
        <v>-3000000</v>
      </c>
      <c r="J97" s="1">
        <v>-10900000</v>
      </c>
      <c r="K97" s="1">
        <v>-15100000</v>
      </c>
      <c r="L97" s="1">
        <v>-1100000</v>
      </c>
      <c r="M97" s="1">
        <v>-3000000</v>
      </c>
      <c r="N97" s="1">
        <v>-3000000</v>
      </c>
      <c r="O97" s="1">
        <v>-10300000</v>
      </c>
      <c r="P97" s="1">
        <v>-9100000</v>
      </c>
      <c r="Q97" s="1">
        <v>-20484000</v>
      </c>
      <c r="R97" s="1" t="s">
        <v>91</v>
      </c>
      <c r="S97" s="1" t="s">
        <v>91</v>
      </c>
      <c r="T97" s="1" t="s">
        <v>91</v>
      </c>
      <c r="U97" s="1" t="s">
        <v>91</v>
      </c>
      <c r="V97" s="1" t="s">
        <v>91</v>
      </c>
      <c r="W97" s="1" t="s">
        <v>91</v>
      </c>
      <c r="X97" s="1">
        <v>-246000</v>
      </c>
      <c r="Y97" s="1">
        <v>-403000</v>
      </c>
      <c r="Z97" s="1">
        <v>-389000</v>
      </c>
      <c r="AA97" s="1">
        <v>-87000</v>
      </c>
      <c r="AB97" s="1">
        <v>-80200000</v>
      </c>
      <c r="AC97" s="1">
        <v>-250400000</v>
      </c>
      <c r="AD97" s="1">
        <v>-50100000</v>
      </c>
      <c r="AE97" s="1">
        <v>-478800000</v>
      </c>
      <c r="AF97" s="1">
        <v>-363100000</v>
      </c>
      <c r="AG97" s="1">
        <v>-400000000</v>
      </c>
      <c r="AH97" s="1">
        <v>-400000000</v>
      </c>
      <c r="AI97" s="1">
        <v>-200000000</v>
      </c>
      <c r="AJ97" s="1">
        <v>-250000000</v>
      </c>
      <c r="AK97" s="1">
        <v>-300000000</v>
      </c>
      <c r="AL97" s="1">
        <v>-500000000</v>
      </c>
      <c r="AM97" s="1" t="s">
        <v>91</v>
      </c>
      <c r="AT97" s="49" t="s">
        <v>147</v>
      </c>
      <c r="AU97" s="50">
        <f>(AU94)+((AU95)*(AU96-AU94))</f>
        <v>6.0492634000000003E-2</v>
      </c>
    </row>
    <row r="98" spans="1:47" ht="19" x14ac:dyDescent="0.25">
      <c r="A98" s="5" t="s">
        <v>83</v>
      </c>
      <c r="B98" s="1" t="s">
        <v>91</v>
      </c>
      <c r="C98" s="1" t="s">
        <v>91</v>
      </c>
      <c r="D98" s="1" t="s">
        <v>91</v>
      </c>
      <c r="E98" s="1" t="s">
        <v>91</v>
      </c>
      <c r="F98" s="1">
        <v>-5400000</v>
      </c>
      <c r="G98" s="1">
        <v>-6100000</v>
      </c>
      <c r="H98" s="1">
        <v>-6700000</v>
      </c>
      <c r="I98" s="1">
        <v>-7700000</v>
      </c>
      <c r="J98" s="1">
        <v>-8500000</v>
      </c>
      <c r="K98" s="1">
        <v>-8700000</v>
      </c>
      <c r="L98" s="1">
        <v>-8600000</v>
      </c>
      <c r="M98" s="1">
        <v>-8600000</v>
      </c>
      <c r="N98" s="1">
        <v>-9000000</v>
      </c>
      <c r="O98" s="1">
        <v>-9300000</v>
      </c>
      <c r="P98" s="1">
        <v>-10100000</v>
      </c>
      <c r="Q98" s="1">
        <v>-10744000</v>
      </c>
      <c r="R98" s="1">
        <v>-11275000</v>
      </c>
      <c r="S98" s="1">
        <v>-11888000</v>
      </c>
      <c r="T98" s="1">
        <v>-12495000</v>
      </c>
      <c r="U98" s="1">
        <v>-14005000</v>
      </c>
      <c r="V98" s="1">
        <v>-15315000</v>
      </c>
      <c r="W98" s="1">
        <v>-16868000</v>
      </c>
      <c r="X98" s="1">
        <v>-19746000</v>
      </c>
      <c r="Y98" s="1">
        <v>-23114000</v>
      </c>
      <c r="Z98" s="1">
        <v>-32344000</v>
      </c>
      <c r="AA98" s="1">
        <v>-44039000</v>
      </c>
      <c r="AB98" s="1">
        <v>-97400000</v>
      </c>
      <c r="AC98" s="1">
        <v>-134500000</v>
      </c>
      <c r="AD98" s="1">
        <v>-155200000</v>
      </c>
      <c r="AE98" s="1">
        <v>-167500000</v>
      </c>
      <c r="AF98" s="1">
        <v>-175300000</v>
      </c>
      <c r="AG98" s="1">
        <v>-183000000</v>
      </c>
      <c r="AH98" s="1">
        <v>-190400000</v>
      </c>
      <c r="AI98" s="1">
        <v>-213300000</v>
      </c>
      <c r="AJ98" s="1">
        <v>-224100000</v>
      </c>
      <c r="AK98" s="1">
        <v>-237300000</v>
      </c>
      <c r="AL98" s="1">
        <v>-247500000</v>
      </c>
      <c r="AM98" s="1">
        <v>-255000000</v>
      </c>
      <c r="AT98" s="48" t="s">
        <v>148</v>
      </c>
      <c r="AU98" s="48"/>
    </row>
    <row r="99" spans="1:47" ht="20" x14ac:dyDescent="0.25">
      <c r="A99" s="5" t="s">
        <v>84</v>
      </c>
      <c r="B99" s="1" t="s">
        <v>91</v>
      </c>
      <c r="C99" s="1" t="s">
        <v>91</v>
      </c>
      <c r="D99" s="1" t="s">
        <v>91</v>
      </c>
      <c r="E99" s="1" t="s">
        <v>91</v>
      </c>
      <c r="F99" s="1">
        <v>-2900000</v>
      </c>
      <c r="G99" s="1">
        <v>-23500000</v>
      </c>
      <c r="H99" s="1">
        <v>-1900000</v>
      </c>
      <c r="I99" s="1" t="s">
        <v>91</v>
      </c>
      <c r="J99" s="1">
        <v>2000000</v>
      </c>
      <c r="K99" s="1">
        <v>23100000</v>
      </c>
      <c r="L99" s="1">
        <v>-20000000</v>
      </c>
      <c r="M99" s="1">
        <v>-5000000</v>
      </c>
      <c r="N99" s="1">
        <v>32000000</v>
      </c>
      <c r="O99" s="1">
        <v>9300000</v>
      </c>
      <c r="P99" s="1">
        <v>28900000</v>
      </c>
      <c r="Q99" s="1">
        <v>-49997000</v>
      </c>
      <c r="R99" s="1">
        <v>368493000</v>
      </c>
      <c r="S99" s="1">
        <v>-50770000</v>
      </c>
      <c r="T99" s="1">
        <v>21714000</v>
      </c>
      <c r="U99" s="1">
        <v>91753000</v>
      </c>
      <c r="V99" s="1">
        <v>-103076000</v>
      </c>
      <c r="W99" s="1">
        <v>182326000</v>
      </c>
      <c r="X99" s="1">
        <v>-69696000</v>
      </c>
      <c r="Y99" s="1">
        <v>260667000</v>
      </c>
      <c r="Z99" s="1">
        <v>45909000</v>
      </c>
      <c r="AA99" s="1">
        <v>321804000</v>
      </c>
      <c r="AB99" s="1">
        <v>-48900000</v>
      </c>
      <c r="AC99" s="1">
        <v>690100000</v>
      </c>
      <c r="AD99" s="1">
        <v>-53400000</v>
      </c>
      <c r="AE99" s="1">
        <v>347600000</v>
      </c>
      <c r="AF99" s="1">
        <v>253400000</v>
      </c>
      <c r="AG99" s="1">
        <v>143400000</v>
      </c>
      <c r="AH99" s="1">
        <v>1489300000</v>
      </c>
      <c r="AI99" s="1">
        <v>73100000</v>
      </c>
      <c r="AJ99" s="1">
        <v>601200000</v>
      </c>
      <c r="AK99" s="1">
        <v>177200000</v>
      </c>
      <c r="AL99" s="1">
        <v>795400000</v>
      </c>
      <c r="AM99" s="1">
        <v>1013000000</v>
      </c>
      <c r="AT99" s="23" t="s">
        <v>149</v>
      </c>
      <c r="AU99" s="24">
        <f>AU86+AU87</f>
        <v>2673500000</v>
      </c>
    </row>
    <row r="100" spans="1:47" ht="20" x14ac:dyDescent="0.25">
      <c r="A100" s="6" t="s">
        <v>85</v>
      </c>
      <c r="B100" s="10" t="s">
        <v>91</v>
      </c>
      <c r="C100" s="10" t="s">
        <v>91</v>
      </c>
      <c r="D100" s="10" t="s">
        <v>91</v>
      </c>
      <c r="E100" s="10" t="s">
        <v>91</v>
      </c>
      <c r="F100" s="10">
        <v>-11700000</v>
      </c>
      <c r="G100" s="10">
        <v>-38800000</v>
      </c>
      <c r="H100" s="10">
        <v>-29800000</v>
      </c>
      <c r="I100" s="10">
        <v>-9200000</v>
      </c>
      <c r="J100" s="10">
        <v>-14500000</v>
      </c>
      <c r="K100" s="10">
        <v>1600000</v>
      </c>
      <c r="L100" s="10">
        <v>-28300000</v>
      </c>
      <c r="M100" s="10">
        <v>-15700000</v>
      </c>
      <c r="N100" s="10">
        <v>21700000</v>
      </c>
      <c r="O100" s="10">
        <v>-6500000</v>
      </c>
      <c r="P100" s="10">
        <v>16400000</v>
      </c>
      <c r="Q100" s="10">
        <v>-73760000</v>
      </c>
      <c r="R100" s="10">
        <v>366386000</v>
      </c>
      <c r="S100" s="10">
        <v>-51790000</v>
      </c>
      <c r="T100" s="10">
        <v>21859000</v>
      </c>
      <c r="U100" s="10">
        <v>96381000</v>
      </c>
      <c r="V100" s="10">
        <v>-101224000</v>
      </c>
      <c r="W100" s="10">
        <v>177653000</v>
      </c>
      <c r="X100" s="10">
        <v>-73619000</v>
      </c>
      <c r="Y100" s="10">
        <v>87222000</v>
      </c>
      <c r="Z100" s="10">
        <v>-58315000</v>
      </c>
      <c r="AA100" s="10">
        <v>-503724000</v>
      </c>
      <c r="AB100" s="10">
        <v>-226500000</v>
      </c>
      <c r="AC100" s="10">
        <v>305200000</v>
      </c>
      <c r="AD100" s="10">
        <v>-259800000</v>
      </c>
      <c r="AE100" s="10">
        <v>-306600000</v>
      </c>
      <c r="AF100" s="10">
        <v>-535000000</v>
      </c>
      <c r="AG100" s="10">
        <v>-439600000</v>
      </c>
      <c r="AH100" s="10">
        <v>698900000</v>
      </c>
      <c r="AI100" s="10">
        <v>-609000000</v>
      </c>
      <c r="AJ100" s="10">
        <v>-472900000</v>
      </c>
      <c r="AK100" s="10">
        <v>-360100000</v>
      </c>
      <c r="AL100" s="10">
        <v>-252100000</v>
      </c>
      <c r="AM100" s="10">
        <v>-120900000</v>
      </c>
      <c r="AT100" s="49" t="s">
        <v>150</v>
      </c>
      <c r="AU100" s="50">
        <f>AU99/AU103</f>
        <v>9.844955302761374E-2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819000</v>
      </c>
      <c r="U101" s="1">
        <v>4302000</v>
      </c>
      <c r="V101" s="1">
        <v>-2631000</v>
      </c>
      <c r="W101" s="1">
        <v>5217000</v>
      </c>
      <c r="X101" s="1">
        <v>6797000</v>
      </c>
      <c r="Y101" s="1">
        <v>-9038000</v>
      </c>
      <c r="Z101" s="1">
        <v>10650000</v>
      </c>
      <c r="AA101" s="1">
        <v>-2251000</v>
      </c>
      <c r="AB101" s="1">
        <v>-1300000</v>
      </c>
      <c r="AC101" s="1">
        <v>4100000</v>
      </c>
      <c r="AD101" s="1">
        <v>-8800000</v>
      </c>
      <c r="AE101" s="1">
        <v>-19200000</v>
      </c>
      <c r="AF101" s="1">
        <v>-22900000</v>
      </c>
      <c r="AG101" s="1">
        <v>-3300000</v>
      </c>
      <c r="AH101" s="1">
        <v>14100000</v>
      </c>
      <c r="AI101" s="1">
        <v>-4700000</v>
      </c>
      <c r="AJ101" s="1">
        <v>900000</v>
      </c>
      <c r="AK101" s="1">
        <v>5300000</v>
      </c>
      <c r="AL101" s="1">
        <v>-2200000</v>
      </c>
      <c r="AM101" s="1">
        <v>-6000000</v>
      </c>
      <c r="AT101" s="52" t="s">
        <v>151</v>
      </c>
      <c r="AU101" s="54" cm="1">
        <f t="array" ref="AU101">_FV(A1,"Market cap",TRUE)</f>
        <v>24482540000</v>
      </c>
    </row>
    <row r="102" spans="1:47" ht="20" x14ac:dyDescent="0.25">
      <c r="A102" s="6" t="s">
        <v>87</v>
      </c>
      <c r="B102" s="10" t="s">
        <v>91</v>
      </c>
      <c r="C102" s="10" t="s">
        <v>91</v>
      </c>
      <c r="D102" s="10" t="s">
        <v>91</v>
      </c>
      <c r="E102" s="10" t="s">
        <v>91</v>
      </c>
      <c r="F102" s="10">
        <v>-11700000</v>
      </c>
      <c r="G102" s="10">
        <v>-38800000</v>
      </c>
      <c r="H102" s="10">
        <v>-29800000</v>
      </c>
      <c r="I102" s="10">
        <v>-9200000</v>
      </c>
      <c r="J102" s="10">
        <v>-14500000</v>
      </c>
      <c r="K102" s="10">
        <v>1600000</v>
      </c>
      <c r="L102" s="10">
        <v>-28300000</v>
      </c>
      <c r="M102" s="10">
        <v>-15700000</v>
      </c>
      <c r="N102" s="10">
        <v>21700000</v>
      </c>
      <c r="O102" s="10">
        <v>-6500000</v>
      </c>
      <c r="P102" s="10">
        <v>3600000</v>
      </c>
      <c r="Q102" s="10">
        <v>1808000</v>
      </c>
      <c r="R102" s="10">
        <v>30873000</v>
      </c>
      <c r="S102" s="10">
        <v>23856000</v>
      </c>
      <c r="T102" s="10">
        <v>-668000</v>
      </c>
      <c r="U102" s="10">
        <v>69906000</v>
      </c>
      <c r="V102" s="10">
        <v>-18862000</v>
      </c>
      <c r="W102" s="10">
        <v>-16202000</v>
      </c>
      <c r="X102" s="10">
        <v>139333000</v>
      </c>
      <c r="Y102" s="10">
        <v>-51810000</v>
      </c>
      <c r="Z102" s="10">
        <v>249144000</v>
      </c>
      <c r="AA102" s="10">
        <v>-257941000</v>
      </c>
      <c r="AB102" s="10">
        <v>62200000</v>
      </c>
      <c r="AC102" s="10">
        <v>91600000</v>
      </c>
      <c r="AD102" s="10">
        <v>153900000</v>
      </c>
      <c r="AE102" s="10">
        <v>-73900000</v>
      </c>
      <c r="AF102" s="10">
        <v>-93000000</v>
      </c>
      <c r="AG102" s="10">
        <v>-142200000</v>
      </c>
      <c r="AH102" s="10">
        <v>91100000</v>
      </c>
      <c r="AI102" s="10">
        <v>37800000</v>
      </c>
      <c r="AJ102" s="10">
        <v>-161000000</v>
      </c>
      <c r="AK102" s="10">
        <v>27400000</v>
      </c>
      <c r="AL102" s="10">
        <v>57500000</v>
      </c>
      <c r="AM102" s="10">
        <v>29700000</v>
      </c>
      <c r="AT102" s="49" t="s">
        <v>152</v>
      </c>
      <c r="AU102" s="50">
        <f>AU101/AU103</f>
        <v>0.90155044697238629</v>
      </c>
    </row>
    <row r="103" spans="1:47" ht="20" x14ac:dyDescent="0.25">
      <c r="A103" s="5" t="s">
        <v>88</v>
      </c>
      <c r="B103" s="1" t="s">
        <v>91</v>
      </c>
      <c r="C103" s="1" t="s">
        <v>91</v>
      </c>
      <c r="D103" s="1" t="s">
        <v>91</v>
      </c>
      <c r="E103" s="1" t="s">
        <v>91</v>
      </c>
      <c r="F103" s="1">
        <v>15100000</v>
      </c>
      <c r="G103" s="1">
        <v>24600000</v>
      </c>
      <c r="H103" s="1">
        <v>27000000</v>
      </c>
      <c r="I103" s="1">
        <v>4700000</v>
      </c>
      <c r="J103" s="1">
        <v>14000000</v>
      </c>
      <c r="K103" s="1">
        <v>5600000</v>
      </c>
      <c r="L103" s="1">
        <v>4700000</v>
      </c>
      <c r="M103" s="1">
        <v>11400000</v>
      </c>
      <c r="N103" s="1">
        <v>22900000</v>
      </c>
      <c r="O103" s="1">
        <v>14900000</v>
      </c>
      <c r="P103" s="1">
        <v>16200000</v>
      </c>
      <c r="Q103" s="1">
        <v>19765000</v>
      </c>
      <c r="R103" s="1">
        <v>21573000</v>
      </c>
      <c r="S103" s="1">
        <v>52446000</v>
      </c>
      <c r="T103" s="1">
        <v>76302000</v>
      </c>
      <c r="U103" s="1">
        <v>75634000</v>
      </c>
      <c r="V103" s="1">
        <v>145540000</v>
      </c>
      <c r="W103" s="1">
        <v>126678000</v>
      </c>
      <c r="X103" s="1">
        <v>110476000</v>
      </c>
      <c r="Y103" s="1">
        <v>249809000</v>
      </c>
      <c r="Z103" s="1">
        <v>197999000</v>
      </c>
      <c r="AA103" s="1">
        <v>447143000</v>
      </c>
      <c r="AB103" s="1">
        <v>189200000</v>
      </c>
      <c r="AC103" s="1">
        <v>251400000</v>
      </c>
      <c r="AD103" s="1">
        <v>343000000</v>
      </c>
      <c r="AE103" s="1">
        <v>496900000</v>
      </c>
      <c r="AF103" s="1">
        <v>423000000</v>
      </c>
      <c r="AG103" s="1">
        <v>330000000</v>
      </c>
      <c r="AH103" s="1">
        <v>187800000</v>
      </c>
      <c r="AI103" s="1">
        <v>278900000</v>
      </c>
      <c r="AJ103" s="1">
        <v>316700000</v>
      </c>
      <c r="AK103" s="1">
        <v>155700000</v>
      </c>
      <c r="AL103" s="1">
        <v>183100000</v>
      </c>
      <c r="AM103" s="1">
        <v>240600000</v>
      </c>
      <c r="AT103" s="49" t="s">
        <v>153</v>
      </c>
      <c r="AU103" s="55">
        <f>AU99+AU101</f>
        <v>27156040000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19800000</v>
      </c>
      <c r="Q104" s="11">
        <v>21573000</v>
      </c>
      <c r="R104" s="11">
        <v>52446000</v>
      </c>
      <c r="S104" s="11">
        <v>76302000</v>
      </c>
      <c r="T104" s="11">
        <v>75634000</v>
      </c>
      <c r="U104" s="11">
        <v>145540000</v>
      </c>
      <c r="V104" s="11">
        <v>126678000</v>
      </c>
      <c r="W104" s="11">
        <v>110476000</v>
      </c>
      <c r="X104" s="11">
        <v>249809000</v>
      </c>
      <c r="Y104" s="11">
        <v>197999000</v>
      </c>
      <c r="Z104" s="11">
        <v>447143000</v>
      </c>
      <c r="AA104" s="11">
        <v>189202000</v>
      </c>
      <c r="AB104" s="11">
        <v>251400000</v>
      </c>
      <c r="AC104" s="11">
        <v>343000000</v>
      </c>
      <c r="AD104" s="11">
        <v>496900000</v>
      </c>
      <c r="AE104" s="11">
        <v>423000000</v>
      </c>
      <c r="AF104" s="11">
        <v>330000000</v>
      </c>
      <c r="AG104" s="11">
        <v>187800000</v>
      </c>
      <c r="AH104" s="11">
        <v>278900000</v>
      </c>
      <c r="AI104" s="11">
        <v>316700000</v>
      </c>
      <c r="AJ104" s="11">
        <v>155700000</v>
      </c>
      <c r="AK104" s="11">
        <v>183100000</v>
      </c>
      <c r="AL104" s="11">
        <v>240600000</v>
      </c>
      <c r="AM104" s="11">
        <v>270300000</v>
      </c>
      <c r="AT104" s="48" t="s">
        <v>154</v>
      </c>
      <c r="AU104" s="48"/>
    </row>
    <row r="105" spans="1:47" ht="20" customHeight="1" thickTop="1" x14ac:dyDescent="0.25">
      <c r="A105" s="14" t="s">
        <v>109</v>
      </c>
      <c r="B105" s="1" t="e">
        <f t="shared" ref="B105:AM105" si="11">(B22*(1-$AV$91))+B77+B88+B81</f>
        <v>#VALUE!</v>
      </c>
      <c r="C105" s="1" t="e">
        <f t="shared" si="11"/>
        <v>#VALUE!</v>
      </c>
      <c r="D105" s="1" t="e">
        <f t="shared" si="11"/>
        <v>#VALUE!</v>
      </c>
      <c r="E105" s="1" t="e">
        <f t="shared" si="11"/>
        <v>#VALUE!</v>
      </c>
      <c r="F105" s="1">
        <f t="shared" si="11"/>
        <v>32400000</v>
      </c>
      <c r="G105" s="1">
        <f t="shared" si="11"/>
        <v>51000000</v>
      </c>
      <c r="H105" s="1">
        <f t="shared" si="11"/>
        <v>6900000</v>
      </c>
      <c r="I105" s="1">
        <f t="shared" si="11"/>
        <v>47100000</v>
      </c>
      <c r="J105" s="1">
        <f t="shared" si="11"/>
        <v>2100000</v>
      </c>
      <c r="K105" s="1">
        <f t="shared" si="11"/>
        <v>-7000000</v>
      </c>
      <c r="L105" s="1">
        <f t="shared" si="11"/>
        <v>32200000</v>
      </c>
      <c r="M105" s="1">
        <f t="shared" si="11"/>
        <v>37600000</v>
      </c>
      <c r="N105" s="1">
        <f t="shared" si="11"/>
        <v>16900000</v>
      </c>
      <c r="O105" s="1">
        <f t="shared" si="11"/>
        <v>20200000</v>
      </c>
      <c r="P105" s="1">
        <f t="shared" si="11"/>
        <v>3800000</v>
      </c>
      <c r="Q105" s="1">
        <f t="shared" si="11"/>
        <v>108589000</v>
      </c>
      <c r="R105" s="1">
        <f t="shared" si="11"/>
        <v>-91160000</v>
      </c>
      <c r="S105" s="1">
        <f t="shared" si="11"/>
        <v>108292000</v>
      </c>
      <c r="T105" s="1">
        <f t="shared" si="11"/>
        <v>125513000</v>
      </c>
      <c r="U105" s="1">
        <f t="shared" si="11"/>
        <v>238550000</v>
      </c>
      <c r="V105" s="1">
        <f t="shared" si="11"/>
        <v>214268000</v>
      </c>
      <c r="W105" s="1">
        <f t="shared" si="11"/>
        <v>225726000</v>
      </c>
      <c r="X105" s="1">
        <f t="shared" si="11"/>
        <v>314783000</v>
      </c>
      <c r="Y105" s="1">
        <f t="shared" si="11"/>
        <v>342040000</v>
      </c>
      <c r="Z105" s="1">
        <f t="shared" si="11"/>
        <v>393328000</v>
      </c>
      <c r="AA105" s="1">
        <f t="shared" si="11"/>
        <v>477013000</v>
      </c>
      <c r="AB105" s="1">
        <f t="shared" si="11"/>
        <v>470000000</v>
      </c>
      <c r="AC105" s="1">
        <f t="shared" si="11"/>
        <v>631000000</v>
      </c>
      <c r="AD105" s="1">
        <f t="shared" si="11"/>
        <v>629500000</v>
      </c>
      <c r="AE105" s="1">
        <f t="shared" si="11"/>
        <v>675400000</v>
      </c>
      <c r="AF105" s="1">
        <f t="shared" si="11"/>
        <v>750100000</v>
      </c>
      <c r="AG105" s="1">
        <f t="shared" si="11"/>
        <v>856200000</v>
      </c>
      <c r="AH105" s="1">
        <f t="shared" si="11"/>
        <v>813900000</v>
      </c>
      <c r="AI105" s="1">
        <f t="shared" si="11"/>
        <v>886400000</v>
      </c>
      <c r="AJ105" s="1">
        <f t="shared" si="11"/>
        <v>976100000</v>
      </c>
      <c r="AK105" s="1">
        <f t="shared" si="11"/>
        <v>1179800000</v>
      </c>
      <c r="AL105" s="1">
        <f t="shared" si="11"/>
        <v>1162100000</v>
      </c>
      <c r="AM105" s="1">
        <f t="shared" si="11"/>
        <v>975700000</v>
      </c>
      <c r="AN105" s="29">
        <f>AM105*(1+$AU$106)</f>
        <v>1014850140.3142992</v>
      </c>
      <c r="AO105" s="29">
        <f t="shared" ref="AO105:AR105" si="12">AN105*(1+$AU$106)</f>
        <v>1055571187.1435409</v>
      </c>
      <c r="AP105" s="29">
        <f t="shared" si="12"/>
        <v>1097926173.3979235</v>
      </c>
      <c r="AQ105" s="29">
        <f t="shared" si="12"/>
        <v>1141980661.1946545</v>
      </c>
      <c r="AR105" s="29">
        <f t="shared" si="12"/>
        <v>1187802843.3428423</v>
      </c>
      <c r="AS105" s="26" t="s">
        <v>110</v>
      </c>
      <c r="AT105" s="30" t="s">
        <v>111</v>
      </c>
      <c r="AU105" s="31">
        <f>(AU100*AU92)+(AU102*AU97)</f>
        <v>5.7146835238537155E-2</v>
      </c>
    </row>
    <row r="106" spans="1:47" ht="20" customHeight="1" x14ac:dyDescent="0.25">
      <c r="A106" s="14" t="s">
        <v>106</v>
      </c>
      <c r="B106" s="1"/>
      <c r="C106" s="15" t="e">
        <f t="shared" ref="C106:AN106" si="13">(C107/B107)-1</f>
        <v>#VALUE!</v>
      </c>
      <c r="D106" s="15" t="e">
        <f t="shared" si="13"/>
        <v>#VALUE!</v>
      </c>
      <c r="E106" s="15" t="e">
        <f t="shared" si="13"/>
        <v>#VALUE!</v>
      </c>
      <c r="F106" s="15" t="e">
        <f t="shared" si="13"/>
        <v>#VALUE!</v>
      </c>
      <c r="G106" s="15">
        <f t="shared" si="13"/>
        <v>0.91666666666666674</v>
      </c>
      <c r="H106" s="15">
        <f t="shared" si="13"/>
        <v>-1.2347826086956522</v>
      </c>
      <c r="I106" s="15">
        <f t="shared" si="13"/>
        <v>-4.8518518518518512</v>
      </c>
      <c r="J106" s="15">
        <f t="shared" si="13"/>
        <v>-1.2692307692307692</v>
      </c>
      <c r="K106" s="15">
        <f t="shared" si="13"/>
        <v>0.53571428571428581</v>
      </c>
      <c r="L106" s="15">
        <f t="shared" si="13"/>
        <v>-3.1162790697674421</v>
      </c>
      <c r="M106" s="15">
        <f t="shared" si="13"/>
        <v>-2.5641025641025661E-2</v>
      </c>
      <c r="N106" s="15">
        <f t="shared" si="13"/>
        <v>-0.71052631578947367</v>
      </c>
      <c r="O106" s="15">
        <f t="shared" si="13"/>
        <v>-0.10389610389610393</v>
      </c>
      <c r="P106" s="15">
        <f t="shared" si="13"/>
        <v>-4.4637681159420293</v>
      </c>
      <c r="Q106" s="15">
        <f t="shared" si="13"/>
        <v>-4.1846443514644349</v>
      </c>
      <c r="R106" s="15">
        <f t="shared" si="13"/>
        <v>-2.6306544217150813</v>
      </c>
      <c r="S106" s="15">
        <f t="shared" si="13"/>
        <v>-1.6065149781652353</v>
      </c>
      <c r="T106" s="15">
        <f t="shared" si="13"/>
        <v>0.13791729213438364</v>
      </c>
      <c r="U106" s="15">
        <f t="shared" si="13"/>
        <v>0.86683244025729933</v>
      </c>
      <c r="V106" s="15">
        <f t="shared" si="13"/>
        <v>-4.715748134900033E-2</v>
      </c>
      <c r="W106" s="15">
        <f t="shared" si="13"/>
        <v>-8.8757629454617071E-2</v>
      </c>
      <c r="X106" s="15">
        <f t="shared" si="13"/>
        <v>0.43901156677181907</v>
      </c>
      <c r="Y106" s="15">
        <f t="shared" si="13"/>
        <v>0.18872277916526947</v>
      </c>
      <c r="Z106" s="15">
        <f t="shared" si="13"/>
        <v>0.11574768007814473</v>
      </c>
      <c r="AA106" s="15">
        <f t="shared" si="13"/>
        <v>0.37603915486473527</v>
      </c>
      <c r="AB106" s="15">
        <f t="shared" si="13"/>
        <v>-9.4584106908287557E-3</v>
      </c>
      <c r="AC106" s="15">
        <f t="shared" si="13"/>
        <v>0.24335548172757471</v>
      </c>
      <c r="AD106" s="15">
        <f t="shared" si="13"/>
        <v>-3.6962814517924714E-2</v>
      </c>
      <c r="AE106" s="15">
        <f t="shared" si="13"/>
        <v>8.6242774566474001E-2</v>
      </c>
      <c r="AF106" s="15">
        <f t="shared" si="13"/>
        <v>0.15857811834823332</v>
      </c>
      <c r="AG106" s="15">
        <f t="shared" si="13"/>
        <v>0.11243799375344476</v>
      </c>
      <c r="AH106" s="15">
        <f t="shared" si="13"/>
        <v>5.1197357555738954E-2</v>
      </c>
      <c r="AI106" s="15">
        <f t="shared" si="13"/>
        <v>0.10479183032207384</v>
      </c>
      <c r="AJ106" s="15">
        <f t="shared" si="13"/>
        <v>0.12457337883959041</v>
      </c>
      <c r="AK106" s="15">
        <f t="shared" si="13"/>
        <v>0.12721294891249357</v>
      </c>
      <c r="AL106" s="15">
        <f t="shared" si="13"/>
        <v>-1.8398025577742838E-2</v>
      </c>
      <c r="AM106" s="15">
        <f t="shared" si="13"/>
        <v>-0.19268571428571424</v>
      </c>
      <c r="AN106" s="25">
        <v>852800000</v>
      </c>
      <c r="AO106" s="25">
        <v>974900000</v>
      </c>
      <c r="AP106" s="25">
        <v>1105000000</v>
      </c>
      <c r="AQ106" s="25">
        <v>1118000000</v>
      </c>
      <c r="AR106" s="25">
        <v>1170000000</v>
      </c>
      <c r="AS106" s="26" t="s">
        <v>107</v>
      </c>
      <c r="AT106" s="27" t="s">
        <v>108</v>
      </c>
      <c r="AU106" s="28">
        <f>(SUM(AN4:AR4)/5)</f>
        <v>4.0125182242799262E-2</v>
      </c>
    </row>
    <row r="107" spans="1:47" ht="20" customHeight="1" x14ac:dyDescent="0.25">
      <c r="A107" s="32" t="s">
        <v>112</v>
      </c>
      <c r="B107" s="1" t="s">
        <v>91</v>
      </c>
      <c r="C107" s="1" t="s">
        <v>91</v>
      </c>
      <c r="D107" s="1" t="s">
        <v>91</v>
      </c>
      <c r="E107" s="1" t="s">
        <v>91</v>
      </c>
      <c r="F107" s="1">
        <v>18000000</v>
      </c>
      <c r="G107" s="1">
        <v>34500000</v>
      </c>
      <c r="H107" s="1">
        <v>-8100000</v>
      </c>
      <c r="I107" s="1">
        <v>31200000</v>
      </c>
      <c r="J107" s="1">
        <v>-8400000</v>
      </c>
      <c r="K107" s="1">
        <v>-12900000</v>
      </c>
      <c r="L107" s="1">
        <v>27300000</v>
      </c>
      <c r="M107" s="1">
        <v>26600000</v>
      </c>
      <c r="N107" s="1">
        <v>7700000</v>
      </c>
      <c r="O107" s="1">
        <v>6900000</v>
      </c>
      <c r="P107" s="1">
        <v>-23900000</v>
      </c>
      <c r="Q107" s="1">
        <v>76113000</v>
      </c>
      <c r="R107" s="1">
        <v>-124114000</v>
      </c>
      <c r="S107" s="1">
        <v>75277000</v>
      </c>
      <c r="T107" s="1">
        <v>85659000</v>
      </c>
      <c r="U107" s="1">
        <v>159911000</v>
      </c>
      <c r="V107" s="1">
        <v>152370000</v>
      </c>
      <c r="W107" s="1">
        <v>138846000</v>
      </c>
      <c r="X107" s="1">
        <v>199801000</v>
      </c>
      <c r="Y107" s="1">
        <v>237508000</v>
      </c>
      <c r="Z107" s="1">
        <v>264999000</v>
      </c>
      <c r="AA107" s="1">
        <v>364649000</v>
      </c>
      <c r="AB107" s="1">
        <v>361200000</v>
      </c>
      <c r="AC107" s="1">
        <v>449100000</v>
      </c>
      <c r="AD107" s="1">
        <v>432500000</v>
      </c>
      <c r="AE107" s="1">
        <v>469800000</v>
      </c>
      <c r="AF107" s="1">
        <v>544300000</v>
      </c>
      <c r="AG107" s="1">
        <v>605500000</v>
      </c>
      <c r="AH107" s="1">
        <v>636500000</v>
      </c>
      <c r="AI107" s="1">
        <v>703200000</v>
      </c>
      <c r="AJ107" s="1">
        <v>790800000</v>
      </c>
      <c r="AK107" s="1">
        <v>891400000</v>
      </c>
      <c r="AL107" s="1">
        <v>875000000</v>
      </c>
      <c r="AM107" s="1">
        <v>706400000</v>
      </c>
      <c r="AN107" s="26"/>
      <c r="AO107" s="26"/>
      <c r="AP107" s="26"/>
      <c r="AQ107" s="26"/>
      <c r="AR107" s="54">
        <f>AR105*(1+AU107)/(AU108-AU107)</f>
        <v>32615400273.797607</v>
      </c>
      <c r="AS107" s="56" t="s">
        <v>155</v>
      </c>
      <c r="AT107" s="57" t="s">
        <v>156</v>
      </c>
      <c r="AU107" s="58">
        <v>0.02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4">AN107+AN105</f>
        <v>1014850140.3142992</v>
      </c>
      <c r="AO108" s="54">
        <f t="shared" si="14"/>
        <v>1055571187.1435409</v>
      </c>
      <c r="AP108" s="54">
        <f t="shared" si="14"/>
        <v>1097926173.3979235</v>
      </c>
      <c r="AQ108" s="54">
        <f t="shared" si="14"/>
        <v>1141980661.1946545</v>
      </c>
      <c r="AR108" s="54">
        <f>AR107+AR105</f>
        <v>33803203117.14045</v>
      </c>
      <c r="AS108" s="56" t="s">
        <v>153</v>
      </c>
      <c r="AT108" s="59" t="s">
        <v>157</v>
      </c>
      <c r="AU108" s="28">
        <f>AU105</f>
        <v>5.7146835238537155E-2</v>
      </c>
    </row>
    <row r="109" spans="1:47" ht="19" x14ac:dyDescent="0.25">
      <c r="AN109" s="60" t="s">
        <v>158</v>
      </c>
      <c r="AO109" s="60"/>
    </row>
    <row r="110" spans="1:47" ht="20" x14ac:dyDescent="0.25">
      <c r="AN110" s="61" t="s">
        <v>159</v>
      </c>
      <c r="AO110" s="54">
        <f>NPV(AU108,AN108,AO108,AP108,AQ108,AR108)</f>
        <v>29350642676.574966</v>
      </c>
    </row>
    <row r="111" spans="1:47" ht="20" x14ac:dyDescent="0.25">
      <c r="AN111" s="61" t="s">
        <v>160</v>
      </c>
      <c r="AO111" s="54">
        <f>AM40</f>
        <v>270300000</v>
      </c>
    </row>
    <row r="112" spans="1:47" ht="20" x14ac:dyDescent="0.25">
      <c r="AN112" s="61" t="s">
        <v>149</v>
      </c>
      <c r="AO112" s="54">
        <f>AU99</f>
        <v>2673500000</v>
      </c>
    </row>
    <row r="113" spans="40:41" ht="20" x14ac:dyDescent="0.25">
      <c r="AN113" s="61" t="s">
        <v>161</v>
      </c>
      <c r="AO113" s="54">
        <f>AO110+AO111-AO112</f>
        <v>26947442676.574966</v>
      </c>
    </row>
    <row r="114" spans="40:41" ht="20" x14ac:dyDescent="0.25">
      <c r="AN114" s="61" t="s">
        <v>162</v>
      </c>
      <c r="AO114" s="61">
        <f>AM34*(1+(AS16*5))</f>
        <v>236784220.70700529</v>
      </c>
    </row>
    <row r="115" spans="40:41" ht="20" x14ac:dyDescent="0.25">
      <c r="AN115" s="62" t="s">
        <v>163</v>
      </c>
      <c r="AO115" s="63">
        <f>AO113/AO114</f>
        <v>113.8059056305086</v>
      </c>
    </row>
    <row r="116" spans="40:41" ht="20" x14ac:dyDescent="0.25">
      <c r="AN116" s="61" t="s">
        <v>164</v>
      </c>
      <c r="AO116" s="64" cm="1">
        <f t="array" ref="AO116">_FV(A1,"Price")</f>
        <v>100.23</v>
      </c>
    </row>
    <row r="117" spans="40:41" ht="20" x14ac:dyDescent="0.25">
      <c r="AN117" s="62" t="s">
        <v>165</v>
      </c>
      <c r="AO117" s="65">
        <f>AO115/AO116-1</f>
        <v>0.135447526993002</v>
      </c>
    </row>
    <row r="118" spans="40:41" ht="20" x14ac:dyDescent="0.25">
      <c r="AN118" s="62" t="s">
        <v>166</v>
      </c>
      <c r="AO118" s="66" t="str">
        <f>IF(AO115&gt;AO116,"BUY","SELL")</f>
        <v>BUY</v>
      </c>
    </row>
  </sheetData>
  <mergeCells count="6">
    <mergeCell ref="AT83:AU83"/>
    <mergeCell ref="AT84:AU84"/>
    <mergeCell ref="AT93:AU93"/>
    <mergeCell ref="AT98:AU98"/>
    <mergeCell ref="AT104:AU104"/>
    <mergeCell ref="AN109:AO109"/>
  </mergeCells>
  <hyperlinks>
    <hyperlink ref="A1" r:id="rId1" tooltip="https://roic.ai/company/CHD" display="ROIC.AI | CH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3927/000095012395000782/0000950123-95-000782-index.html" xr:uid="{00000000-0004-0000-0000-00001C000000}"/>
    <hyperlink ref="K74" r:id="rId21" tooltip="https://www.sec.gov/Archives/edgar/data/313927/000095012395000782/0000950123-95-000782-index.html" xr:uid="{00000000-0004-0000-0000-00001D000000}"/>
    <hyperlink ref="L36" r:id="rId22" tooltip="https://www.sec.gov/Archives/edgar/data/313927/000095012396001450/0000950123-96-001450-index.html" xr:uid="{00000000-0004-0000-0000-00001F000000}"/>
    <hyperlink ref="L74" r:id="rId23" tooltip="https://www.sec.gov/Archives/edgar/data/313927/000095012396001450/0000950123-96-001450-index.html" xr:uid="{00000000-0004-0000-0000-000020000000}"/>
    <hyperlink ref="M36" r:id="rId24" tooltip="https://www.sec.gov/Archives/edgar/data/313927/000095012397002608/0000950123-97-002608-index.html" xr:uid="{00000000-0004-0000-0000-000022000000}"/>
    <hyperlink ref="M74" r:id="rId25" tooltip="https://www.sec.gov/Archives/edgar/data/313927/000095012397002608/0000950123-97-002608-index.html" xr:uid="{00000000-0004-0000-0000-000023000000}"/>
    <hyperlink ref="N36" r:id="rId26" tooltip="https://www.sec.gov/Archives/edgar/data/313927/000095012398003168/0000950123-98-003168-index.html" xr:uid="{00000000-0004-0000-0000-000025000000}"/>
    <hyperlink ref="N74" r:id="rId27" tooltip="https://www.sec.gov/Archives/edgar/data/313927/000095012398003168/0000950123-98-003168-index.html" xr:uid="{00000000-0004-0000-0000-000026000000}"/>
    <hyperlink ref="O36" r:id="rId28" tooltip="https://www.sec.gov/Archives/edgar/data/313927/000095012399002800/0000950123-99-002800-index.html" xr:uid="{00000000-0004-0000-0000-000028000000}"/>
    <hyperlink ref="O74" r:id="rId29" tooltip="https://www.sec.gov/Archives/edgar/data/313927/000095012399002800/0000950123-99-002800-index.html" xr:uid="{00000000-0004-0000-0000-000029000000}"/>
    <hyperlink ref="P36" r:id="rId30" tooltip="https://sec.gov" xr:uid="{00000000-0004-0000-0000-00002B000000}"/>
    <hyperlink ref="P74" r:id="rId31" tooltip="https://sec.gov" xr:uid="{00000000-0004-0000-0000-00002C000000}"/>
    <hyperlink ref="Q36" r:id="rId32" tooltip="https://www.sec.gov/Archives/edgar/data/313927/000031392701000084/0000313927-01-000084-index.html" xr:uid="{00000000-0004-0000-0000-00002E000000}"/>
    <hyperlink ref="Q74" r:id="rId33" tooltip="https://www.sec.gov/Archives/edgar/data/313927/000031392701000084/0000313927-01-000084-index.html" xr:uid="{00000000-0004-0000-0000-00002F000000}"/>
    <hyperlink ref="R36" r:id="rId34" tooltip="https://www.sec.gov/Archives/edgar/data/313927/000095012302003119/0000950123-02-003119-index.html" xr:uid="{00000000-0004-0000-0000-000031000000}"/>
    <hyperlink ref="R74" r:id="rId35" tooltip="https://www.sec.gov/Archives/edgar/data/313927/000095012302003119/0000950123-02-003119-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313927/000119312505047881/d10k.htm" xr:uid="{00000000-0004-0000-0000-00003A000000}"/>
    <hyperlink ref="U74" r:id="rId41" tooltip="https://www.sec.gov/Archives/edgar/data/313927/000119312505047881/d10k.htm" xr:uid="{00000000-0004-0000-0000-00003B000000}"/>
    <hyperlink ref="V36" r:id="rId42" tooltip="https://www.sec.gov/Archives/edgar/data/313927/000119312506052189/d10k.htm" xr:uid="{00000000-0004-0000-0000-00003D000000}"/>
    <hyperlink ref="V74" r:id="rId43" tooltip="https://www.sec.gov/Archives/edgar/data/313927/000119312506052189/d10k.htm" xr:uid="{00000000-0004-0000-0000-00003E000000}"/>
    <hyperlink ref="W36" r:id="rId44" tooltip="https://www.sec.gov/Archives/edgar/data/313927/000119312507039869/d10k.htm" xr:uid="{00000000-0004-0000-0000-000040000000}"/>
    <hyperlink ref="W74" r:id="rId45" tooltip="https://www.sec.gov/Archives/edgar/data/313927/000119312507039869/d10k.htm" xr:uid="{00000000-0004-0000-0000-000041000000}"/>
    <hyperlink ref="X36" r:id="rId46" tooltip="https://www.sec.gov/Archives/edgar/data/313927/000119312508039878/d10k.htm" xr:uid="{00000000-0004-0000-0000-000043000000}"/>
    <hyperlink ref="X74" r:id="rId47" tooltip="https://www.sec.gov/Archives/edgar/data/313927/000119312508039878/d10k.htm" xr:uid="{00000000-0004-0000-0000-000044000000}"/>
    <hyperlink ref="Y36" r:id="rId48" tooltip="https://www.sec.gov/Archives/edgar/data/313927/000119312509036152/0001193125-09-036152-index.html" xr:uid="{00000000-0004-0000-0000-000046000000}"/>
    <hyperlink ref="Y74" r:id="rId49" tooltip="https://www.sec.gov/Archives/edgar/data/313927/000119312509036152/0001193125-09-036152-index.html" xr:uid="{00000000-0004-0000-0000-000047000000}"/>
    <hyperlink ref="Z36" r:id="rId50" tooltip="https://www.sec.gov/Archives/edgar/data/313927/000119312510038997/0001193125-10-038997-index.html" xr:uid="{00000000-0004-0000-0000-000049000000}"/>
    <hyperlink ref="Z74" r:id="rId51" tooltip="https://www.sec.gov/Archives/edgar/data/313927/000119312510038997/0001193125-10-038997-index.html" xr:uid="{00000000-0004-0000-0000-00004A000000}"/>
    <hyperlink ref="AA36" r:id="rId52" tooltip="https://www.sec.gov/Archives/edgar/data/313927/000119312511045474/d10k.htm" xr:uid="{00000000-0004-0000-0000-00004C000000}"/>
    <hyperlink ref="AA74" r:id="rId53" tooltip="https://www.sec.gov/Archives/edgar/data/313927/000119312511045474/d10k.htm" xr:uid="{00000000-0004-0000-0000-00004D000000}"/>
    <hyperlink ref="AB36" r:id="rId54" tooltip="https://www.sec.gov/Archives/edgar/data/313927/000119312512077495/0001193125-12-077495-index.html" xr:uid="{00000000-0004-0000-0000-00004F000000}"/>
    <hyperlink ref="AB74" r:id="rId55" tooltip="https://www.sec.gov/Archives/edgar/data/313927/000119312512077495/0001193125-12-077495-index.html" xr:uid="{00000000-0004-0000-0000-000050000000}"/>
    <hyperlink ref="AC36" r:id="rId56" tooltip="https://www.sec.gov/Archives/edgar/data/313927/000119312513071188/0001193125-13-071188-index.html" xr:uid="{00000000-0004-0000-0000-000052000000}"/>
    <hyperlink ref="AC74" r:id="rId57" tooltip="https://www.sec.gov/Archives/edgar/data/313927/000119312513071188/0001193125-13-071188-index.html" xr:uid="{00000000-0004-0000-0000-000053000000}"/>
    <hyperlink ref="AD36" r:id="rId58" tooltip="https://www.sec.gov/Archives/edgar/data/313927/000119312514062315/d638344d10k.htm" xr:uid="{00000000-0004-0000-0000-000055000000}"/>
    <hyperlink ref="AD74" r:id="rId59" tooltip="https://www.sec.gov/Archives/edgar/data/313927/000119312514062315/d638344d10k.htm" xr:uid="{00000000-0004-0000-0000-000056000000}"/>
    <hyperlink ref="AE36" r:id="rId60" tooltip="https://www.sec.gov/Archives/edgar/data/313927/000156459015000786/chd-10k_20141231.htm" xr:uid="{00000000-0004-0000-0000-000058000000}"/>
    <hyperlink ref="AE74" r:id="rId61" tooltip="https://www.sec.gov/Archives/edgar/data/313927/000156459015000786/chd-10k_20141231.htm" xr:uid="{00000000-0004-0000-0000-000059000000}"/>
    <hyperlink ref="AF36" r:id="rId62" tooltip="https://www.sec.gov/Archives/edgar/data/313927/000156459016012917/0001564590-16-012917-index.html" xr:uid="{00000000-0004-0000-0000-00005B000000}"/>
    <hyperlink ref="AF74" r:id="rId63" tooltip="https://www.sec.gov/Archives/edgar/data/313927/000156459016012917/0001564590-16-012917-index.html" xr:uid="{00000000-0004-0000-0000-00005C000000}"/>
    <hyperlink ref="AG36" r:id="rId64" tooltip="https://www.sec.gov/Archives/edgar/data/313927/000156459017002326/0001564590-17-002326-index.html" xr:uid="{00000000-0004-0000-0000-00005E000000}"/>
    <hyperlink ref="AG74" r:id="rId65" tooltip="https://www.sec.gov/Archives/edgar/data/313927/000156459017002326/0001564590-17-002326-index.html" xr:uid="{00000000-0004-0000-0000-00005F000000}"/>
    <hyperlink ref="AH36" r:id="rId66" tooltip="https://www.sec.gov/Archives/edgar/data/313927/000156459018002984/0001564590-18-002984-index.html" xr:uid="{00000000-0004-0000-0000-000061000000}"/>
    <hyperlink ref="AH74" r:id="rId67" tooltip="https://www.sec.gov/Archives/edgar/data/313927/000156459018002984/0001564590-18-002984-index.html" xr:uid="{00000000-0004-0000-0000-000062000000}"/>
    <hyperlink ref="AI36" r:id="rId68" tooltip="https://www.sec.gov/Archives/edgar/data/313927/000156459019003587/0001564590-19-003587-index.html" xr:uid="{00000000-0004-0000-0000-000064000000}"/>
    <hyperlink ref="AI74" r:id="rId69" tooltip="https://www.sec.gov/Archives/edgar/data/313927/000156459019003587/0001564590-19-003587-index.html" xr:uid="{00000000-0004-0000-0000-000065000000}"/>
    <hyperlink ref="AJ36" r:id="rId70" tooltip="https://www.sec.gov/Archives/edgar/data/313927/000156459020004956/0001564590-20-004956-index.html" xr:uid="{00000000-0004-0000-0000-000067000000}"/>
    <hyperlink ref="AJ74" r:id="rId71" tooltip="https://www.sec.gov/Archives/edgar/data/313927/000156459020004956/0001564590-20-004956-index.html" xr:uid="{00000000-0004-0000-0000-000068000000}"/>
    <hyperlink ref="AK36" r:id="rId72" tooltip="https://www.sec.gov/Archives/edgar/data/313927/000156459021006669/0001564590-21-006669-index.htm" xr:uid="{00000000-0004-0000-0000-00006A000000}"/>
    <hyperlink ref="AK74" r:id="rId73" tooltip="https://www.sec.gov/Archives/edgar/data/313927/000156459021006669/0001564590-21-006669-index.htm" xr:uid="{00000000-0004-0000-0000-00006B000000}"/>
    <hyperlink ref="AL36" r:id="rId74" tooltip="https://www.sec.gov/Archives/edgar/data/313927/000156459022005528/0001564590-22-005528-index.htm" xr:uid="{00000000-0004-0000-0000-00006D000000}"/>
    <hyperlink ref="AL74" r:id="rId75" tooltip="https://www.sec.gov/Archives/edgar/data/313927/000156459022005528/0001564590-22-005528-index.htm" xr:uid="{00000000-0004-0000-0000-00006E000000}"/>
    <hyperlink ref="AM36" r:id="rId76" tooltip="https://www.sec.gov/Archives/edgar/data/313927/000095017023003066/0000950170-23-003066-index.htm" xr:uid="{00000000-0004-0000-0000-000070000000}"/>
    <hyperlink ref="AM74" r:id="rId77" tooltip="https://www.sec.gov/Archives/edgar/data/313927/000095017023003066/0000950170-23-003066-index.htm" xr:uid="{00000000-0004-0000-0000-000071000000}"/>
    <hyperlink ref="AN1" r:id="rId78" display="https://finbox.com/NYSE:CHD/explorer/revenue_proj" xr:uid="{B803CA6E-0ADA-C948-95EA-29A1E655EC1A}"/>
    <hyperlink ref="AS106" r:id="rId79" xr:uid="{13506EE5-438C-5D42-8FE7-FFA0EB083D2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2023-04-28T20:17:06Z</dcterms:created>
  <dcterms:modified xsi:type="dcterms:W3CDTF">2023-07-02T08:43:28Z</dcterms:modified>
</cp:coreProperties>
</file>