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6B243168-3A7A-7B48-A2CD-159FBC5B84C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definedNames>
    <definedName name="_xlchart.v1.10" hidden="1">'Sheet 1'!$A$28</definedName>
    <definedName name="_xlchart.v1.11" hidden="1">'Sheet 1'!$A$3</definedName>
    <definedName name="_xlchart.v1.12" hidden="1">'Sheet 1'!$B$107:$Q$107</definedName>
    <definedName name="_xlchart.v1.13" hidden="1">'Sheet 1'!$B$1:$Q$1</definedName>
    <definedName name="_xlchart.v1.14" hidden="1">'Sheet 1'!$B$28:$Q$28</definedName>
    <definedName name="_xlchart.v1.15" hidden="1">'Sheet 1'!$B$3:$Q$3</definedName>
    <definedName name="_xlchart.v1.8" hidden="1">'Sheet 1'!$A$1</definedName>
    <definedName name="_xlchart.v1.9" hidden="1">'Sheet 1'!$A$107</definedName>
    <definedName name="_xlchart.v2.0" hidden="1">'Sheet 1'!$A$1</definedName>
    <definedName name="_xlchart.v2.1" hidden="1">'Sheet 1'!$A$107</definedName>
    <definedName name="_xlchart.v2.2" hidden="1">'Sheet 1'!$A$28</definedName>
    <definedName name="_xlchart.v2.3" hidden="1">'Sheet 1'!$A$3</definedName>
    <definedName name="_xlchart.v2.4" hidden="1">'Sheet 1'!$B$107:$Q$107</definedName>
    <definedName name="_xlchart.v2.5" hidden="1">'Sheet 1'!$B$1:$Q$1</definedName>
    <definedName name="_xlchart.v2.6" hidden="1">'Sheet 1'!$B$28:$Q$28</definedName>
    <definedName name="_xlchart.v2.7" hidden="1">'Sheet 1'!$B$3:$Q$3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4" i="1" l="1"/>
  <c r="R108" i="1"/>
  <c r="S108" i="1"/>
  <c r="T108" i="1"/>
  <c r="U108" i="1"/>
  <c r="S116" i="1" a="1"/>
  <c r="S116" i="1" s="1"/>
  <c r="Y101" i="1" a="1"/>
  <c r="Y101" i="1" s="1"/>
  <c r="Y95" i="1" a="1"/>
  <c r="Y95" i="1" s="1"/>
  <c r="Y97" i="1" s="1"/>
  <c r="S105" i="1"/>
  <c r="T105" i="1"/>
  <c r="U105" i="1" s="1"/>
  <c r="V105" i="1" s="1"/>
  <c r="C105" i="1"/>
  <c r="D105" i="1"/>
  <c r="E105" i="1"/>
  <c r="F105" i="1"/>
  <c r="G105" i="1"/>
  <c r="H105" i="1"/>
  <c r="I105" i="1"/>
  <c r="J105" i="1"/>
  <c r="K105" i="1"/>
  <c r="L105" i="1"/>
  <c r="M105" i="1"/>
  <c r="N105" i="1"/>
  <c r="O105" i="1"/>
  <c r="P105" i="1"/>
  <c r="Q105" i="1"/>
  <c r="R105" i="1" s="1"/>
  <c r="S111" i="1"/>
  <c r="Y94" i="1"/>
  <c r="Y91" i="1"/>
  <c r="Y90" i="1"/>
  <c r="Y89" i="1"/>
  <c r="Y87" i="1"/>
  <c r="Y86" i="1"/>
  <c r="Y88" i="1" s="1"/>
  <c r="Y92" i="1" s="1"/>
  <c r="Y85" i="1"/>
  <c r="V30" i="1"/>
  <c r="U30" i="1"/>
  <c r="T30" i="1"/>
  <c r="S30" i="1"/>
  <c r="R30" i="1"/>
  <c r="V29" i="1"/>
  <c r="U29" i="1"/>
  <c r="T29" i="1"/>
  <c r="S29" i="1"/>
  <c r="R29" i="1"/>
  <c r="V21" i="1"/>
  <c r="U21" i="1"/>
  <c r="T21" i="1"/>
  <c r="S21" i="1"/>
  <c r="R21" i="1"/>
  <c r="V20" i="1"/>
  <c r="U20" i="1"/>
  <c r="T20" i="1"/>
  <c r="S20" i="1"/>
  <c r="R20" i="1"/>
  <c r="W19" i="1"/>
  <c r="W16" i="1"/>
  <c r="Z13" i="1"/>
  <c r="Y13" i="1"/>
  <c r="X13" i="1"/>
  <c r="W13" i="1"/>
  <c r="Z10" i="1"/>
  <c r="Y10" i="1"/>
  <c r="X10" i="1"/>
  <c r="Z7" i="1"/>
  <c r="Y7" i="1"/>
  <c r="X7" i="1"/>
  <c r="W7" i="1"/>
  <c r="Z4" i="1"/>
  <c r="Y4" i="1"/>
  <c r="X4" i="1"/>
  <c r="W4" i="1"/>
  <c r="V4" i="1"/>
  <c r="U4" i="1"/>
  <c r="T4" i="1"/>
  <c r="S4" i="1"/>
  <c r="R4" i="1"/>
  <c r="Y106" i="1" s="1"/>
  <c r="B105" i="1"/>
  <c r="Q106" i="1"/>
  <c r="P106" i="1"/>
  <c r="O106" i="1"/>
  <c r="N106" i="1"/>
  <c r="M106" i="1"/>
  <c r="L106" i="1"/>
  <c r="K106" i="1"/>
  <c r="J106" i="1"/>
  <c r="I106" i="1"/>
  <c r="H106" i="1"/>
  <c r="G106" i="1"/>
  <c r="F106" i="1"/>
  <c r="E106" i="1"/>
  <c r="D106" i="1"/>
  <c r="C106"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I4" i="1"/>
  <c r="J4" i="1"/>
  <c r="K4" i="1"/>
  <c r="L4" i="1"/>
  <c r="M4" i="1"/>
  <c r="N4" i="1"/>
  <c r="O4" i="1"/>
  <c r="P4" i="1"/>
  <c r="Q4"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W10" i="1" s="1"/>
  <c r="P9" i="1"/>
  <c r="O9" i="1"/>
  <c r="N9" i="1"/>
  <c r="M9" i="1"/>
  <c r="L9" i="1"/>
  <c r="K9" i="1"/>
  <c r="J9" i="1"/>
  <c r="I9" i="1"/>
  <c r="H9" i="1"/>
  <c r="G9" i="1"/>
  <c r="F9" i="1"/>
  <c r="E9" i="1"/>
  <c r="D9" i="1"/>
  <c r="C9" i="1"/>
  <c r="B9" i="1"/>
  <c r="H4" i="1"/>
  <c r="G4" i="1"/>
  <c r="F4" i="1"/>
  <c r="E4" i="1"/>
  <c r="D4" i="1"/>
  <c r="C4" i="1"/>
  <c r="Y19" i="1" l="1"/>
  <c r="X19" i="1"/>
  <c r="Z22" i="1"/>
  <c r="Z16" i="1"/>
  <c r="Y22" i="1"/>
  <c r="Y16" i="1"/>
  <c r="X16" i="1"/>
  <c r="Z19" i="1"/>
  <c r="Y99" i="1"/>
  <c r="S112" i="1" l="1"/>
  <c r="Y103" i="1"/>
  <c r="Y102" i="1" s="1"/>
  <c r="Y100" i="1" l="1"/>
  <c r="Y105" i="1" s="1"/>
  <c r="Y108" i="1" s="1"/>
  <c r="V107" i="1" s="1"/>
  <c r="V108" i="1" s="1"/>
  <c r="S110" i="1" l="1"/>
  <c r="S113" i="1" s="1"/>
  <c r="S115" i="1" s="1"/>
  <c r="S118" i="1" l="1"/>
  <c r="S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<sst xmlns="http://schemas.openxmlformats.org/spreadsheetml/2006/main" count="568" uniqueCount="167">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</sst>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9" fontId="11"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164" fontId="10" fillId="5" borderId="0" xfId="0" applyNumberFormat="1" applyFont="1" applyFill="1"/>
    <xf numFmtId="0" fontId="0" fillId="4" borderId="0" xfId="0" applyFill="1"/>
    <xf numFmtId="9" fontId="13" fillId="4" borderId="0" xfId="0" applyNumberFormat="1" applyFont="1" applyFill="1" applyAlignment="1">
      <alignment wrapText="1"/>
    </xf>
    <xf numFmtId="10" fontId="1" fillId="4" borderId="0" xfId="0" applyNumberFormat="1" applyFont="1" applyFill="1" applyAlignment="1">
      <alignment horizontal="right" vertical="center"/>
    </xf>
    <xf numFmtId="164" fontId="10" fillId="4"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0"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5" fillId="6" borderId="0" xfId="0" applyFont="1" applyFill="1" applyAlignment="1">
      <alignment horizontal="center"/>
    </xf>
    <xf numFmtId="0" fontId="16" fillId="6" borderId="0" xfId="0" applyFont="1" applyFill="1" applyAlignment="1">
      <alignment horizontal="center"/>
    </xf>
    <xf numFmtId="0" fontId="12" fillId="7" borderId="0" xfId="0" applyFont="1" applyFill="1" applyAlignment="1">
      <alignment horizontal="center" vertical="center" wrapText="1"/>
    </xf>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0" fillId="4"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4" borderId="0" xfId="0" applyFont="1" applyFill="1"/>
    <xf numFmtId="0" fontId="1" fillId="6" borderId="0" xfId="0" applyFont="1" applyFill="1" applyAlignment="1">
      <alignment horizontal="center"/>
    </xf>
    <xf numFmtId="164" fontId="1" fillId="4" borderId="0" xfId="0" applyNumberFormat="1" applyFont="1" applyFill="1" applyAlignment="1">
      <alignment wrapText="1"/>
    </xf>
    <xf numFmtId="164" fontId="1" fillId="6" borderId="0" xfId="0" applyNumberFormat="1" applyFont="1" applyFill="1" applyAlignment="1">
      <alignment wrapText="1"/>
    </xf>
    <xf numFmtId="169" fontId="12" fillId="6" borderId="0" xfId="0" applyNumberFormat="1" applyFont="1" applyFill="1"/>
    <xf numFmtId="170" fontId="1" fillId="4" borderId="0" xfId="0" applyNumberFormat="1" applyFont="1" applyFill="1"/>
    <xf numFmtId="9" fontId="12" fillId="6" borderId="0" xfId="1" applyFont="1" applyFill="1" applyBorder="1"/>
    <xf numFmtId="0" fontId="12" fillId="6" borderId="0" xfId="0" applyFont="1" applyFill="1" applyAlignment="1">
      <alignment horizontal="right"/>
    </xf>
    <xf numFmtId="164" fontId="1" fillId="5" borderId="0" xfId="0" applyNumberFormat="1" applyFont="1" applyFill="1"/>
    <xf numFmtId="0" fontId="1" fillId="0" borderId="0" xfId="0" applyFont="1" applyAlignment="1">
      <alignment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Ocado Group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3732034786944863"/>
          <c:w val="0.86120529801324508"/>
          <c:h val="0.7359328375100977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1'!$B$1:$Q$1</c:f>
              <c:numCache>
                <c:formatCode>General</c:formatCod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numCache>
            </c:numRef>
          </c:cat>
          <c:val>
            <c:numRef>
              <c:f>'Sheet 1'!$B$3:$Q$3</c:f>
              <c:numCache>
                <c:formatCode>#,###,,;\(#,###,,\);\ \-\ \-</c:formatCode>
                <c:ptCount val="16"/>
                <c:pt idx="0">
                  <c:v>272856000</c:v>
                </c:pt>
                <c:pt idx="1">
                  <c:v>321314000</c:v>
                </c:pt>
                <c:pt idx="2">
                  <c:v>401997000</c:v>
                </c:pt>
                <c:pt idx="3">
                  <c:v>515688000</c:v>
                </c:pt>
                <c:pt idx="4">
                  <c:v>598309000</c:v>
                </c:pt>
                <c:pt idx="5">
                  <c:v>678600000</c:v>
                </c:pt>
                <c:pt idx="6">
                  <c:v>792100000</c:v>
                </c:pt>
                <c:pt idx="7">
                  <c:v>948900000</c:v>
                </c:pt>
                <c:pt idx="8">
                  <c:v>1107600000</c:v>
                </c:pt>
                <c:pt idx="9">
                  <c:v>1271000000</c:v>
                </c:pt>
                <c:pt idx="10">
                  <c:v>1463800000</c:v>
                </c:pt>
                <c:pt idx="11">
                  <c:v>1598800000</c:v>
                </c:pt>
                <c:pt idx="12">
                  <c:v>1756600000</c:v>
                </c:pt>
                <c:pt idx="13">
                  <c:v>2331800000</c:v>
                </c:pt>
                <c:pt idx="14">
                  <c:v>2498800000</c:v>
                </c:pt>
                <c:pt idx="15">
                  <c:v>2513800000</c:v>
                </c:pt>
              </c:numCache>
            </c:numRef>
          </c:val>
          <c:extLst>
            <c:ext xmlns:c16="http://schemas.microsoft.com/office/drawing/2014/chart" uri="{C3380CC4-5D6E-409C-BE32-E72D297353CC}">
              <c16:uniqueId val="{00000000-875F-1549-B874-5C7C61F8834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1'!$B$1:$Q$1</c:f>
              <c:numCache>
                <c:formatCode>General</c:formatCod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numCache>
            </c:numRef>
          </c:cat>
          <c:val>
            <c:numRef>
              <c:f>'Sheet 1'!$B$28:$Q$28</c:f>
              <c:numCache>
                <c:formatCode>#,###,,;\(#,###,,\);\ \-\ \-</c:formatCode>
                <c:ptCount val="16"/>
                <c:pt idx="0">
                  <c:v>-40154000</c:v>
                </c:pt>
                <c:pt idx="1">
                  <c:v>-33298000</c:v>
                </c:pt>
                <c:pt idx="2">
                  <c:v>-23209000</c:v>
                </c:pt>
                <c:pt idx="3">
                  <c:v>-7211000</c:v>
                </c:pt>
                <c:pt idx="4">
                  <c:v>-503000</c:v>
                </c:pt>
                <c:pt idx="5">
                  <c:v>-2400000</c:v>
                </c:pt>
                <c:pt idx="6">
                  <c:v>-12500000</c:v>
                </c:pt>
                <c:pt idx="7">
                  <c:v>7300000</c:v>
                </c:pt>
                <c:pt idx="8">
                  <c:v>11800000</c:v>
                </c:pt>
                <c:pt idx="9">
                  <c:v>12000000</c:v>
                </c:pt>
                <c:pt idx="10">
                  <c:v>1000000</c:v>
                </c:pt>
                <c:pt idx="11">
                  <c:v>-44900000</c:v>
                </c:pt>
                <c:pt idx="12">
                  <c:v>-213100000</c:v>
                </c:pt>
                <c:pt idx="13">
                  <c:v>-126000000</c:v>
                </c:pt>
                <c:pt idx="14">
                  <c:v>-223200000</c:v>
                </c:pt>
                <c:pt idx="15">
                  <c:v>-455500000</c:v>
                </c:pt>
              </c:numCache>
            </c:numRef>
          </c:val>
          <c:extLst>
            <c:ext xmlns:c16="http://schemas.microsoft.com/office/drawing/2014/chart" uri="{C3380CC4-5D6E-409C-BE32-E72D297353CC}">
              <c16:uniqueId val="{00000001-875F-1549-B874-5C7C61F8834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1'!$B$1:$Q$1</c:f>
              <c:numCache>
                <c:formatCode>General</c:formatCod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numCache>
            </c:numRef>
          </c:cat>
          <c:val>
            <c:numRef>
              <c:f>'Sheet 1'!$B$107:$Q$107</c:f>
              <c:numCache>
                <c:formatCode>#,###,,;\(#,###,,\);\ \-\ \-</c:formatCode>
                <c:ptCount val="16"/>
                <c:pt idx="0">
                  <c:v>-49134000</c:v>
                </c:pt>
                <c:pt idx="1">
                  <c:v>-23552000</c:v>
                </c:pt>
                <c:pt idx="2">
                  <c:v>-15514000</c:v>
                </c:pt>
                <c:pt idx="3">
                  <c:v>-12306000</c:v>
                </c:pt>
                <c:pt idx="4">
                  <c:v>-94016000</c:v>
                </c:pt>
                <c:pt idx="5">
                  <c:v>-64800000</c:v>
                </c:pt>
                <c:pt idx="6">
                  <c:v>-17100000</c:v>
                </c:pt>
                <c:pt idx="7">
                  <c:v>-4500000</c:v>
                </c:pt>
                <c:pt idx="8">
                  <c:v>-16300000</c:v>
                </c:pt>
                <c:pt idx="9">
                  <c:v>-27000000</c:v>
                </c:pt>
                <c:pt idx="10">
                  <c:v>-62600000</c:v>
                </c:pt>
                <c:pt idx="11">
                  <c:v>-41700000</c:v>
                </c:pt>
                <c:pt idx="12">
                  <c:v>-207900000</c:v>
                </c:pt>
                <c:pt idx="13">
                  <c:v>-226400000</c:v>
                </c:pt>
                <c:pt idx="14">
                  <c:v>-706700000</c:v>
                </c:pt>
                <c:pt idx="15">
                  <c:v>-778000000</c:v>
                </c:pt>
              </c:numCache>
            </c:numRef>
          </c:val>
          <c:extLst>
            <c:ext xmlns:c16="http://schemas.microsoft.com/office/drawing/2014/chart" uri="{C3380CC4-5D6E-409C-BE32-E72D297353CC}">
              <c16:uniqueId val="{00000002-875F-1549-B874-5C7C61F88347}"/>
            </c:ext>
          </c:extLst>
        </c:ser>
        <c:dLbls>
          <c:showLegendKey val="0"/>
          <c:showVal val="0"/>
          <c:showCatName val="0"/>
          <c:showSerName val="0"/>
          <c:showPercent val="0"/>
          <c:showBubbleSize val="0"/>
        </c:dLbls>
        <c:gapWidth val="100"/>
        <c:overlap val="-24"/>
        <c:axId val="121255120"/>
        <c:axId val="120874016"/>
      </c:barChart>
      <c:catAx>
        <c:axId val="121255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0874016"/>
        <c:crosses val="autoZero"/>
        <c:auto val="1"/>
        <c:lblAlgn val="ctr"/>
        <c:lblOffset val="100"/>
        <c:noMultiLvlLbl val="0"/>
      </c:catAx>
      <c:valAx>
        <c:axId val="1208740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1255120"/>
        <c:crosses val="autoZero"/>
        <c:crossBetween val="between"/>
      </c:valAx>
      <c:spPr>
        <a:noFill/>
        <a:ln>
          <a:noFill/>
        </a:ln>
        <a:effectLst/>
      </c:spPr>
    </c:plotArea>
    <c:legend>
      <c:legendPos val="b"/>
      <c:layout>
        <c:manualLayout>
          <c:xMode val="edge"/>
          <c:yMode val="edge"/>
          <c:x val="0.34549908744850599"/>
          <c:y val="0.9089967280034269"/>
          <c:w val="0.31429983834802105"/>
          <c:h val="5.922284223507644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31750</xdr:colOff>
      <xdr:row>108</xdr:row>
      <xdr:rowOff>17462</xdr:rowOff>
    </xdr:from>
    <xdr:to>
      <xdr:col>25</xdr:col>
      <xdr:colOff>0</xdr:colOff>
      <xdr:row>127</xdr:row>
      <xdr:rowOff>31749</xdr:rowOff>
    </xdr:to>
    <xdr:graphicFrame macro="">
      <xdr:nvGraphicFramePr>
        <xdr:cNvPr id="2" name="Chart 1">
          <a:extLst>
            <a:ext uri="{FF2B5EF4-FFF2-40B4-BE49-F238E27FC236}">
              <a16:creationId xmlns:a16="http://schemas.microsoft.com/office/drawing/2014/main" id="{B1AFCC8F-ED90-1DA6-0421-CBD4BF1B32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https://www.bing.com/financeapi/forcetrigger?t=aoc652&amp;q=XLON%3aOCDO&amp;form=skydnc</v>
    <v>Learn more on Bing</v>
  </rv>
  <rv s="1">
    <v>0</v>
    <v>OCADO GROUP PLC (XLON:OCDO)</v>
    <v>2</v>
    <v>3</v>
    <v>Finance</v>
    <v>4</v>
    <v>en-US</v>
    <v>aoc652</v>
    <v>268435456</v>
    <v>1</v>
    <v>Powered by Refinitiv</v>
    <v>989.6</v>
    <v>342</v>
    <v>1.1756</v>
    <v>27.8</v>
    <v>5.1462000000000001E-2</v>
    <v>GBp</v>
    <v>Ocado Group PLC is a United Kingdom-based technology-led software and robotics platform business. The Company provides a technology platform, as a managed service, for retailers around the world who are looking to build e-commerce operations in their markets. It provides Ocado Smart Platform (OSP), a platform that provides an end-to-end suite of solutions for online grocery fulfillment to its retail partners. It operates through three segments: Retail, UK Solutions &amp; Logistics, and International Solutions. The Retail segment provides online grocery and general merchandise offerings to customers within the United Kingdom and comprises Ocado Retail Limited. The UK Solutions &amp; Logistics segment provides the information technology (IT) platform, CFCs and logistics for customers in the United Kingdom (Wm Morrisons Supermarkets Limited and Ocado Retail Limited). The International Solutions segment provides end-to-end online retail solutions to corporate customers outside the United Kingdom.</v>
    <v>19744</v>
    <v>London Stock Exchange</v>
    <v>XLON</v>
    <v>XLON</v>
    <v>Buildings 1 &amp; 2 Trident Place, Hatfield Business Park, Mosquito Way, HATFIELD, HERTFORDSHIRE, AL10 9UL GB</v>
    <v>568</v>
    <v>Diversified Retail</v>
    <v>Stock</v>
    <v>45107.667470520311</v>
    <v>0</v>
    <v>541.20000000000005</v>
    <v>4698432000</v>
    <v>OCADO GROUP PLC</v>
    <v>OCADO GROUP PLC</v>
    <v>541.20000000000005</v>
    <v>0</v>
    <v>540.20000000000005</v>
    <v>568</v>
    <v>827188700</v>
    <v>OCDO</v>
    <v>OCADO GROUP PLC (XLON:OCDO)</v>
    <v>2209604</v>
    <v>3742080</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LSE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35" formatCode="_(* #,##0.00_);_(* \(#,##0.00\);_(* &quot;-&quot;??_);_(@_)"/>
    </x:dxf>
    <x:dxf>
      <x:numFmt numFmtId="27" formatCode="m/d/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1">
      <rpv i="0">_(* #,##0.00_);_(* (#,##0.00);_(* "-"??_);_(@_)</rpv>
    </rSty>
    <rSty dxfid="6">
      <rpv i="0">#,##0.00</rpv>
    </rSty>
    <rSty>
      <rpv i="1">1</rpv>
    </rSty>
    <rSty dxfid="4">
      <rpv i="0">#,##0</rpv>
    </rSty>
    <rSty dxfid="3"/>
    <rSty dxfid="5">
      <rpv i="0">_([$£-en-GB]* #,##0_);_([$£-en-GB]* (#,##0);_([$£-en-GB]* "-"_);_(@_)</rpv>
    </rSty>
    <rSty dxfid="2"/>
    <rSty dxfid="7">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ind-and-update.company-information.service.gov.uk/search/companies?q=Ocado+Group+plc" TargetMode="External"/><Relationship Id="rId18" Type="http://schemas.openxmlformats.org/officeDocument/2006/relationships/hyperlink" Target="https://find-and-update.company-information.service.gov.uk/search/companies?q=Ocado+Group+plc" TargetMode="External"/><Relationship Id="rId26" Type="http://schemas.openxmlformats.org/officeDocument/2006/relationships/hyperlink" Target="https://find-and-update.company-information.service.gov.uk/search/companies?q=Ocado+Group+plc" TargetMode="External"/><Relationship Id="rId3" Type="http://schemas.openxmlformats.org/officeDocument/2006/relationships/hyperlink" Target="https://find-and-update.company-information.service.gov.uk/search/companies?q=Ocado+Group+plc" TargetMode="External"/><Relationship Id="rId21" Type="http://schemas.openxmlformats.org/officeDocument/2006/relationships/hyperlink" Target="https://find-and-update.company-information.service.gov.uk/search/companies?q=Ocado+Group+plc" TargetMode="External"/><Relationship Id="rId34" Type="http://schemas.openxmlformats.org/officeDocument/2006/relationships/hyperlink" Target="https://finbox.com/LSE:OCDO/explorer/revenue_proj" TargetMode="External"/><Relationship Id="rId7" Type="http://schemas.openxmlformats.org/officeDocument/2006/relationships/hyperlink" Target="https://find-and-update.company-information.service.gov.uk/search/companies?q=Ocado+Group+plc" TargetMode="External"/><Relationship Id="rId12" Type="http://schemas.openxmlformats.org/officeDocument/2006/relationships/hyperlink" Target="https://find-and-update.company-information.service.gov.uk/search/companies?q=Ocado+Group+plc" TargetMode="External"/><Relationship Id="rId17" Type="http://schemas.openxmlformats.org/officeDocument/2006/relationships/hyperlink" Target="https://find-and-update.company-information.service.gov.uk/search/companies?q=Ocado+Group+plc" TargetMode="External"/><Relationship Id="rId25" Type="http://schemas.openxmlformats.org/officeDocument/2006/relationships/hyperlink" Target="https://find-and-update.company-information.service.gov.uk/search/companies?q=Ocado+Group+plc" TargetMode="External"/><Relationship Id="rId33" Type="http://schemas.openxmlformats.org/officeDocument/2006/relationships/hyperlink" Target="https://find-and-update.company-information.service.gov.uk/search/companies?q=Ocado+Group+plc" TargetMode="External"/><Relationship Id="rId2" Type="http://schemas.openxmlformats.org/officeDocument/2006/relationships/hyperlink" Target="https://find-and-update.company-information.service.gov.uk/search/companies?q=Ocado+Group+plc" TargetMode="External"/><Relationship Id="rId16" Type="http://schemas.openxmlformats.org/officeDocument/2006/relationships/hyperlink" Target="https://find-and-update.company-information.service.gov.uk/search/companies?q=Ocado+Group+plc" TargetMode="External"/><Relationship Id="rId20" Type="http://schemas.openxmlformats.org/officeDocument/2006/relationships/hyperlink" Target="https://find-and-update.company-information.service.gov.uk/search/companies?q=Ocado+Group+plc" TargetMode="External"/><Relationship Id="rId29" Type="http://schemas.openxmlformats.org/officeDocument/2006/relationships/hyperlink" Target="https://find-and-update.company-information.service.gov.uk/search/companies?q=Ocado+Group+plc" TargetMode="External"/><Relationship Id="rId1" Type="http://schemas.openxmlformats.org/officeDocument/2006/relationships/hyperlink" Target="https://roic.ai/company/OCDO.L" TargetMode="External"/><Relationship Id="rId6" Type="http://schemas.openxmlformats.org/officeDocument/2006/relationships/hyperlink" Target="https://find-and-update.company-information.service.gov.uk/search/companies?q=Ocado+Group+plc" TargetMode="External"/><Relationship Id="rId11" Type="http://schemas.openxmlformats.org/officeDocument/2006/relationships/hyperlink" Target="https://find-and-update.company-information.service.gov.uk/search/companies?q=Ocado+Group+plc" TargetMode="External"/><Relationship Id="rId24" Type="http://schemas.openxmlformats.org/officeDocument/2006/relationships/hyperlink" Target="https://find-and-update.company-information.service.gov.uk/search/companies?q=Ocado+Group+plc" TargetMode="External"/><Relationship Id="rId32" Type="http://schemas.openxmlformats.org/officeDocument/2006/relationships/hyperlink" Target="https://find-and-update.company-information.service.gov.uk/search/companies?q=Ocado+Group+plc" TargetMode="External"/><Relationship Id="rId5" Type="http://schemas.openxmlformats.org/officeDocument/2006/relationships/hyperlink" Target="https://find-and-update.company-information.service.gov.uk/search/companies?q=Ocado+Group+plc" TargetMode="External"/><Relationship Id="rId15" Type="http://schemas.openxmlformats.org/officeDocument/2006/relationships/hyperlink" Target="https://find-and-update.company-information.service.gov.uk/search/companies?q=Ocado+Group+plc" TargetMode="External"/><Relationship Id="rId23" Type="http://schemas.openxmlformats.org/officeDocument/2006/relationships/hyperlink" Target="https://find-and-update.company-information.service.gov.uk/search/companies?q=Ocado+Group+plc" TargetMode="External"/><Relationship Id="rId28" Type="http://schemas.openxmlformats.org/officeDocument/2006/relationships/hyperlink" Target="https://find-and-update.company-information.service.gov.uk/search/companies?q=Ocado+Group+plc" TargetMode="External"/><Relationship Id="rId36" Type="http://schemas.openxmlformats.org/officeDocument/2006/relationships/drawing" Target="../drawings/drawing1.xml"/><Relationship Id="rId10" Type="http://schemas.openxmlformats.org/officeDocument/2006/relationships/hyperlink" Target="https://find-and-update.company-information.service.gov.uk/search/companies?q=Ocado+Group+plc" TargetMode="External"/><Relationship Id="rId19" Type="http://schemas.openxmlformats.org/officeDocument/2006/relationships/hyperlink" Target="https://find-and-update.company-information.service.gov.uk/search/companies?q=Ocado+Group+plc" TargetMode="External"/><Relationship Id="rId31" Type="http://schemas.openxmlformats.org/officeDocument/2006/relationships/hyperlink" Target="https://find-and-update.company-information.service.gov.uk/search/companies?q=Ocado+Group+plc" TargetMode="External"/><Relationship Id="rId4" Type="http://schemas.openxmlformats.org/officeDocument/2006/relationships/hyperlink" Target="https://find-and-update.company-information.service.gov.uk/search/companies?q=Ocado+Group+plc" TargetMode="External"/><Relationship Id="rId9" Type="http://schemas.openxmlformats.org/officeDocument/2006/relationships/hyperlink" Target="https://find-and-update.company-information.service.gov.uk/search/companies?q=Ocado+Group+plc" TargetMode="External"/><Relationship Id="rId14" Type="http://schemas.openxmlformats.org/officeDocument/2006/relationships/hyperlink" Target="https://find-and-update.company-information.service.gov.uk/search/companies?q=Ocado+Group+plc" TargetMode="External"/><Relationship Id="rId22" Type="http://schemas.openxmlformats.org/officeDocument/2006/relationships/hyperlink" Target="https://find-and-update.company-information.service.gov.uk/search/companies?q=Ocado+Group+plc" TargetMode="External"/><Relationship Id="rId27" Type="http://schemas.openxmlformats.org/officeDocument/2006/relationships/hyperlink" Target="https://find-and-update.company-information.service.gov.uk/search/companies?q=Ocado+Group+plc" TargetMode="External"/><Relationship Id="rId30" Type="http://schemas.openxmlformats.org/officeDocument/2006/relationships/hyperlink" Target="https://find-and-update.company-information.service.gov.uk/search/companies?q=Ocado+Group+plc" TargetMode="External"/><Relationship Id="rId35" Type="http://schemas.openxmlformats.org/officeDocument/2006/relationships/hyperlink" Target="https://finbox.com/LSE:OCDO/explorer/fcf_unlev_proj" TargetMode="External"/><Relationship Id="rId8" Type="http://schemas.openxmlformats.org/officeDocument/2006/relationships/hyperlink" Target="https://find-and-update.company-information.service.gov.uk/search/companies?q=Ocado+Group+p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N93" activePane="bottomRight" state="frozen"/>
      <selection pane="topRight"/>
      <selection pane="bottomLeft"/>
      <selection pane="bottomRight" activeCell="S98" sqref="S98"/>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33">
        <v>2023</v>
      </c>
      <c r="S1" s="33">
        <v>2024</v>
      </c>
      <c r="T1" s="33">
        <v>2025</v>
      </c>
      <c r="U1" s="33">
        <v>2026</v>
      </c>
      <c r="V1" s="33">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40" x14ac:dyDescent="0.25">
      <c r="A3" s="5" t="s">
        <v>1</v>
      </c>
      <c r="B3" s="1">
        <v>272856000</v>
      </c>
      <c r="C3" s="1">
        <v>321314000</v>
      </c>
      <c r="D3" s="1">
        <v>401997000</v>
      </c>
      <c r="E3" s="1">
        <v>515688000</v>
      </c>
      <c r="F3" s="1">
        <v>598309000</v>
      </c>
      <c r="G3" s="1">
        <v>678600000</v>
      </c>
      <c r="H3" s="1">
        <v>792100000</v>
      </c>
      <c r="I3" s="1">
        <v>948900000</v>
      </c>
      <c r="J3" s="1">
        <v>1107600000</v>
      </c>
      <c r="K3" s="1">
        <v>1271000000</v>
      </c>
      <c r="L3" s="1">
        <v>1463800000</v>
      </c>
      <c r="M3" s="1">
        <v>1598800000</v>
      </c>
      <c r="N3" s="1">
        <v>1756600000</v>
      </c>
      <c r="O3" s="1">
        <v>2331800000</v>
      </c>
      <c r="P3" s="1">
        <v>2498800000</v>
      </c>
      <c r="Q3" s="1">
        <v>2513800000</v>
      </c>
      <c r="R3" s="34">
        <v>2776000000</v>
      </c>
      <c r="S3" s="34">
        <v>3103000000</v>
      </c>
      <c r="T3" s="34">
        <v>3419000000</v>
      </c>
      <c r="U3" s="34">
        <v>3807000000</v>
      </c>
      <c r="V3" s="34">
        <v>4214000000</v>
      </c>
      <c r="W3" s="18" t="s">
        <v>112</v>
      </c>
      <c r="X3" s="19" t="s">
        <v>113</v>
      </c>
      <c r="Y3" s="19" t="s">
        <v>114</v>
      </c>
      <c r="Z3" s="19" t="s">
        <v>115</v>
      </c>
    </row>
    <row r="4" spans="1:26" ht="19" x14ac:dyDescent="0.25">
      <c r="A4" s="14" t="s">
        <v>93</v>
      </c>
      <c r="B4" s="1"/>
      <c r="C4" s="15">
        <f>(C3/B3)-1</f>
        <v>0.17759550825343773</v>
      </c>
      <c r="D4" s="15">
        <f>(D3/C3)-1</f>
        <v>0.25110328214768107</v>
      </c>
      <c r="E4" s="15">
        <f>(E3/D3)-1</f>
        <v>0.2828155433995776</v>
      </c>
      <c r="F4" s="15">
        <f t="shared" ref="F4:AA4" si="0">(F3/E3)-1</f>
        <v>0.16021509129551204</v>
      </c>
      <c r="G4" s="15">
        <f t="shared" si="0"/>
        <v>0.13419654392629887</v>
      </c>
      <c r="H4" s="23">
        <f t="shared" si="0"/>
        <v>0.16725611553197761</v>
      </c>
      <c r="I4" s="23">
        <f t="shared" ref="I4" si="1">(I3/H3)-1</f>
        <v>0.19795480368640317</v>
      </c>
      <c r="J4" s="23">
        <f t="shared" ref="J4" si="2">(J3/I3)-1</f>
        <v>0.16724628517230467</v>
      </c>
      <c r="K4" s="23">
        <f t="shared" ref="K4" si="3">(K3/J3)-1</f>
        <v>0.14752618273745033</v>
      </c>
      <c r="L4" s="23">
        <f t="shared" ref="L4" si="4">(L3/K3)-1</f>
        <v>0.15169158143194328</v>
      </c>
      <c r="M4" s="23">
        <f t="shared" ref="M4" si="5">(M3/L3)-1</f>
        <v>9.2225713895340844E-2</v>
      </c>
      <c r="N4" s="23">
        <f t="shared" ref="N4" si="6">(N3/M3)-1</f>
        <v>9.8699024268201097E-2</v>
      </c>
      <c r="O4" s="23">
        <f t="shared" ref="O4" si="7">(O3/N3)-1</f>
        <v>0.32745075714448357</v>
      </c>
      <c r="P4" s="23">
        <f t="shared" ref="P4" si="8">(P3/O3)-1</f>
        <v>7.1618492151985569E-2</v>
      </c>
      <c r="Q4" s="23">
        <f t="shared" ref="Q4:V4" si="9">(Q3/P3)-1</f>
        <v>6.0028813830639294E-3</v>
      </c>
      <c r="R4" s="16">
        <f t="shared" si="9"/>
        <v>0.10430424059193255</v>
      </c>
      <c r="S4" s="16">
        <f t="shared" si="9"/>
        <v>0.11779538904899134</v>
      </c>
      <c r="T4" s="16">
        <f t="shared" si="9"/>
        <v>0.10183693200128907</v>
      </c>
      <c r="U4" s="16">
        <f t="shared" si="9"/>
        <v>0.1134834747002047</v>
      </c>
      <c r="V4" s="16">
        <f t="shared" si="9"/>
        <v>0.10690832676648276</v>
      </c>
      <c r="W4" s="17">
        <f>(Q4+P4+O4)/3</f>
        <v>0.13502404355984435</v>
      </c>
      <c r="X4" s="17">
        <f>(Q20+P20+O20)/3</f>
        <v>-5.5733064979119749E-2</v>
      </c>
      <c r="Y4" s="17">
        <f>(Q29+P29+O29)/3</f>
        <v>0.46782362805772976</v>
      </c>
      <c r="Z4" s="17">
        <f>(Q106+P106+O106)/3</f>
        <v>0.77044766248803642</v>
      </c>
    </row>
    <row r="5" spans="1:26" ht="19" x14ac:dyDescent="0.25">
      <c r="A5" s="5" t="s">
        <v>2</v>
      </c>
      <c r="B5" s="1">
        <v>184874000</v>
      </c>
      <c r="C5" s="1">
        <v>218515000</v>
      </c>
      <c r="D5" s="1">
        <v>279168000</v>
      </c>
      <c r="E5" s="1">
        <v>354043000</v>
      </c>
      <c r="F5" s="1">
        <v>413551000</v>
      </c>
      <c r="G5" s="1">
        <v>471300000</v>
      </c>
      <c r="H5" s="1">
        <v>544600000</v>
      </c>
      <c r="I5" s="1">
        <v>636000000</v>
      </c>
      <c r="J5" s="1">
        <v>732500000</v>
      </c>
      <c r="K5" s="1">
        <v>835700000</v>
      </c>
      <c r="L5" s="1">
        <v>959500000</v>
      </c>
      <c r="M5" s="1">
        <v>1051300000</v>
      </c>
      <c r="N5" s="1">
        <v>1164800000</v>
      </c>
      <c r="O5" s="1">
        <v>1517900000</v>
      </c>
      <c r="P5" s="1">
        <v>1562900000</v>
      </c>
      <c r="Q5" s="1">
        <v>1549500000</v>
      </c>
    </row>
    <row r="6" spans="1:26" ht="20" x14ac:dyDescent="0.25">
      <c r="A6" s="6" t="s">
        <v>3</v>
      </c>
      <c r="B6" s="10">
        <v>87982000</v>
      </c>
      <c r="C6" s="10">
        <v>102799000</v>
      </c>
      <c r="D6" s="10">
        <v>122829000</v>
      </c>
      <c r="E6" s="10">
        <v>161645000</v>
      </c>
      <c r="F6" s="10">
        <v>184758000</v>
      </c>
      <c r="G6" s="10">
        <v>207300000</v>
      </c>
      <c r="H6" s="10">
        <v>247500000</v>
      </c>
      <c r="I6" s="10">
        <v>312900000</v>
      </c>
      <c r="J6" s="10">
        <v>375100000</v>
      </c>
      <c r="K6" s="10">
        <v>435300000</v>
      </c>
      <c r="L6" s="10">
        <v>504300000</v>
      </c>
      <c r="M6" s="10">
        <v>547500000</v>
      </c>
      <c r="N6" s="10">
        <v>591800000</v>
      </c>
      <c r="O6" s="10">
        <v>813900000</v>
      </c>
      <c r="P6" s="10">
        <v>935900000</v>
      </c>
      <c r="Q6" s="10">
        <v>964300000</v>
      </c>
      <c r="W6" s="18" t="s">
        <v>116</v>
      </c>
      <c r="X6" s="19" t="s">
        <v>117</v>
      </c>
      <c r="Y6" s="19" t="s">
        <v>118</v>
      </c>
      <c r="Z6" s="19" t="s">
        <v>119</v>
      </c>
    </row>
    <row r="7" spans="1:26" ht="19" x14ac:dyDescent="0.25">
      <c r="A7" s="5" t="s">
        <v>4</v>
      </c>
      <c r="B7" s="2">
        <v>0.32240000000000002</v>
      </c>
      <c r="C7" s="2">
        <v>0.31990000000000002</v>
      </c>
      <c r="D7" s="2">
        <v>0.30549999999999999</v>
      </c>
      <c r="E7" s="2">
        <v>0.3135</v>
      </c>
      <c r="F7" s="2">
        <v>0.30880000000000002</v>
      </c>
      <c r="G7" s="2">
        <v>0.30549999999999999</v>
      </c>
      <c r="H7" s="2">
        <v>0.3125</v>
      </c>
      <c r="I7" s="2">
        <v>0.32979999999999998</v>
      </c>
      <c r="J7" s="2">
        <v>0.3387</v>
      </c>
      <c r="K7" s="2">
        <v>0.34250000000000003</v>
      </c>
      <c r="L7" s="2">
        <v>0.34449999999999997</v>
      </c>
      <c r="M7" s="2">
        <v>0.34239999999999998</v>
      </c>
      <c r="N7" s="2">
        <v>0.33689999999999998</v>
      </c>
      <c r="O7" s="2">
        <v>0.34899999999999998</v>
      </c>
      <c r="P7" s="2">
        <v>0.3745</v>
      </c>
      <c r="Q7" s="2">
        <v>0.3836</v>
      </c>
      <c r="W7" s="17">
        <f>Q7</f>
        <v>0.3836</v>
      </c>
      <c r="X7" s="20">
        <f>Q21</f>
        <v>-1.9900000000000001E-2</v>
      </c>
      <c r="Y7" s="20">
        <f>Q30</f>
        <v>-0.1812</v>
      </c>
      <c r="Z7" s="20">
        <f>Q107/Q3</f>
        <v>-0.30949160633304162</v>
      </c>
    </row>
    <row r="8" spans="1:26"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v>4600000</v>
      </c>
      <c r="Q8" s="1">
        <v>0</v>
      </c>
    </row>
    <row r="9" spans="1:26" ht="19" customHeight="1" x14ac:dyDescent="0.25">
      <c r="A9" s="14" t="s">
        <v>94</v>
      </c>
      <c r="B9" s="15" t="e">
        <f>B8/B3</f>
        <v>#VALUE!</v>
      </c>
      <c r="C9" s="15" t="e">
        <f t="shared" ref="C9:V9" si="10">C8/C3</f>
        <v>#VALUE!</v>
      </c>
      <c r="D9" s="15" t="e">
        <f t="shared" si="10"/>
        <v>#VALUE!</v>
      </c>
      <c r="E9" s="15" t="e">
        <f t="shared" si="10"/>
        <v>#VALUE!</v>
      </c>
      <c r="F9" s="15" t="e">
        <f t="shared" si="10"/>
        <v>#VALUE!</v>
      </c>
      <c r="G9" s="15" t="e">
        <f t="shared" si="10"/>
        <v>#VALUE!</v>
      </c>
      <c r="H9" s="15" t="e">
        <f t="shared" si="10"/>
        <v>#VALUE!</v>
      </c>
      <c r="I9" s="15" t="e">
        <f t="shared" si="10"/>
        <v>#VALUE!</v>
      </c>
      <c r="J9" s="15" t="e">
        <f t="shared" si="10"/>
        <v>#VALUE!</v>
      </c>
      <c r="K9" s="15" t="e">
        <f t="shared" si="10"/>
        <v>#VALUE!</v>
      </c>
      <c r="L9" s="15" t="e">
        <f t="shared" si="10"/>
        <v>#VALUE!</v>
      </c>
      <c r="M9" s="15" t="e">
        <f t="shared" si="10"/>
        <v>#VALUE!</v>
      </c>
      <c r="N9" s="15" t="e">
        <f t="shared" si="10"/>
        <v>#VALUE!</v>
      </c>
      <c r="O9" s="15" t="e">
        <f t="shared" si="10"/>
        <v>#VALUE!</v>
      </c>
      <c r="P9" s="15">
        <f t="shared" si="10"/>
        <v>1.840883624139587E-3</v>
      </c>
      <c r="Q9" s="15">
        <f t="shared" si="10"/>
        <v>0</v>
      </c>
      <c r="W9" s="18" t="s">
        <v>95</v>
      </c>
      <c r="X9" s="19" t="s">
        <v>96</v>
      </c>
      <c r="Y9" s="19" t="s">
        <v>97</v>
      </c>
      <c r="Z9" s="19" t="s">
        <v>98</v>
      </c>
    </row>
    <row r="10" spans="1:26" ht="19" x14ac:dyDescent="0.25">
      <c r="A10" s="5" t="s">
        <v>6</v>
      </c>
      <c r="B10" s="1" t="s">
        <v>91</v>
      </c>
      <c r="C10" s="1" t="s">
        <v>91</v>
      </c>
      <c r="D10" s="1" t="s">
        <v>91</v>
      </c>
      <c r="E10" s="1">
        <v>-119735000</v>
      </c>
      <c r="F10" s="1">
        <v>-134011000</v>
      </c>
      <c r="G10" s="1">
        <v>48800000</v>
      </c>
      <c r="H10" s="1">
        <v>69600000</v>
      </c>
      <c r="I10" s="1">
        <v>85000000</v>
      </c>
      <c r="J10" s="1">
        <v>95600000</v>
      </c>
      <c r="K10" s="1">
        <v>100600000</v>
      </c>
      <c r="L10" s="1">
        <v>117700000</v>
      </c>
      <c r="M10" s="1">
        <v>167000000</v>
      </c>
      <c r="N10" s="1">
        <v>314200000</v>
      </c>
      <c r="O10" s="1">
        <v>343000000</v>
      </c>
      <c r="P10" s="1">
        <v>548400000</v>
      </c>
      <c r="Q10" s="1">
        <v>758200000</v>
      </c>
      <c r="W10" s="17">
        <f>Q9</f>
        <v>0</v>
      </c>
      <c r="X10" s="20">
        <f>Q13</f>
        <v>0.63250855278860685</v>
      </c>
      <c r="Y10" s="20">
        <f>Q80</f>
        <v>1.670777309252924E-2</v>
      </c>
      <c r="Z10" s="20">
        <f>Q89</f>
        <v>0.25809531386745166</v>
      </c>
    </row>
    <row r="11" spans="1:26" ht="19" x14ac:dyDescent="0.25">
      <c r="A11" s="5" t="s">
        <v>7</v>
      </c>
      <c r="B11" s="1">
        <v>93536000</v>
      </c>
      <c r="C11" s="1">
        <v>101069000</v>
      </c>
      <c r="D11" s="1">
        <v>110331000</v>
      </c>
      <c r="E11" s="1">
        <v>132809000</v>
      </c>
      <c r="F11" s="1">
        <v>151725000</v>
      </c>
      <c r="G11" s="1">
        <v>169800000</v>
      </c>
      <c r="H11" s="1">
        <v>200000000</v>
      </c>
      <c r="I11" s="1">
        <v>253100000</v>
      </c>
      <c r="J11" s="1">
        <v>309400000</v>
      </c>
      <c r="K11" s="1">
        <v>365700000</v>
      </c>
      <c r="L11" s="1">
        <v>434200000</v>
      </c>
      <c r="M11" s="1">
        <v>485400000</v>
      </c>
      <c r="N11" s="1">
        <v>571800000</v>
      </c>
      <c r="O11" s="1">
        <v>653400000</v>
      </c>
      <c r="P11" s="1">
        <v>666700000</v>
      </c>
      <c r="Q11" s="1">
        <v>831800000</v>
      </c>
    </row>
    <row r="12" spans="1:26" ht="20" x14ac:dyDescent="0.25">
      <c r="A12" s="5" t="s">
        <v>8</v>
      </c>
      <c r="B12" s="1">
        <v>93536000</v>
      </c>
      <c r="C12" s="1">
        <v>101069000</v>
      </c>
      <c r="D12" s="1">
        <v>110331000</v>
      </c>
      <c r="E12" s="1">
        <v>13074000</v>
      </c>
      <c r="F12" s="1">
        <v>17714000</v>
      </c>
      <c r="G12" s="1">
        <v>218600000</v>
      </c>
      <c r="H12" s="1">
        <v>269600000</v>
      </c>
      <c r="I12" s="1">
        <v>338100000</v>
      </c>
      <c r="J12" s="1">
        <v>405000000</v>
      </c>
      <c r="K12" s="1">
        <v>466300000</v>
      </c>
      <c r="L12" s="1">
        <v>551900000</v>
      </c>
      <c r="M12" s="1">
        <v>652400000</v>
      </c>
      <c r="N12" s="1">
        <v>886000000</v>
      </c>
      <c r="O12" s="1">
        <v>996400000</v>
      </c>
      <c r="P12" s="1">
        <v>1215100000</v>
      </c>
      <c r="Q12" s="1">
        <v>1590000000</v>
      </c>
      <c r="W12" s="18" t="s">
        <v>120</v>
      </c>
      <c r="X12" s="19" t="s">
        <v>121</v>
      </c>
      <c r="Y12" s="19" t="s">
        <v>122</v>
      </c>
      <c r="Z12" s="19" t="s">
        <v>123</v>
      </c>
    </row>
    <row r="13" spans="1:26" ht="19" x14ac:dyDescent="0.25">
      <c r="A13" s="14" t="s">
        <v>99</v>
      </c>
      <c r="B13" s="15">
        <f>B12/B3</f>
        <v>0.34280353006714165</v>
      </c>
      <c r="C13" s="15">
        <f t="shared" ref="C13:V13" si="11">C12/C3</f>
        <v>0.31454900813534425</v>
      </c>
      <c r="D13" s="15">
        <f t="shared" si="11"/>
        <v>0.27445727206919457</v>
      </c>
      <c r="E13" s="15">
        <f t="shared" si="11"/>
        <v>2.5352538744357053E-2</v>
      </c>
      <c r="F13" s="15">
        <f t="shared" si="11"/>
        <v>2.9606775094474593E-2</v>
      </c>
      <c r="G13" s="15">
        <f t="shared" si="11"/>
        <v>0.3221338048924256</v>
      </c>
      <c r="H13" s="15">
        <f t="shared" si="11"/>
        <v>0.34036106552203005</v>
      </c>
      <c r="I13" s="15">
        <f t="shared" si="11"/>
        <v>0.35630730319317105</v>
      </c>
      <c r="J13" s="15">
        <f t="shared" si="11"/>
        <v>0.36565547128927411</v>
      </c>
      <c r="K13" s="15">
        <f t="shared" si="11"/>
        <v>0.36687647521636507</v>
      </c>
      <c r="L13" s="15">
        <f t="shared" si="11"/>
        <v>0.37703238147287882</v>
      </c>
      <c r="M13" s="15">
        <f t="shared" si="11"/>
        <v>0.40805604203152362</v>
      </c>
      <c r="N13" s="15">
        <f t="shared" si="11"/>
        <v>0.50438346806330414</v>
      </c>
      <c r="O13" s="15">
        <f t="shared" si="11"/>
        <v>0.42730937473196673</v>
      </c>
      <c r="P13" s="15">
        <f t="shared" si="11"/>
        <v>0.48627341123739393</v>
      </c>
      <c r="Q13" s="15">
        <f t="shared" si="11"/>
        <v>0.63250855278860685</v>
      </c>
      <c r="W13" s="17">
        <f>Q28/Q72</f>
        <v>-0.24783720550628435</v>
      </c>
      <c r="X13" s="20">
        <f>Q28/Q54</f>
        <v>-9.4635585473281811E-2</v>
      </c>
      <c r="Y13" s="20">
        <f>Q22/(Q72+Q56+Q61)</f>
        <v>-0.12091904889126369</v>
      </c>
      <c r="Z13" s="21">
        <f>Q67/Q72</f>
        <v>1.5664073126938354</v>
      </c>
    </row>
    <row r="14" spans="1:26" ht="19" x14ac:dyDescent="0.25">
      <c r="A14" s="5" t="s">
        <v>9</v>
      </c>
      <c r="B14" s="1">
        <v>23798000</v>
      </c>
      <c r="C14" s="1">
        <v>23190000</v>
      </c>
      <c r="D14" s="1">
        <v>25773000</v>
      </c>
      <c r="E14" s="1">
        <v>150287000</v>
      </c>
      <c r="F14" s="1">
        <v>151577000</v>
      </c>
      <c r="G14" s="1">
        <v>-16700000</v>
      </c>
      <c r="H14" s="1">
        <v>-23100000</v>
      </c>
      <c r="I14" s="1">
        <v>-28000000</v>
      </c>
      <c r="J14" s="1">
        <v>-35300000</v>
      </c>
      <c r="K14" s="1">
        <v>-38600000</v>
      </c>
      <c r="L14" s="1">
        <v>-48100000</v>
      </c>
      <c r="M14" s="1">
        <v>-58500000</v>
      </c>
      <c r="N14" s="1">
        <v>-70600000</v>
      </c>
      <c r="O14" s="1">
        <v>-74400000</v>
      </c>
      <c r="P14" s="1">
        <v>-104100000</v>
      </c>
      <c r="Q14" s="1">
        <v>-174500000</v>
      </c>
    </row>
    <row r="15" spans="1:26" ht="20" x14ac:dyDescent="0.25">
      <c r="A15" s="5" t="s">
        <v>10</v>
      </c>
      <c r="B15" s="1">
        <v>117334000</v>
      </c>
      <c r="C15" s="1">
        <v>124259000</v>
      </c>
      <c r="D15" s="1">
        <v>136104000</v>
      </c>
      <c r="E15" s="1">
        <v>163361000</v>
      </c>
      <c r="F15" s="1">
        <v>169291000</v>
      </c>
      <c r="G15" s="1">
        <v>201900000</v>
      </c>
      <c r="H15" s="1">
        <v>246500000</v>
      </c>
      <c r="I15" s="1">
        <v>310100000</v>
      </c>
      <c r="J15" s="1">
        <v>369700000</v>
      </c>
      <c r="K15" s="1">
        <v>427700000</v>
      </c>
      <c r="L15" s="1">
        <v>503800000</v>
      </c>
      <c r="M15" s="1">
        <v>593900000</v>
      </c>
      <c r="N15" s="1">
        <v>815400000</v>
      </c>
      <c r="O15" s="1">
        <v>922000000</v>
      </c>
      <c r="P15" s="1">
        <v>1115600000</v>
      </c>
      <c r="Q15" s="1">
        <v>1415500000</v>
      </c>
      <c r="W15" s="18" t="s">
        <v>124</v>
      </c>
      <c r="X15" s="19" t="s">
        <v>125</v>
      </c>
      <c r="Y15" s="19" t="s">
        <v>126</v>
      </c>
      <c r="Z15" s="19" t="s">
        <v>127</v>
      </c>
    </row>
    <row r="16" spans="1:26" ht="19" x14ac:dyDescent="0.25">
      <c r="A16" s="5" t="s">
        <v>11</v>
      </c>
      <c r="B16" s="1">
        <v>302208000</v>
      </c>
      <c r="C16" s="1">
        <v>342774000</v>
      </c>
      <c r="D16" s="1">
        <v>415272000</v>
      </c>
      <c r="E16" s="1">
        <v>517404000</v>
      </c>
      <c r="F16" s="1">
        <v>582842000</v>
      </c>
      <c r="G16" s="1">
        <v>673200000</v>
      </c>
      <c r="H16" s="1">
        <v>791100000</v>
      </c>
      <c r="I16" s="1">
        <v>946100000</v>
      </c>
      <c r="J16" s="1">
        <v>1102200000</v>
      </c>
      <c r="K16" s="1">
        <v>1263400000</v>
      </c>
      <c r="L16" s="1">
        <v>1463300000</v>
      </c>
      <c r="M16" s="1">
        <v>1645200000</v>
      </c>
      <c r="N16" s="1">
        <v>1980200000</v>
      </c>
      <c r="O16" s="1">
        <v>2439900000</v>
      </c>
      <c r="P16" s="1">
        <v>2678500000</v>
      </c>
      <c r="Q16" s="1">
        <v>2965000000</v>
      </c>
      <c r="W16" s="35">
        <f>(Q35+P35+O35+N35+M35)/5</f>
        <v>4.6010771391143679E-2</v>
      </c>
      <c r="X16" s="36">
        <f>Y101/Q3</f>
        <v>1.8690556130161509</v>
      </c>
      <c r="Y16" s="36">
        <f>Y101/Q28</f>
        <v>-10.314889132821076</v>
      </c>
      <c r="Z16" s="37">
        <f>Y101/Q107</f>
        <v>-6.0391156812339331</v>
      </c>
    </row>
    <row r="17" spans="1:26" ht="19" x14ac:dyDescent="0.25">
      <c r="A17" s="5" t="s">
        <v>12</v>
      </c>
      <c r="B17" s="1">
        <v>10726000</v>
      </c>
      <c r="C17" s="1">
        <v>11672000</v>
      </c>
      <c r="D17" s="1">
        <v>11114000</v>
      </c>
      <c r="E17" s="1">
        <v>8357000</v>
      </c>
      <c r="F17" s="1">
        <v>5054000</v>
      </c>
      <c r="G17" s="1">
        <v>3900000</v>
      </c>
      <c r="H17" s="1">
        <v>7200000</v>
      </c>
      <c r="I17" s="1">
        <v>9600000</v>
      </c>
      <c r="J17" s="1">
        <v>9400000</v>
      </c>
      <c r="K17" s="1">
        <v>9700000</v>
      </c>
      <c r="L17" s="1">
        <v>13900000</v>
      </c>
      <c r="M17" s="1">
        <v>14700000</v>
      </c>
      <c r="N17" s="1">
        <v>30900000</v>
      </c>
      <c r="O17" s="1">
        <v>55900000</v>
      </c>
      <c r="P17" s="1">
        <v>71600000</v>
      </c>
      <c r="Q17" s="1">
        <v>90000000</v>
      </c>
    </row>
    <row r="18" spans="1:26" ht="20" x14ac:dyDescent="0.25">
      <c r="A18" s="5" t="s">
        <v>13</v>
      </c>
      <c r="B18" s="1">
        <v>20016000</v>
      </c>
      <c r="C18" s="1">
        <v>23737000</v>
      </c>
      <c r="D18" s="1">
        <v>22608000</v>
      </c>
      <c r="E18" s="1">
        <v>23807000</v>
      </c>
      <c r="F18" s="1">
        <v>26721000</v>
      </c>
      <c r="G18" s="1">
        <v>29000000</v>
      </c>
      <c r="H18" s="1">
        <v>43700000</v>
      </c>
      <c r="I18" s="1">
        <v>55000000</v>
      </c>
      <c r="J18" s="1">
        <v>60100000</v>
      </c>
      <c r="K18" s="1">
        <v>61000000</v>
      </c>
      <c r="L18" s="1">
        <v>71000000</v>
      </c>
      <c r="M18" s="1">
        <v>91300000</v>
      </c>
      <c r="N18" s="1">
        <v>233000000</v>
      </c>
      <c r="O18" s="1">
        <v>168900000</v>
      </c>
      <c r="P18" s="1">
        <v>238400000</v>
      </c>
      <c r="Q18" s="1">
        <v>335100000</v>
      </c>
      <c r="W18" s="18" t="s">
        <v>128</v>
      </c>
      <c r="X18" s="19" t="s">
        <v>129</v>
      </c>
      <c r="Y18" s="19" t="s">
        <v>130</v>
      </c>
      <c r="Z18" s="19" t="s">
        <v>131</v>
      </c>
    </row>
    <row r="19" spans="1:26" ht="19" x14ac:dyDescent="0.25">
      <c r="A19" s="6" t="s">
        <v>14</v>
      </c>
      <c r="B19" s="10">
        <v>-9412000</v>
      </c>
      <c r="C19" s="10">
        <v>2111000</v>
      </c>
      <c r="D19" s="10">
        <v>8213000</v>
      </c>
      <c r="E19" s="10">
        <v>19953000</v>
      </c>
      <c r="F19" s="10">
        <v>29352000</v>
      </c>
      <c r="G19" s="10">
        <v>32300000</v>
      </c>
      <c r="H19" s="10">
        <v>38400000</v>
      </c>
      <c r="I19" s="10">
        <v>72000000</v>
      </c>
      <c r="J19" s="10">
        <v>81400000</v>
      </c>
      <c r="K19" s="10">
        <v>82800000</v>
      </c>
      <c r="L19" s="10">
        <v>85900000</v>
      </c>
      <c r="M19" s="10">
        <v>61600000</v>
      </c>
      <c r="N19" s="10">
        <v>48100000</v>
      </c>
      <c r="O19" s="10">
        <v>124400000</v>
      </c>
      <c r="P19" s="10">
        <v>95600000</v>
      </c>
      <c r="Q19" s="10">
        <v>-49900000</v>
      </c>
      <c r="R19" s="38">
        <v>30000000</v>
      </c>
      <c r="S19" s="38">
        <v>152500000</v>
      </c>
      <c r="T19" s="38">
        <v>236300000</v>
      </c>
      <c r="U19" s="38">
        <v>596000000</v>
      </c>
      <c r="V19" s="38">
        <v>800000000</v>
      </c>
      <c r="W19" s="39">
        <f>Q40-Q56-Q61</f>
        <v>-573300000</v>
      </c>
      <c r="X19" s="36">
        <f>Y101/R3</f>
        <v>1.6925187319884727</v>
      </c>
      <c r="Y19" s="36">
        <f>Y101/R28</f>
        <v>-12.512468708388814</v>
      </c>
      <c r="Z19" s="37">
        <f>Y101/R106</f>
        <v>-9.1623088923556946</v>
      </c>
    </row>
    <row r="20" spans="1:26" ht="19" customHeight="1" x14ac:dyDescent="0.25">
      <c r="A20" s="14" t="s">
        <v>100</v>
      </c>
      <c r="B20" s="1"/>
      <c r="C20" s="15">
        <f>(C19/B19)-1</f>
        <v>-1.2242881427964301</v>
      </c>
      <c r="D20" s="15">
        <f>(D19/C19)-1</f>
        <v>2.8905731880625294</v>
      </c>
      <c r="E20" s="15">
        <f>(E19/D19)-1</f>
        <v>1.429441129915987</v>
      </c>
      <c r="F20" s="15">
        <f t="shared" ref="F20:AA20" si="12">(F19/E19)-1</f>
        <v>0.47105698391219364</v>
      </c>
      <c r="G20" s="15">
        <f t="shared" si="12"/>
        <v>0.10043608612701016</v>
      </c>
      <c r="H20" s="15">
        <f t="shared" si="12"/>
        <v>0.18885448916408665</v>
      </c>
      <c r="I20" s="15">
        <f t="shared" si="12"/>
        <v>0.875</v>
      </c>
      <c r="J20" s="15">
        <f t="shared" si="12"/>
        <v>0.13055555555555554</v>
      </c>
      <c r="K20" s="15">
        <f t="shared" si="12"/>
        <v>1.7199017199017286E-2</v>
      </c>
      <c r="L20" s="15">
        <f t="shared" si="12"/>
        <v>3.7439613526569993E-2</v>
      </c>
      <c r="M20" s="15">
        <f t="shared" si="12"/>
        <v>-0.28288707799767177</v>
      </c>
      <c r="N20" s="15">
        <f t="shared" si="12"/>
        <v>-0.2191558441558441</v>
      </c>
      <c r="O20" s="15">
        <f t="shared" si="12"/>
        <v>1.5862785862785862</v>
      </c>
      <c r="P20" s="15">
        <f t="shared" si="12"/>
        <v>-0.23151125401929262</v>
      </c>
      <c r="Q20" s="15">
        <f t="shared" si="12"/>
        <v>-1.5219665271966527</v>
      </c>
      <c r="R20" s="16">
        <f t="shared" si="12"/>
        <v>-1.6012024048096194</v>
      </c>
      <c r="S20" s="16">
        <f t="shared" si="12"/>
        <v>4.083333333333333</v>
      </c>
      <c r="T20" s="16">
        <f t="shared" si="12"/>
        <v>0.54950819672131157</v>
      </c>
      <c r="U20" s="16">
        <f t="shared" si="12"/>
        <v>1.5222175201015657</v>
      </c>
      <c r="V20" s="16">
        <f t="shared" si="12"/>
        <v>0.34228187919463093</v>
      </c>
    </row>
    <row r="21" spans="1:26" ht="20" x14ac:dyDescent="0.25">
      <c r="A21" s="5" t="s">
        <v>15</v>
      </c>
      <c r="B21" s="2">
        <v>-3.4500000000000003E-2</v>
      </c>
      <c r="C21" s="2">
        <v>6.6E-3</v>
      </c>
      <c r="D21" s="2">
        <v>2.0400000000000001E-2</v>
      </c>
      <c r="E21" s="2">
        <v>3.8699999999999998E-2</v>
      </c>
      <c r="F21" s="2">
        <v>4.9099999999999998E-2</v>
      </c>
      <c r="G21" s="2">
        <v>4.7600000000000003E-2</v>
      </c>
      <c r="H21" s="2">
        <v>4.8500000000000001E-2</v>
      </c>
      <c r="I21" s="2">
        <v>7.5899999999999995E-2</v>
      </c>
      <c r="J21" s="2">
        <v>7.3499999999999996E-2</v>
      </c>
      <c r="K21" s="2">
        <v>6.5100000000000005E-2</v>
      </c>
      <c r="L21" s="2">
        <v>5.8700000000000002E-2</v>
      </c>
      <c r="M21" s="2">
        <v>3.85E-2</v>
      </c>
      <c r="N21" s="2">
        <v>2.7400000000000001E-2</v>
      </c>
      <c r="O21" s="2">
        <v>5.33E-2</v>
      </c>
      <c r="P21" s="2">
        <v>3.8300000000000001E-2</v>
      </c>
      <c r="Q21" s="2">
        <v>-1.9900000000000001E-2</v>
      </c>
      <c r="R21" s="40">
        <f t="shared" ref="R21:V21" si="13">R19/R3</f>
        <v>1.0806916426512969E-2</v>
      </c>
      <c r="S21" s="40">
        <f t="shared" si="13"/>
        <v>4.914598775378666E-2</v>
      </c>
      <c r="T21" s="40">
        <f t="shared" si="13"/>
        <v>6.9113775957882428E-2</v>
      </c>
      <c r="U21" s="40">
        <f t="shared" si="13"/>
        <v>0.15655371683740479</v>
      </c>
      <c r="V21" s="40">
        <f t="shared" si="13"/>
        <v>0.18984337921214997</v>
      </c>
      <c r="Y21" s="18" t="s">
        <v>132</v>
      </c>
      <c r="Z21" s="19" t="s">
        <v>133</v>
      </c>
    </row>
    <row r="22" spans="1:26" ht="19" x14ac:dyDescent="0.25">
      <c r="A22" s="6" t="s">
        <v>16</v>
      </c>
      <c r="B22" s="10">
        <v>-29352000</v>
      </c>
      <c r="C22" s="10">
        <v>-21460000</v>
      </c>
      <c r="D22" s="10">
        <v>-13275000</v>
      </c>
      <c r="E22" s="10">
        <v>-1716000</v>
      </c>
      <c r="F22" s="10">
        <v>15467000</v>
      </c>
      <c r="G22" s="10">
        <v>5400000</v>
      </c>
      <c r="H22" s="10">
        <v>1000000</v>
      </c>
      <c r="I22" s="10">
        <v>2800000</v>
      </c>
      <c r="J22" s="10">
        <v>5400000</v>
      </c>
      <c r="K22" s="10">
        <v>7600000</v>
      </c>
      <c r="L22" s="10">
        <v>500000</v>
      </c>
      <c r="M22" s="10">
        <v>-46400000</v>
      </c>
      <c r="N22" s="10">
        <v>-223600000</v>
      </c>
      <c r="O22" s="10">
        <v>-108100000</v>
      </c>
      <c r="P22" s="10">
        <v>-179700000</v>
      </c>
      <c r="Q22" s="10">
        <v>-452600000</v>
      </c>
      <c r="Y22" s="41" t="e">
        <f>(-1*Q98)/Y101</f>
        <v>#VALUE!</v>
      </c>
      <c r="Z22" s="42">
        <f>Q107/Y101</f>
        <v>-0.16558715758789316</v>
      </c>
    </row>
    <row r="23" spans="1:26" ht="19" x14ac:dyDescent="0.25">
      <c r="A23" s="5" t="s">
        <v>17</v>
      </c>
      <c r="B23" s="2">
        <v>-0.1076</v>
      </c>
      <c r="C23" s="2">
        <v>-6.6799999999999998E-2</v>
      </c>
      <c r="D23" s="2">
        <v>-3.3000000000000002E-2</v>
      </c>
      <c r="E23" s="2">
        <v>-3.3E-3</v>
      </c>
      <c r="F23" s="2">
        <v>2.5899999999999999E-2</v>
      </c>
      <c r="G23" s="2">
        <v>8.0000000000000002E-3</v>
      </c>
      <c r="H23" s="2">
        <v>1.2999999999999999E-3</v>
      </c>
      <c r="I23" s="2">
        <v>3.0000000000000001E-3</v>
      </c>
      <c r="J23" s="2">
        <v>4.8999999999999998E-3</v>
      </c>
      <c r="K23" s="2">
        <v>6.0000000000000001E-3</v>
      </c>
      <c r="L23" s="2">
        <v>2.9999999999999997E-4</v>
      </c>
      <c r="M23" s="2">
        <v>-2.9000000000000001E-2</v>
      </c>
      <c r="N23" s="2">
        <v>-0.1273</v>
      </c>
      <c r="O23" s="2">
        <v>-4.6399999999999997E-2</v>
      </c>
      <c r="P23" s="2">
        <v>-7.1900000000000006E-2</v>
      </c>
      <c r="Q23" s="2">
        <v>-0.18</v>
      </c>
    </row>
    <row r="24" spans="1:26" ht="19" x14ac:dyDescent="0.25">
      <c r="A24" s="5" t="s">
        <v>18</v>
      </c>
      <c r="B24" s="1">
        <v>-10802000</v>
      </c>
      <c r="C24" s="1">
        <v>-11838000</v>
      </c>
      <c r="D24" s="1">
        <v>-12234000</v>
      </c>
      <c r="E24" s="1">
        <v>-10495000</v>
      </c>
      <c r="F24" s="1">
        <v>-17890000</v>
      </c>
      <c r="G24" s="1">
        <v>-6000000</v>
      </c>
      <c r="H24" s="1">
        <v>-13500000</v>
      </c>
      <c r="I24" s="1">
        <v>4400000</v>
      </c>
      <c r="J24" s="1">
        <v>6500000</v>
      </c>
      <c r="K24" s="1">
        <v>4500000</v>
      </c>
      <c r="L24" s="1">
        <v>500000</v>
      </c>
      <c r="M24" s="1">
        <v>2000000</v>
      </c>
      <c r="N24" s="1">
        <v>9100000</v>
      </c>
      <c r="O24" s="1">
        <v>64100000</v>
      </c>
      <c r="P24" s="1">
        <v>2800000</v>
      </c>
      <c r="Q24" s="1">
        <v>-48200000</v>
      </c>
    </row>
    <row r="25" spans="1:26" ht="19" x14ac:dyDescent="0.25">
      <c r="A25" s="6" t="s">
        <v>19</v>
      </c>
      <c r="B25" s="10">
        <v>-40154000</v>
      </c>
      <c r="C25" s="10">
        <v>-33298000</v>
      </c>
      <c r="D25" s="10">
        <v>-25509000</v>
      </c>
      <c r="E25" s="10">
        <v>-12211000</v>
      </c>
      <c r="F25" s="10">
        <v>-2423000</v>
      </c>
      <c r="G25" s="10">
        <v>-600000</v>
      </c>
      <c r="H25" s="10">
        <v>-12500000</v>
      </c>
      <c r="I25" s="10">
        <v>7200000</v>
      </c>
      <c r="J25" s="10">
        <v>11900000</v>
      </c>
      <c r="K25" s="10">
        <v>12100000</v>
      </c>
      <c r="L25" s="10">
        <v>1000000</v>
      </c>
      <c r="M25" s="10">
        <v>-44400000</v>
      </c>
      <c r="N25" s="10">
        <v>-214500000</v>
      </c>
      <c r="O25" s="10">
        <v>-44000000</v>
      </c>
      <c r="P25" s="10">
        <v>-176900000</v>
      </c>
      <c r="Q25" s="10">
        <v>-500800000</v>
      </c>
    </row>
    <row r="26" spans="1:26" ht="19" x14ac:dyDescent="0.25">
      <c r="A26" s="5" t="s">
        <v>20</v>
      </c>
      <c r="B26" s="2">
        <v>-0.1472</v>
      </c>
      <c r="C26" s="2">
        <v>-0.1036</v>
      </c>
      <c r="D26" s="2">
        <v>-6.3500000000000001E-2</v>
      </c>
      <c r="E26" s="2">
        <v>-2.3699999999999999E-2</v>
      </c>
      <c r="F26" s="2">
        <v>-4.0000000000000001E-3</v>
      </c>
      <c r="G26" s="2">
        <v>-8.9999999999999998E-4</v>
      </c>
      <c r="H26" s="2">
        <v>-1.5800000000000002E-2</v>
      </c>
      <c r="I26" s="2">
        <v>7.6E-3</v>
      </c>
      <c r="J26" s="2">
        <v>1.0699999999999999E-2</v>
      </c>
      <c r="K26" s="2">
        <v>9.4999999999999998E-3</v>
      </c>
      <c r="L26" s="2">
        <v>6.9999999999999999E-4</v>
      </c>
      <c r="M26" s="2">
        <v>-2.7799999999999998E-2</v>
      </c>
      <c r="N26" s="2">
        <v>-0.1221</v>
      </c>
      <c r="O26" s="2">
        <v>-1.89E-2</v>
      </c>
      <c r="P26" s="2">
        <v>-7.0800000000000002E-2</v>
      </c>
      <c r="Q26" s="2">
        <v>-0.19919999999999999</v>
      </c>
    </row>
    <row r="27" spans="1:26" ht="19" x14ac:dyDescent="0.25">
      <c r="A27" s="5" t="s">
        <v>21</v>
      </c>
      <c r="B27" s="1" t="s">
        <v>91</v>
      </c>
      <c r="C27" s="1" t="s">
        <v>91</v>
      </c>
      <c r="D27" s="1">
        <v>-2300000</v>
      </c>
      <c r="E27" s="1">
        <v>-5000000</v>
      </c>
      <c r="F27" s="1">
        <v>-1920000</v>
      </c>
      <c r="G27" s="1">
        <v>1800000</v>
      </c>
      <c r="H27" s="1" t="s">
        <v>91</v>
      </c>
      <c r="I27" s="1">
        <v>100000</v>
      </c>
      <c r="J27" s="1">
        <v>100000</v>
      </c>
      <c r="K27" s="1">
        <v>100000</v>
      </c>
      <c r="L27" s="1" t="s">
        <v>91</v>
      </c>
      <c r="M27" s="1">
        <v>500000</v>
      </c>
      <c r="N27" s="1">
        <v>-2700000</v>
      </c>
      <c r="O27" s="1">
        <v>25600000</v>
      </c>
      <c r="P27" s="1">
        <v>8800000</v>
      </c>
      <c r="Q27" s="1">
        <v>-19500000</v>
      </c>
    </row>
    <row r="28" spans="1:26" ht="20" thickBot="1" x14ac:dyDescent="0.3">
      <c r="A28" s="7" t="s">
        <v>22</v>
      </c>
      <c r="B28" s="11">
        <v>-40154000</v>
      </c>
      <c r="C28" s="11">
        <v>-33298000</v>
      </c>
      <c r="D28" s="11">
        <v>-23209000</v>
      </c>
      <c r="E28" s="11">
        <v>-7211000</v>
      </c>
      <c r="F28" s="11">
        <v>-503000</v>
      </c>
      <c r="G28" s="11">
        <v>-2400000</v>
      </c>
      <c r="H28" s="11">
        <v>-12500000</v>
      </c>
      <c r="I28" s="11">
        <v>7300000</v>
      </c>
      <c r="J28" s="11">
        <v>11800000</v>
      </c>
      <c r="K28" s="11">
        <v>12000000</v>
      </c>
      <c r="L28" s="11">
        <v>1000000</v>
      </c>
      <c r="M28" s="11">
        <v>-44900000</v>
      </c>
      <c r="N28" s="11">
        <v>-213100000</v>
      </c>
      <c r="O28" s="11">
        <v>-126000000</v>
      </c>
      <c r="P28" s="11">
        <v>-223200000</v>
      </c>
      <c r="Q28" s="11">
        <v>-455500000</v>
      </c>
      <c r="R28" s="43">
        <v>-375500000</v>
      </c>
      <c r="S28" s="43">
        <v>-282500000</v>
      </c>
      <c r="T28" s="43">
        <v>-170500000</v>
      </c>
      <c r="U28" s="43">
        <v>-5000000</v>
      </c>
      <c r="V28" s="43">
        <v>186000000</v>
      </c>
    </row>
    <row r="29" spans="1:26" ht="20" customHeight="1" thickTop="1" x14ac:dyDescent="0.25">
      <c r="A29" s="14" t="s">
        <v>101</v>
      </c>
      <c r="B29" s="1"/>
      <c r="C29" s="15">
        <f>(C28/B28)-1</f>
        <v>-0.17074264083279378</v>
      </c>
      <c r="D29" s="15">
        <f>(D28/C28)-1</f>
        <v>-0.30299117064087933</v>
      </c>
      <c r="E29" s="15">
        <f>(E28/D28)-1</f>
        <v>-0.68930156404842946</v>
      </c>
      <c r="F29" s="15">
        <f t="shared" ref="F29:AA29" si="14">(F28/E28)-1</f>
        <v>-0.93024545832755512</v>
      </c>
      <c r="G29" s="15">
        <f t="shared" si="14"/>
        <v>3.7713717693836974</v>
      </c>
      <c r="H29" s="15">
        <f t="shared" si="14"/>
        <v>4.208333333333333</v>
      </c>
      <c r="I29" s="15">
        <f t="shared" si="14"/>
        <v>-1.5840000000000001</v>
      </c>
      <c r="J29" s="15">
        <f t="shared" si="14"/>
        <v>0.61643835616438358</v>
      </c>
      <c r="K29" s="15">
        <f t="shared" si="14"/>
        <v>1.6949152542372836E-2</v>
      </c>
      <c r="L29" s="15">
        <f t="shared" si="14"/>
        <v>-0.91666666666666663</v>
      </c>
      <c r="M29" s="15">
        <f t="shared" si="14"/>
        <v>-45.9</v>
      </c>
      <c r="N29" s="15">
        <f t="shared" si="14"/>
        <v>3.7461024498886415</v>
      </c>
      <c r="O29" s="15">
        <f t="shared" si="14"/>
        <v>-0.40872829657437826</v>
      </c>
      <c r="P29" s="15">
        <f t="shared" si="14"/>
        <v>0.77142857142857135</v>
      </c>
      <c r="Q29" s="15">
        <f t="shared" si="14"/>
        <v>1.0407706093189963</v>
      </c>
      <c r="R29" s="16">
        <f t="shared" si="14"/>
        <v>-0.17563117453347965</v>
      </c>
      <c r="S29" s="16">
        <f t="shared" si="14"/>
        <v>-0.24766977363515308</v>
      </c>
      <c r="T29" s="16">
        <f t="shared" si="14"/>
        <v>-0.39646017699115044</v>
      </c>
      <c r="U29" s="16">
        <f t="shared" si="14"/>
        <v>-0.97067448680351909</v>
      </c>
      <c r="V29" s="16">
        <f t="shared" si="14"/>
        <v>-38.200000000000003</v>
      </c>
    </row>
    <row r="30" spans="1:26" ht="19" x14ac:dyDescent="0.25">
      <c r="A30" s="5" t="s">
        <v>23</v>
      </c>
      <c r="B30" s="2">
        <v>-0.1472</v>
      </c>
      <c r="C30" s="2">
        <v>-0.1036</v>
      </c>
      <c r="D30" s="2">
        <v>-5.7700000000000001E-2</v>
      </c>
      <c r="E30" s="2">
        <v>-1.4E-2</v>
      </c>
      <c r="F30" s="2">
        <v>-8.0000000000000004E-4</v>
      </c>
      <c r="G30" s="2">
        <v>-3.5000000000000001E-3</v>
      </c>
      <c r="H30" s="2">
        <v>-1.5800000000000002E-2</v>
      </c>
      <c r="I30" s="2">
        <v>7.7000000000000002E-3</v>
      </c>
      <c r="J30" s="2">
        <v>1.0699999999999999E-2</v>
      </c>
      <c r="K30" s="2">
        <v>9.4000000000000004E-3</v>
      </c>
      <c r="L30" s="2">
        <v>6.9999999999999999E-4</v>
      </c>
      <c r="M30" s="2">
        <v>-2.81E-2</v>
      </c>
      <c r="N30" s="2">
        <v>-0.12130000000000001</v>
      </c>
      <c r="O30" s="2">
        <v>-5.3999999999999999E-2</v>
      </c>
      <c r="P30" s="2">
        <v>-8.9300000000000004E-2</v>
      </c>
      <c r="Q30" s="2">
        <v>-0.1812</v>
      </c>
      <c r="R30" s="44">
        <f t="shared" ref="R30:V30" si="15">R28/R3</f>
        <v>-0.13526657060518732</v>
      </c>
      <c r="S30" s="44">
        <f t="shared" si="15"/>
        <v>-9.1040928134063809E-2</v>
      </c>
      <c r="T30" s="44">
        <f t="shared" si="15"/>
        <v>-4.9868382568002342E-2</v>
      </c>
      <c r="U30" s="44">
        <f t="shared" si="15"/>
        <v>-1.3133701076963489E-3</v>
      </c>
      <c r="V30" s="44">
        <f t="shared" si="15"/>
        <v>4.4138585666824867E-2</v>
      </c>
    </row>
    <row r="31" spans="1:26" ht="19" x14ac:dyDescent="0.25">
      <c r="A31" s="5" t="s">
        <v>24</v>
      </c>
      <c r="B31" s="12">
        <v>-0.08</v>
      </c>
      <c r="C31" s="12">
        <v>-7.0000000000000007E-2</v>
      </c>
      <c r="D31" s="12">
        <v>-0.06</v>
      </c>
      <c r="E31" s="12">
        <v>-0.02</v>
      </c>
      <c r="F31" s="12" t="s">
        <v>90</v>
      </c>
      <c r="G31" s="12" t="s">
        <v>90</v>
      </c>
      <c r="H31" s="12">
        <v>-0.02</v>
      </c>
      <c r="I31" s="12">
        <v>0.01</v>
      </c>
      <c r="J31" s="12">
        <v>0.02</v>
      </c>
      <c r="K31" s="12">
        <v>0.02</v>
      </c>
      <c r="L31" s="12" t="s">
        <v>90</v>
      </c>
      <c r="M31" s="12">
        <v>-7.0000000000000007E-2</v>
      </c>
      <c r="N31" s="12">
        <v>-0.28999999999999998</v>
      </c>
      <c r="O31" s="12">
        <v>-0.18</v>
      </c>
      <c r="P31" s="12">
        <v>-0.3</v>
      </c>
      <c r="Q31" s="12">
        <v>-0.59</v>
      </c>
      <c r="R31" s="45">
        <v>-0.46</v>
      </c>
      <c r="S31" s="45">
        <v>-0.35</v>
      </c>
      <c r="T31" s="45">
        <v>-0.21</v>
      </c>
      <c r="U31" s="45">
        <v>-0.01</v>
      </c>
      <c r="V31" s="45">
        <v>0.23</v>
      </c>
    </row>
    <row r="32" spans="1:26" ht="19" x14ac:dyDescent="0.25">
      <c r="A32" s="5" t="s">
        <v>25</v>
      </c>
      <c r="B32" s="12">
        <v>-0.08</v>
      </c>
      <c r="C32" s="12">
        <v>-7.0000000000000007E-2</v>
      </c>
      <c r="D32" s="12">
        <v>-0.06</v>
      </c>
      <c r="E32" s="12">
        <v>-0.02</v>
      </c>
      <c r="F32" s="12" t="s">
        <v>90</v>
      </c>
      <c r="G32" s="12" t="s">
        <v>90</v>
      </c>
      <c r="H32" s="12">
        <v>-0.02</v>
      </c>
      <c r="I32" s="12">
        <v>0.01</v>
      </c>
      <c r="J32" s="12">
        <v>0.02</v>
      </c>
      <c r="K32" s="12">
        <v>0.02</v>
      </c>
      <c r="L32" s="12" t="s">
        <v>90</v>
      </c>
      <c r="M32" s="12">
        <v>-7.0000000000000007E-2</v>
      </c>
      <c r="N32" s="12">
        <v>-0.28999999999999998</v>
      </c>
      <c r="O32" s="12">
        <v>-0.18</v>
      </c>
      <c r="P32" s="12">
        <v>-0.3</v>
      </c>
      <c r="Q32" s="12">
        <v>-0.59</v>
      </c>
    </row>
    <row r="33" spans="1:17" ht="19" x14ac:dyDescent="0.25">
      <c r="A33" s="5" t="s">
        <v>26</v>
      </c>
      <c r="B33" s="1">
        <v>497477000</v>
      </c>
      <c r="C33" s="1">
        <v>497477000</v>
      </c>
      <c r="D33" s="1">
        <v>383357000</v>
      </c>
      <c r="E33" s="1">
        <v>400051000</v>
      </c>
      <c r="F33" s="1">
        <v>520959000</v>
      </c>
      <c r="G33" s="1">
        <v>523300000</v>
      </c>
      <c r="H33" s="1">
        <v>580000000</v>
      </c>
      <c r="I33" s="1">
        <v>584900000</v>
      </c>
      <c r="J33" s="1">
        <v>588300000</v>
      </c>
      <c r="K33" s="1">
        <v>594400000</v>
      </c>
      <c r="L33" s="1">
        <v>599500000</v>
      </c>
      <c r="M33" s="1">
        <v>655400000</v>
      </c>
      <c r="N33" s="1">
        <v>725700000</v>
      </c>
      <c r="O33" s="1">
        <v>718000000</v>
      </c>
      <c r="P33" s="1">
        <v>739500000</v>
      </c>
      <c r="Q33" s="1">
        <v>772900000</v>
      </c>
    </row>
    <row r="34" spans="1:17" ht="19" x14ac:dyDescent="0.25">
      <c r="A34" s="5" t="s">
        <v>27</v>
      </c>
      <c r="B34" s="1">
        <v>497477000</v>
      </c>
      <c r="C34" s="1">
        <v>497477000</v>
      </c>
      <c r="D34" s="1">
        <v>383357000</v>
      </c>
      <c r="E34" s="1">
        <v>442215000</v>
      </c>
      <c r="F34" s="1">
        <v>521683000</v>
      </c>
      <c r="G34" s="1">
        <v>523300000</v>
      </c>
      <c r="H34" s="1">
        <v>580000000</v>
      </c>
      <c r="I34" s="1">
        <v>614300000</v>
      </c>
      <c r="J34" s="1">
        <v>619400000</v>
      </c>
      <c r="K34" s="1">
        <v>613500000</v>
      </c>
      <c r="L34" s="1">
        <v>619300000</v>
      </c>
      <c r="M34" s="1">
        <v>655400000</v>
      </c>
      <c r="N34" s="1">
        <v>725700000</v>
      </c>
      <c r="O34" s="1">
        <v>718000000</v>
      </c>
      <c r="P34" s="1">
        <v>739500000</v>
      </c>
      <c r="Q34" s="1">
        <v>772900000</v>
      </c>
    </row>
    <row r="35" spans="1:17" ht="20" customHeight="1" x14ac:dyDescent="0.25">
      <c r="A35" s="14" t="s">
        <v>102</v>
      </c>
      <c r="B35" s="1"/>
      <c r="C35" s="22">
        <f>(C34-B34)/B34</f>
        <v>0</v>
      </c>
      <c r="D35" s="22">
        <f t="shared" ref="D35:V35" si="16">(D34-C34)/C34</f>
        <v>-0.22939753998677326</v>
      </c>
      <c r="E35" s="22">
        <f t="shared" si="16"/>
        <v>0.15353312969373195</v>
      </c>
      <c r="F35" s="22">
        <f t="shared" si="16"/>
        <v>0.17970444240923533</v>
      </c>
      <c r="G35" s="22">
        <f t="shared" si="16"/>
        <v>3.0995834635209503E-3</v>
      </c>
      <c r="H35" s="22">
        <f t="shared" si="16"/>
        <v>0.1083508503726352</v>
      </c>
      <c r="I35" s="22">
        <f t="shared" si="16"/>
        <v>5.9137931034482762E-2</v>
      </c>
      <c r="J35" s="22">
        <f t="shared" si="16"/>
        <v>8.302132508546313E-3</v>
      </c>
      <c r="K35" s="22">
        <f t="shared" si="16"/>
        <v>-9.5253471101065541E-3</v>
      </c>
      <c r="L35" s="22">
        <f t="shared" si="16"/>
        <v>9.4539527302363487E-3</v>
      </c>
      <c r="M35" s="22">
        <f t="shared" si="16"/>
        <v>5.8291619570482803E-2</v>
      </c>
      <c r="N35" s="22">
        <f t="shared" si="16"/>
        <v>0.1072627403112603</v>
      </c>
      <c r="O35" s="22">
        <f t="shared" si="16"/>
        <v>-1.0610445087501722E-2</v>
      </c>
      <c r="P35" s="22">
        <f t="shared" si="16"/>
        <v>2.9944289693593314E-2</v>
      </c>
      <c r="Q35" s="22">
        <f t="shared" si="16"/>
        <v>4.5165652467883705E-2</v>
      </c>
    </row>
    <row r="36" spans="1:1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row>
    <row r="37" spans="1:1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row>
    <row r="38" spans="1:17" ht="19" x14ac:dyDescent="0.25">
      <c r="A38" s="5" t="s">
        <v>30</v>
      </c>
      <c r="B38" s="1">
        <v>10891000</v>
      </c>
      <c r="C38" s="1">
        <v>5857000</v>
      </c>
      <c r="D38" s="1">
        <v>13017000</v>
      </c>
      <c r="E38" s="1">
        <v>124639000</v>
      </c>
      <c r="F38" s="1">
        <v>92102000</v>
      </c>
      <c r="G38" s="1">
        <v>89000000</v>
      </c>
      <c r="H38" s="1">
        <v>108800000</v>
      </c>
      <c r="I38" s="1">
        <v>74000000</v>
      </c>
      <c r="J38" s="1">
        <v>41000000</v>
      </c>
      <c r="K38" s="1">
        <v>45900000</v>
      </c>
      <c r="L38" s="1">
        <v>145900000</v>
      </c>
      <c r="M38" s="1">
        <v>407100000</v>
      </c>
      <c r="N38" s="1">
        <v>745300000</v>
      </c>
      <c r="O38" s="1">
        <v>1672600000</v>
      </c>
      <c r="P38" s="1">
        <v>1468600000</v>
      </c>
      <c r="Q38" s="1">
        <v>1328000000</v>
      </c>
    </row>
    <row r="39" spans="1:17" ht="19" x14ac:dyDescent="0.25">
      <c r="A39" s="5" t="s">
        <v>31</v>
      </c>
      <c r="B39" s="1" t="s">
        <v>91</v>
      </c>
      <c r="C39" s="1" t="s">
        <v>91</v>
      </c>
      <c r="D39" s="1" t="s">
        <v>91</v>
      </c>
      <c r="E39" s="1">
        <v>30000000</v>
      </c>
      <c r="F39" s="1" t="s">
        <v>91</v>
      </c>
      <c r="G39" s="1" t="s">
        <v>91</v>
      </c>
      <c r="H39" s="1" t="s">
        <v>91</v>
      </c>
      <c r="I39" s="1" t="s">
        <v>91</v>
      </c>
      <c r="J39" s="1" t="s">
        <v>91</v>
      </c>
      <c r="K39" s="1" t="s">
        <v>91</v>
      </c>
      <c r="L39" s="1" t="s">
        <v>91</v>
      </c>
      <c r="M39" s="1" t="s">
        <v>91</v>
      </c>
      <c r="N39" s="1">
        <v>2800000</v>
      </c>
      <c r="O39" s="1">
        <v>402000000</v>
      </c>
      <c r="P39" s="1">
        <v>1200000</v>
      </c>
      <c r="Q39" s="1">
        <v>3800000</v>
      </c>
    </row>
    <row r="40" spans="1:17" ht="19" x14ac:dyDescent="0.25">
      <c r="A40" s="5" t="s">
        <v>32</v>
      </c>
      <c r="B40" s="1">
        <v>10891000</v>
      </c>
      <c r="C40" s="1">
        <v>5857000</v>
      </c>
      <c r="D40" s="1">
        <v>13017000</v>
      </c>
      <c r="E40" s="1">
        <v>154639000</v>
      </c>
      <c r="F40" s="1">
        <v>92102000</v>
      </c>
      <c r="G40" s="1">
        <v>89000000</v>
      </c>
      <c r="H40" s="1">
        <v>108800000</v>
      </c>
      <c r="I40" s="1">
        <v>74000000</v>
      </c>
      <c r="J40" s="1">
        <v>41000000</v>
      </c>
      <c r="K40" s="1">
        <v>45900000</v>
      </c>
      <c r="L40" s="1">
        <v>145900000</v>
      </c>
      <c r="M40" s="1">
        <v>407100000</v>
      </c>
      <c r="N40" s="1">
        <v>748100000</v>
      </c>
      <c r="O40" s="1">
        <v>2074600000</v>
      </c>
      <c r="P40" s="1">
        <v>1469800000</v>
      </c>
      <c r="Q40" s="1">
        <v>1331800000</v>
      </c>
    </row>
    <row r="41" spans="1:17"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row>
    <row r="42" spans="1:17" ht="19" x14ac:dyDescent="0.25">
      <c r="A42" s="5" t="s">
        <v>34</v>
      </c>
      <c r="B42" s="1">
        <v>8300000</v>
      </c>
      <c r="C42" s="1">
        <v>9107000</v>
      </c>
      <c r="D42" s="1">
        <v>9213000</v>
      </c>
      <c r="E42" s="1">
        <v>12480000</v>
      </c>
      <c r="F42" s="1">
        <v>14310000</v>
      </c>
      <c r="G42" s="1">
        <v>17500000</v>
      </c>
      <c r="H42" s="1">
        <v>23900000</v>
      </c>
      <c r="I42" s="1">
        <v>27600000</v>
      </c>
      <c r="J42" s="1">
        <v>29900000</v>
      </c>
      <c r="K42" s="1">
        <v>39100000</v>
      </c>
      <c r="L42" s="1">
        <v>42900000</v>
      </c>
      <c r="M42" s="1">
        <v>56500000</v>
      </c>
      <c r="N42" s="1">
        <v>52300000</v>
      </c>
      <c r="O42" s="1">
        <v>61600000</v>
      </c>
      <c r="P42" s="1">
        <v>86700000</v>
      </c>
      <c r="Q42" s="1">
        <v>106800000</v>
      </c>
    </row>
    <row r="43" spans="1:17" ht="19" x14ac:dyDescent="0.25">
      <c r="A43" s="5" t="s">
        <v>35</v>
      </c>
      <c r="B43" s="1">
        <v>9222000</v>
      </c>
      <c r="C43" s="1">
        <v>12033000</v>
      </c>
      <c r="D43" s="1">
        <v>14740000</v>
      </c>
      <c r="E43" s="1">
        <v>19041000</v>
      </c>
      <c r="F43" s="1">
        <v>37896000</v>
      </c>
      <c r="G43" s="1">
        <v>31600000</v>
      </c>
      <c r="H43" s="1">
        <v>46900000</v>
      </c>
      <c r="I43" s="1">
        <v>45400000</v>
      </c>
      <c r="J43" s="1">
        <v>65600000</v>
      </c>
      <c r="K43" s="1">
        <v>64700000</v>
      </c>
      <c r="L43" s="1">
        <v>71300000</v>
      </c>
      <c r="M43" s="1">
        <v>112700000</v>
      </c>
      <c r="N43" s="1">
        <v>208800000</v>
      </c>
      <c r="O43" s="1">
        <v>244900000</v>
      </c>
      <c r="P43" s="1">
        <v>328800000</v>
      </c>
      <c r="Q43" s="1">
        <v>334500000</v>
      </c>
    </row>
    <row r="44" spans="1:17" ht="19" x14ac:dyDescent="0.25">
      <c r="A44" s="6" t="s">
        <v>36</v>
      </c>
      <c r="B44" s="10">
        <v>28413000</v>
      </c>
      <c r="C44" s="10">
        <v>26997000</v>
      </c>
      <c r="D44" s="10">
        <v>36970000</v>
      </c>
      <c r="E44" s="10">
        <v>186160000</v>
      </c>
      <c r="F44" s="10">
        <v>144308000</v>
      </c>
      <c r="G44" s="10">
        <v>138100000</v>
      </c>
      <c r="H44" s="10">
        <v>179600000</v>
      </c>
      <c r="I44" s="10">
        <v>147000000</v>
      </c>
      <c r="J44" s="10">
        <v>136500000</v>
      </c>
      <c r="K44" s="10">
        <v>149700000</v>
      </c>
      <c r="L44" s="10">
        <v>260100000</v>
      </c>
      <c r="M44" s="10">
        <v>576300000</v>
      </c>
      <c r="N44" s="10">
        <v>1009200000</v>
      </c>
      <c r="O44" s="10">
        <v>2381100000</v>
      </c>
      <c r="P44" s="10">
        <v>1885300000</v>
      </c>
      <c r="Q44" s="10">
        <v>1773100000</v>
      </c>
    </row>
    <row r="45" spans="1:17" ht="19" x14ac:dyDescent="0.25">
      <c r="A45" s="5" t="s">
        <v>37</v>
      </c>
      <c r="B45" s="1">
        <v>89931000</v>
      </c>
      <c r="C45" s="1">
        <v>90531000</v>
      </c>
      <c r="D45" s="1">
        <v>90252000</v>
      </c>
      <c r="E45" s="1">
        <v>100031000</v>
      </c>
      <c r="F45" s="1">
        <v>194114000</v>
      </c>
      <c r="G45" s="1">
        <v>280300000</v>
      </c>
      <c r="H45" s="1">
        <v>224300000</v>
      </c>
      <c r="I45" s="1">
        <v>275200000</v>
      </c>
      <c r="J45" s="1">
        <v>327300000</v>
      </c>
      <c r="K45" s="1">
        <v>397300000</v>
      </c>
      <c r="L45" s="1">
        <v>453700000</v>
      </c>
      <c r="M45" s="1">
        <v>556700000</v>
      </c>
      <c r="N45" s="1">
        <v>837400000</v>
      </c>
      <c r="O45" s="1">
        <v>1170000000</v>
      </c>
      <c r="P45" s="1">
        <v>1752400000</v>
      </c>
      <c r="Q45" s="1">
        <v>2271700000</v>
      </c>
    </row>
    <row r="46" spans="1:17"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4700000</v>
      </c>
      <c r="O46" s="1">
        <v>4700000</v>
      </c>
      <c r="P46" s="1">
        <v>144800000</v>
      </c>
      <c r="Q46" s="1">
        <v>164700000</v>
      </c>
    </row>
    <row r="47" spans="1:17" ht="19" x14ac:dyDescent="0.25">
      <c r="A47" s="5" t="s">
        <v>39</v>
      </c>
      <c r="B47" s="1">
        <v>6818000</v>
      </c>
      <c r="C47" s="1">
        <v>7038000</v>
      </c>
      <c r="D47" s="1">
        <v>6684000</v>
      </c>
      <c r="E47" s="1">
        <v>8069000</v>
      </c>
      <c r="F47" s="1">
        <v>13233000</v>
      </c>
      <c r="G47" s="1">
        <v>21600000</v>
      </c>
      <c r="H47" s="1">
        <v>27000000</v>
      </c>
      <c r="I47" s="1">
        <v>38400000</v>
      </c>
      <c r="J47" s="1">
        <v>52900000</v>
      </c>
      <c r="K47" s="1">
        <v>79700000</v>
      </c>
      <c r="L47" s="1">
        <v>112400000</v>
      </c>
      <c r="M47" s="1">
        <v>143200000</v>
      </c>
      <c r="N47" s="1">
        <v>185800000</v>
      </c>
      <c r="O47" s="1">
        <v>239500000</v>
      </c>
      <c r="P47" s="1">
        <v>345200000</v>
      </c>
      <c r="Q47" s="1">
        <v>377200000</v>
      </c>
    </row>
    <row r="48" spans="1:17" ht="19" x14ac:dyDescent="0.25">
      <c r="A48" s="5" t="s">
        <v>40</v>
      </c>
      <c r="B48" s="1">
        <v>6818000</v>
      </c>
      <c r="C48" s="1">
        <v>7038000</v>
      </c>
      <c r="D48" s="1">
        <v>6684000</v>
      </c>
      <c r="E48" s="1">
        <v>8069000</v>
      </c>
      <c r="F48" s="1">
        <v>13233000</v>
      </c>
      <c r="G48" s="1">
        <v>21600000</v>
      </c>
      <c r="H48" s="1">
        <v>27000000</v>
      </c>
      <c r="I48" s="1">
        <v>38400000</v>
      </c>
      <c r="J48" s="1">
        <v>52900000</v>
      </c>
      <c r="K48" s="1">
        <v>79700000</v>
      </c>
      <c r="L48" s="1">
        <v>112400000</v>
      </c>
      <c r="M48" s="1">
        <v>143200000</v>
      </c>
      <c r="N48" s="1">
        <v>190500000</v>
      </c>
      <c r="O48" s="1">
        <v>244200000</v>
      </c>
      <c r="P48" s="1">
        <v>490000000</v>
      </c>
      <c r="Q48" s="1">
        <v>541900000</v>
      </c>
    </row>
    <row r="49" spans="1:1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55900000</v>
      </c>
      <c r="O49" s="1">
        <v>-193700000</v>
      </c>
      <c r="P49" s="1">
        <v>236700000</v>
      </c>
      <c r="Q49" s="1">
        <v>193400000</v>
      </c>
    </row>
    <row r="50" spans="1:17" ht="19" x14ac:dyDescent="0.25">
      <c r="A50" s="5" t="s">
        <v>42</v>
      </c>
      <c r="B50" s="1">
        <v>10891000</v>
      </c>
      <c r="C50" s="1">
        <v>5857000</v>
      </c>
      <c r="D50" s="1">
        <v>2300000</v>
      </c>
      <c r="E50" s="1">
        <v>7300000</v>
      </c>
      <c r="F50" s="1">
        <v>9615000</v>
      </c>
      <c r="G50" s="1">
        <v>7900000</v>
      </c>
      <c r="H50" s="1">
        <v>7900000</v>
      </c>
      <c r="I50" s="1">
        <v>9400000</v>
      </c>
      <c r="J50" s="1">
        <v>10000000</v>
      </c>
      <c r="K50" s="1">
        <v>14200000</v>
      </c>
      <c r="L50" s="1">
        <v>14300000</v>
      </c>
      <c r="M50" s="1">
        <v>16600000</v>
      </c>
      <c r="N50" s="1">
        <v>27200000</v>
      </c>
      <c r="O50" s="1">
        <v>23600000</v>
      </c>
      <c r="P50" s="1">
        <v>7200000</v>
      </c>
      <c r="Q50" s="1">
        <v>1900000</v>
      </c>
    </row>
    <row r="51" spans="1:17" ht="19" x14ac:dyDescent="0.25">
      <c r="A51" s="5" t="s">
        <v>43</v>
      </c>
      <c r="B51" s="1">
        <v>-10496000</v>
      </c>
      <c r="C51" s="1">
        <v>-5462000</v>
      </c>
      <c r="D51" s="1">
        <v>395000</v>
      </c>
      <c r="E51" s="1">
        <v>395000</v>
      </c>
      <c r="F51" s="1">
        <v>395000</v>
      </c>
      <c r="G51" s="1">
        <v>400000</v>
      </c>
      <c r="H51" s="1">
        <v>59300000</v>
      </c>
      <c r="I51" s="1">
        <v>68200000</v>
      </c>
      <c r="J51" s="1">
        <v>64900000</v>
      </c>
      <c r="K51" s="1">
        <v>59700000</v>
      </c>
      <c r="L51" s="1">
        <v>54000000</v>
      </c>
      <c r="M51" s="1">
        <v>57100000</v>
      </c>
      <c r="N51" s="1">
        <v>173000000</v>
      </c>
      <c r="O51" s="1">
        <v>403000000</v>
      </c>
      <c r="P51" s="1">
        <v>12000000</v>
      </c>
      <c r="Q51" s="1">
        <v>31200000</v>
      </c>
    </row>
    <row r="52" spans="1:17" ht="19" x14ac:dyDescent="0.25">
      <c r="A52" s="5" t="s">
        <v>44</v>
      </c>
      <c r="B52" s="1">
        <v>97144000</v>
      </c>
      <c r="C52" s="1">
        <v>97964000</v>
      </c>
      <c r="D52" s="1">
        <v>99631000</v>
      </c>
      <c r="E52" s="1">
        <v>115795000</v>
      </c>
      <c r="F52" s="1">
        <v>217357000</v>
      </c>
      <c r="G52" s="1">
        <v>310200000</v>
      </c>
      <c r="H52" s="1">
        <v>318500000</v>
      </c>
      <c r="I52" s="1">
        <v>391200000</v>
      </c>
      <c r="J52" s="1">
        <v>455100000</v>
      </c>
      <c r="K52" s="1">
        <v>550900000</v>
      </c>
      <c r="L52" s="1">
        <v>634400000</v>
      </c>
      <c r="M52" s="1">
        <v>773600000</v>
      </c>
      <c r="N52" s="1">
        <v>1284000000</v>
      </c>
      <c r="O52" s="1">
        <v>1647100000</v>
      </c>
      <c r="P52" s="1">
        <v>2498300000</v>
      </c>
      <c r="Q52" s="1">
        <v>3040100000</v>
      </c>
    </row>
    <row r="53" spans="1:1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row>
    <row r="54" spans="1:17" ht="20" thickBot="1" x14ac:dyDescent="0.3">
      <c r="A54" s="7" t="s">
        <v>46</v>
      </c>
      <c r="B54" s="11">
        <v>125557000</v>
      </c>
      <c r="C54" s="11">
        <v>124961000</v>
      </c>
      <c r="D54" s="11">
        <v>136601000</v>
      </c>
      <c r="E54" s="11">
        <v>301955000</v>
      </c>
      <c r="F54" s="11">
        <v>361665000</v>
      </c>
      <c r="G54" s="11">
        <v>448300000</v>
      </c>
      <c r="H54" s="11">
        <v>498100000</v>
      </c>
      <c r="I54" s="11">
        <v>538200000</v>
      </c>
      <c r="J54" s="11">
        <v>591600000</v>
      </c>
      <c r="K54" s="11">
        <v>700600000</v>
      </c>
      <c r="L54" s="11">
        <v>894500000</v>
      </c>
      <c r="M54" s="11">
        <v>1349900000</v>
      </c>
      <c r="N54" s="11">
        <v>2293200000</v>
      </c>
      <c r="O54" s="11">
        <v>4028200000</v>
      </c>
      <c r="P54" s="11">
        <v>4383600000</v>
      </c>
      <c r="Q54" s="11">
        <v>4813200000</v>
      </c>
    </row>
    <row r="55" spans="1:17" ht="20" thickTop="1" x14ac:dyDescent="0.25">
      <c r="A55" s="5" t="s">
        <v>47</v>
      </c>
      <c r="B55" s="1">
        <v>20142000</v>
      </c>
      <c r="C55" s="1">
        <v>25900000</v>
      </c>
      <c r="D55" s="1">
        <v>33839000</v>
      </c>
      <c r="E55" s="1">
        <v>34645000</v>
      </c>
      <c r="F55" s="1">
        <v>50771000</v>
      </c>
      <c r="G55" s="1">
        <v>60000000</v>
      </c>
      <c r="H55" s="1">
        <v>53000000</v>
      </c>
      <c r="I55" s="1">
        <v>61300000</v>
      </c>
      <c r="J55" s="1">
        <v>63600000</v>
      </c>
      <c r="K55" s="1">
        <v>95200000</v>
      </c>
      <c r="L55" s="1">
        <v>92900000</v>
      </c>
      <c r="M55" s="1">
        <v>133400000</v>
      </c>
      <c r="N55" s="1">
        <v>120900000</v>
      </c>
      <c r="O55" s="1">
        <v>139400000</v>
      </c>
      <c r="P55" s="1">
        <v>393200000</v>
      </c>
      <c r="Q55" s="1">
        <v>506300000</v>
      </c>
    </row>
    <row r="56" spans="1:17" ht="19" x14ac:dyDescent="0.25">
      <c r="A56" s="5" t="s">
        <v>48</v>
      </c>
      <c r="B56" s="1">
        <v>5942000</v>
      </c>
      <c r="C56" s="1">
        <v>39511000</v>
      </c>
      <c r="D56" s="1">
        <v>31756000</v>
      </c>
      <c r="E56" s="1">
        <v>18767000</v>
      </c>
      <c r="F56" s="1">
        <v>22913000</v>
      </c>
      <c r="G56" s="1">
        <v>22400000</v>
      </c>
      <c r="H56" s="1">
        <v>28300000</v>
      </c>
      <c r="I56" s="1">
        <v>30900000</v>
      </c>
      <c r="J56" s="1">
        <v>28100000</v>
      </c>
      <c r="K56" s="1">
        <v>82700000</v>
      </c>
      <c r="L56" s="1">
        <v>27200000</v>
      </c>
      <c r="M56" s="1">
        <v>22900000</v>
      </c>
      <c r="N56" s="1">
        <v>50100000</v>
      </c>
      <c r="O56" s="1">
        <v>48100000</v>
      </c>
      <c r="P56" s="1">
        <v>51000000</v>
      </c>
      <c r="Q56" s="1">
        <v>68800000</v>
      </c>
    </row>
    <row r="57" spans="1:17" ht="19" x14ac:dyDescent="0.25">
      <c r="A57" s="5" t="s">
        <v>49</v>
      </c>
      <c r="B57" s="1" t="s">
        <v>91</v>
      </c>
      <c r="C57" s="1" t="s">
        <v>91</v>
      </c>
      <c r="D57" s="1" t="s">
        <v>91</v>
      </c>
      <c r="E57" s="1" t="s">
        <v>91</v>
      </c>
      <c r="F57" s="1" t="s">
        <v>91</v>
      </c>
      <c r="G57" s="1">
        <v>4900000</v>
      </c>
      <c r="H57" s="1">
        <v>4100000</v>
      </c>
      <c r="I57" s="1">
        <v>4800000</v>
      </c>
      <c r="J57" s="1">
        <v>5800000</v>
      </c>
      <c r="K57" s="1">
        <v>6300000</v>
      </c>
      <c r="L57" s="1">
        <v>8300000</v>
      </c>
      <c r="M57" s="1">
        <v>9900000</v>
      </c>
      <c r="N57" s="1">
        <v>10200000</v>
      </c>
      <c r="O57" s="1">
        <v>13700000</v>
      </c>
      <c r="P57" s="1" t="s">
        <v>91</v>
      </c>
      <c r="Q57" s="1" t="s">
        <v>91</v>
      </c>
    </row>
    <row r="58" spans="1:1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row>
    <row r="59" spans="1:17" ht="19" x14ac:dyDescent="0.25">
      <c r="A59" s="5" t="s">
        <v>51</v>
      </c>
      <c r="B59" s="1">
        <v>13090000</v>
      </c>
      <c r="C59" s="1">
        <v>14403000</v>
      </c>
      <c r="D59" s="1">
        <v>13398000</v>
      </c>
      <c r="E59" s="1">
        <v>20961000</v>
      </c>
      <c r="F59" s="1">
        <v>25788000</v>
      </c>
      <c r="G59" s="1">
        <v>30300000</v>
      </c>
      <c r="H59" s="1">
        <v>73600000</v>
      </c>
      <c r="I59" s="1">
        <v>71000000</v>
      </c>
      <c r="J59" s="1">
        <v>98500000</v>
      </c>
      <c r="K59" s="1">
        <v>106700000</v>
      </c>
      <c r="L59" s="1">
        <v>128800000</v>
      </c>
      <c r="M59" s="1">
        <v>163100000</v>
      </c>
      <c r="N59" s="1">
        <v>278100000</v>
      </c>
      <c r="O59" s="1">
        <v>292900000</v>
      </c>
      <c r="P59" s="1">
        <v>22800000</v>
      </c>
      <c r="Q59" s="1">
        <v>31700000</v>
      </c>
    </row>
    <row r="60" spans="1:17" ht="19" x14ac:dyDescent="0.25">
      <c r="A60" s="6" t="s">
        <v>52</v>
      </c>
      <c r="B60" s="10">
        <v>39174000</v>
      </c>
      <c r="C60" s="10">
        <v>79814000</v>
      </c>
      <c r="D60" s="10">
        <v>78993000</v>
      </c>
      <c r="E60" s="10">
        <v>74373000</v>
      </c>
      <c r="F60" s="10">
        <v>99472000</v>
      </c>
      <c r="G60" s="10">
        <v>117600000</v>
      </c>
      <c r="H60" s="10">
        <v>159000000</v>
      </c>
      <c r="I60" s="10">
        <v>168000000</v>
      </c>
      <c r="J60" s="10">
        <v>196000000</v>
      </c>
      <c r="K60" s="10">
        <v>290900000</v>
      </c>
      <c r="L60" s="10">
        <v>257200000</v>
      </c>
      <c r="M60" s="10">
        <v>329300000</v>
      </c>
      <c r="N60" s="10">
        <v>459300000</v>
      </c>
      <c r="O60" s="10">
        <v>494100000</v>
      </c>
      <c r="P60" s="10">
        <v>467000000</v>
      </c>
      <c r="Q60" s="10">
        <v>606800000</v>
      </c>
    </row>
    <row r="61" spans="1:17" ht="19" x14ac:dyDescent="0.25">
      <c r="A61" s="5" t="s">
        <v>53</v>
      </c>
      <c r="B61" s="1">
        <v>129134000</v>
      </c>
      <c r="C61" s="1">
        <v>82079000</v>
      </c>
      <c r="D61" s="1">
        <v>88309000</v>
      </c>
      <c r="E61" s="1">
        <v>55347000</v>
      </c>
      <c r="F61" s="1">
        <v>88354000</v>
      </c>
      <c r="G61" s="1">
        <v>122400000</v>
      </c>
      <c r="H61" s="1">
        <v>133100000</v>
      </c>
      <c r="I61" s="1">
        <v>144800000</v>
      </c>
      <c r="J61" s="1">
        <v>144700000</v>
      </c>
      <c r="K61" s="1">
        <v>133100000</v>
      </c>
      <c r="L61" s="1">
        <v>350800000</v>
      </c>
      <c r="M61" s="1">
        <v>337700000</v>
      </c>
      <c r="N61" s="1">
        <v>558100000</v>
      </c>
      <c r="O61" s="1">
        <v>1357100000</v>
      </c>
      <c r="P61" s="1">
        <v>1777400000</v>
      </c>
      <c r="Q61" s="1">
        <v>1836300000</v>
      </c>
    </row>
    <row r="62" spans="1:17" ht="19" x14ac:dyDescent="0.25">
      <c r="A62" s="5" t="s">
        <v>50</v>
      </c>
      <c r="B62" s="1" t="s">
        <v>91</v>
      </c>
      <c r="C62" s="1" t="s">
        <v>91</v>
      </c>
      <c r="D62" s="1" t="s">
        <v>91</v>
      </c>
      <c r="E62" s="1" t="s">
        <v>91</v>
      </c>
      <c r="F62" s="1" t="s">
        <v>91</v>
      </c>
      <c r="G62" s="1" t="s">
        <v>91</v>
      </c>
      <c r="H62" s="1" t="s">
        <v>91</v>
      </c>
      <c r="I62" s="1" t="s">
        <v>91</v>
      </c>
      <c r="J62" s="1" t="s">
        <v>91</v>
      </c>
      <c r="K62" s="1" t="s">
        <v>91</v>
      </c>
      <c r="L62" s="1" t="s">
        <v>91</v>
      </c>
      <c r="M62" s="1">
        <v>108600000</v>
      </c>
      <c r="N62" s="1">
        <v>186700000</v>
      </c>
      <c r="O62" s="1">
        <v>284900000</v>
      </c>
      <c r="P62" s="1">
        <v>356700000</v>
      </c>
      <c r="Q62" s="1">
        <v>393800000</v>
      </c>
    </row>
    <row r="63" spans="1:17" ht="19" x14ac:dyDescent="0.25">
      <c r="A63" s="5" t="s">
        <v>54</v>
      </c>
      <c r="B63" s="1" t="s">
        <v>91</v>
      </c>
      <c r="C63" s="1" t="s">
        <v>91</v>
      </c>
      <c r="D63" s="1" t="s">
        <v>91</v>
      </c>
      <c r="E63" s="1" t="s">
        <v>91</v>
      </c>
      <c r="F63" s="1">
        <v>395000</v>
      </c>
      <c r="G63" s="1">
        <v>400000</v>
      </c>
      <c r="H63" s="1">
        <v>400000</v>
      </c>
      <c r="I63" s="1">
        <v>2000000</v>
      </c>
      <c r="J63" s="1">
        <v>2700000</v>
      </c>
      <c r="K63" s="1">
        <v>6900000</v>
      </c>
      <c r="L63" s="1">
        <v>7000000</v>
      </c>
      <c r="M63" s="1">
        <v>8900000</v>
      </c>
      <c r="N63" s="1">
        <v>16300000</v>
      </c>
      <c r="O63" s="1">
        <v>19300000</v>
      </c>
      <c r="P63" s="1">
        <v>24400000</v>
      </c>
      <c r="Q63" s="1">
        <v>14700000</v>
      </c>
    </row>
    <row r="64" spans="1:17" ht="19" x14ac:dyDescent="0.25">
      <c r="A64" s="5" t="s">
        <v>55</v>
      </c>
      <c r="B64" s="1">
        <v>1142000</v>
      </c>
      <c r="C64" s="1">
        <v>1276000</v>
      </c>
      <c r="D64" s="1">
        <v>1449000</v>
      </c>
      <c r="E64" s="1">
        <v>446000</v>
      </c>
      <c r="F64" s="1">
        <v>555000</v>
      </c>
      <c r="G64" s="1">
        <v>2200000</v>
      </c>
      <c r="H64" s="1">
        <v>3200000</v>
      </c>
      <c r="I64" s="1">
        <v>5200000</v>
      </c>
      <c r="J64" s="1">
        <v>6300000</v>
      </c>
      <c r="K64" s="1">
        <v>7300000</v>
      </c>
      <c r="L64" s="1">
        <v>8800000</v>
      </c>
      <c r="M64" s="1">
        <v>8800000</v>
      </c>
      <c r="N64" s="1">
        <v>14500000</v>
      </c>
      <c r="O64" s="1">
        <v>35600000</v>
      </c>
      <c r="P64" s="1">
        <v>48900000</v>
      </c>
      <c r="Q64" s="1">
        <v>27300000</v>
      </c>
    </row>
    <row r="65" spans="1:17" ht="19" x14ac:dyDescent="0.25">
      <c r="A65" s="5" t="s">
        <v>56</v>
      </c>
      <c r="B65" s="1">
        <v>130276000</v>
      </c>
      <c r="C65" s="1">
        <v>83355000</v>
      </c>
      <c r="D65" s="1">
        <v>89758000</v>
      </c>
      <c r="E65" s="1">
        <v>55793000</v>
      </c>
      <c r="F65" s="1">
        <v>89304000</v>
      </c>
      <c r="G65" s="1">
        <v>125000000</v>
      </c>
      <c r="H65" s="1">
        <v>136700000</v>
      </c>
      <c r="I65" s="1">
        <v>152000000</v>
      </c>
      <c r="J65" s="1">
        <v>153700000</v>
      </c>
      <c r="K65" s="1">
        <v>147300000</v>
      </c>
      <c r="L65" s="1">
        <v>366600000</v>
      </c>
      <c r="M65" s="1">
        <v>464000000</v>
      </c>
      <c r="N65" s="1">
        <v>775600000</v>
      </c>
      <c r="O65" s="1">
        <v>1696900000</v>
      </c>
      <c r="P65" s="1">
        <v>2207400000</v>
      </c>
      <c r="Q65" s="1">
        <v>2272100000</v>
      </c>
    </row>
    <row r="66" spans="1:1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row>
    <row r="67" spans="1:17" ht="19" x14ac:dyDescent="0.25">
      <c r="A67" s="6" t="s">
        <v>58</v>
      </c>
      <c r="B67" s="10">
        <v>169450000</v>
      </c>
      <c r="C67" s="10">
        <v>163169000</v>
      </c>
      <c r="D67" s="10">
        <v>168751000</v>
      </c>
      <c r="E67" s="10">
        <v>130166000</v>
      </c>
      <c r="F67" s="10">
        <v>188776000</v>
      </c>
      <c r="G67" s="10">
        <v>242600000</v>
      </c>
      <c r="H67" s="10">
        <v>295700000</v>
      </c>
      <c r="I67" s="10">
        <v>320000000</v>
      </c>
      <c r="J67" s="10">
        <v>349700000</v>
      </c>
      <c r="K67" s="10">
        <v>438200000</v>
      </c>
      <c r="L67" s="10">
        <v>623800000</v>
      </c>
      <c r="M67" s="10">
        <v>793300000</v>
      </c>
      <c r="N67" s="10">
        <v>1234900000</v>
      </c>
      <c r="O67" s="10">
        <v>2191000000</v>
      </c>
      <c r="P67" s="10">
        <v>2674400000</v>
      </c>
      <c r="Q67" s="10">
        <v>2878900000</v>
      </c>
    </row>
    <row r="68" spans="1:17" ht="19" x14ac:dyDescent="0.25">
      <c r="A68" s="5" t="s">
        <v>59</v>
      </c>
      <c r="B68" s="1">
        <v>34000</v>
      </c>
      <c r="C68" s="1">
        <v>38000</v>
      </c>
      <c r="D68" s="1">
        <v>40000</v>
      </c>
      <c r="E68" s="1">
        <v>11068000</v>
      </c>
      <c r="F68" s="1">
        <v>11167000</v>
      </c>
      <c r="G68" s="1">
        <v>12300000</v>
      </c>
      <c r="H68" s="1">
        <v>12400000</v>
      </c>
      <c r="I68" s="1">
        <v>12500000</v>
      </c>
      <c r="J68" s="1">
        <v>12600000</v>
      </c>
      <c r="K68" s="1">
        <v>12600000</v>
      </c>
      <c r="L68" s="1">
        <v>12600000</v>
      </c>
      <c r="M68" s="1">
        <v>14000000</v>
      </c>
      <c r="N68" s="1">
        <v>14200000</v>
      </c>
      <c r="O68" s="1">
        <v>15000000</v>
      </c>
      <c r="P68" s="1">
        <v>15000000</v>
      </c>
      <c r="Q68" s="1">
        <v>16500000</v>
      </c>
    </row>
    <row r="69" spans="1:17" ht="19" x14ac:dyDescent="0.25">
      <c r="A69" s="5" t="s">
        <v>60</v>
      </c>
      <c r="B69" s="1">
        <v>-293186000</v>
      </c>
      <c r="C69" s="1">
        <v>-321034000</v>
      </c>
      <c r="D69" s="1">
        <v>-343026000</v>
      </c>
      <c r="E69" s="1">
        <v>117872000</v>
      </c>
      <c r="F69" s="1">
        <v>117965000</v>
      </c>
      <c r="G69" s="1">
        <v>116400000</v>
      </c>
      <c r="H69" s="1">
        <v>107200000</v>
      </c>
      <c r="I69" s="1">
        <v>118900000</v>
      </c>
      <c r="J69" s="1">
        <v>138500000</v>
      </c>
      <c r="K69" s="1">
        <v>156900000</v>
      </c>
      <c r="L69" s="1">
        <v>163200000</v>
      </c>
      <c r="M69" s="1">
        <v>79600000</v>
      </c>
      <c r="N69" s="1">
        <v>555200000</v>
      </c>
      <c r="O69" s="1">
        <v>425500000</v>
      </c>
      <c r="P69" s="1">
        <v>244300000</v>
      </c>
      <c r="Q69" s="1">
        <v>-169000000</v>
      </c>
    </row>
    <row r="70" spans="1:17"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row>
    <row r="71" spans="1:17" ht="19" x14ac:dyDescent="0.25">
      <c r="A71" s="5" t="s">
        <v>62</v>
      </c>
      <c r="B71" s="1">
        <v>249259000</v>
      </c>
      <c r="C71" s="1">
        <v>282788000</v>
      </c>
      <c r="D71" s="1">
        <v>310836000</v>
      </c>
      <c r="E71" s="1">
        <v>42849000</v>
      </c>
      <c r="F71" s="1">
        <v>43757000</v>
      </c>
      <c r="G71" s="1">
        <v>77000000</v>
      </c>
      <c r="H71" s="1">
        <v>82800000</v>
      </c>
      <c r="I71" s="1">
        <v>86800000</v>
      </c>
      <c r="J71" s="1">
        <v>90800000</v>
      </c>
      <c r="K71" s="1">
        <v>92900000</v>
      </c>
      <c r="L71" s="1">
        <v>94900000</v>
      </c>
      <c r="M71" s="1">
        <v>463000000</v>
      </c>
      <c r="N71" s="1">
        <v>479500000</v>
      </c>
      <c r="O71" s="1">
        <v>1325300000</v>
      </c>
      <c r="P71" s="1">
        <v>1328700000</v>
      </c>
      <c r="Q71" s="1" t="s">
        <v>91</v>
      </c>
    </row>
    <row r="72" spans="1:17" ht="19" x14ac:dyDescent="0.25">
      <c r="A72" s="6" t="s">
        <v>63</v>
      </c>
      <c r="B72" s="10">
        <v>-43893000</v>
      </c>
      <c r="C72" s="10">
        <v>-38208000</v>
      </c>
      <c r="D72" s="10">
        <v>-32150000</v>
      </c>
      <c r="E72" s="10">
        <v>171789000</v>
      </c>
      <c r="F72" s="10">
        <v>172889000</v>
      </c>
      <c r="G72" s="10">
        <v>205700000</v>
      </c>
      <c r="H72" s="10">
        <v>202400000</v>
      </c>
      <c r="I72" s="10">
        <v>218200000</v>
      </c>
      <c r="J72" s="10">
        <v>241900000</v>
      </c>
      <c r="K72" s="10">
        <v>262400000</v>
      </c>
      <c r="L72" s="10">
        <v>270700000</v>
      </c>
      <c r="M72" s="10">
        <v>556600000</v>
      </c>
      <c r="N72" s="10">
        <v>1048900000</v>
      </c>
      <c r="O72" s="10">
        <v>1765800000</v>
      </c>
      <c r="P72" s="10">
        <v>1588000000</v>
      </c>
      <c r="Q72" s="10">
        <v>1837900000</v>
      </c>
    </row>
    <row r="73" spans="1:17" ht="20" thickBot="1" x14ac:dyDescent="0.3">
      <c r="A73" s="7" t="s">
        <v>64</v>
      </c>
      <c r="B73" s="11">
        <v>125557000</v>
      </c>
      <c r="C73" s="11">
        <v>124961000</v>
      </c>
      <c r="D73" s="11">
        <v>136601000</v>
      </c>
      <c r="E73" s="11">
        <v>301955000</v>
      </c>
      <c r="F73" s="11">
        <v>361665000</v>
      </c>
      <c r="G73" s="11">
        <v>448300000</v>
      </c>
      <c r="H73" s="11">
        <v>498100000</v>
      </c>
      <c r="I73" s="11">
        <v>538200000</v>
      </c>
      <c r="J73" s="11">
        <v>591600000</v>
      </c>
      <c r="K73" s="11">
        <v>700600000</v>
      </c>
      <c r="L73" s="11">
        <v>894500000</v>
      </c>
      <c r="M73" s="11">
        <v>1349900000</v>
      </c>
      <c r="N73" s="11">
        <v>2283800000</v>
      </c>
      <c r="O73" s="11">
        <v>3956800000</v>
      </c>
      <c r="P73" s="11">
        <v>4262400000</v>
      </c>
      <c r="Q73" s="11">
        <v>4716800000</v>
      </c>
    </row>
    <row r="74" spans="1:1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row>
    <row r="75" spans="1:1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row>
    <row r="76" spans="1:17" ht="19" x14ac:dyDescent="0.25">
      <c r="A76" s="5" t="s">
        <v>66</v>
      </c>
      <c r="B76" s="1">
        <v>-40154000</v>
      </c>
      <c r="C76" s="1">
        <v>-33298000</v>
      </c>
      <c r="D76" s="1">
        <v>-23209000</v>
      </c>
      <c r="E76" s="1">
        <v>-7211000</v>
      </c>
      <c r="F76" s="1">
        <v>-503000</v>
      </c>
      <c r="G76" s="1">
        <v>-2400000</v>
      </c>
      <c r="H76" s="1">
        <v>-12500000</v>
      </c>
      <c r="I76" s="1">
        <v>7300000</v>
      </c>
      <c r="J76" s="1">
        <v>11800000</v>
      </c>
      <c r="K76" s="1">
        <v>12000000</v>
      </c>
      <c r="L76" s="1">
        <v>1000000</v>
      </c>
      <c r="M76" s="1">
        <v>-44900000</v>
      </c>
      <c r="N76" s="1">
        <v>-213100000</v>
      </c>
      <c r="O76" s="1">
        <v>-126000000</v>
      </c>
      <c r="P76" s="1">
        <v>-223200000</v>
      </c>
      <c r="Q76" s="1">
        <v>-500800000</v>
      </c>
    </row>
    <row r="77" spans="1:17" ht="19" x14ac:dyDescent="0.25">
      <c r="A77" s="5" t="s">
        <v>13</v>
      </c>
      <c r="B77" s="1">
        <v>20016000</v>
      </c>
      <c r="C77" s="1">
        <v>23737000</v>
      </c>
      <c r="D77" s="1">
        <v>22608000</v>
      </c>
      <c r="E77" s="1">
        <v>23807000</v>
      </c>
      <c r="F77" s="1">
        <v>26721000</v>
      </c>
      <c r="G77" s="1">
        <v>29000000</v>
      </c>
      <c r="H77" s="1">
        <v>43700000</v>
      </c>
      <c r="I77" s="1">
        <v>55000000</v>
      </c>
      <c r="J77" s="1">
        <v>60100000</v>
      </c>
      <c r="K77" s="1">
        <v>61000000</v>
      </c>
      <c r="L77" s="1">
        <v>71000000</v>
      </c>
      <c r="M77" s="1">
        <v>91300000</v>
      </c>
      <c r="N77" s="1">
        <v>233000000</v>
      </c>
      <c r="O77" s="1">
        <v>168900000</v>
      </c>
      <c r="P77" s="1">
        <v>238400000</v>
      </c>
      <c r="Q77" s="1">
        <v>335100000</v>
      </c>
    </row>
    <row r="78" spans="1:17"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row>
    <row r="79" spans="1:17" ht="19" x14ac:dyDescent="0.25">
      <c r="A79" s="5" t="s">
        <v>68</v>
      </c>
      <c r="B79" s="1">
        <v>181000</v>
      </c>
      <c r="C79" s="1">
        <v>61000</v>
      </c>
      <c r="D79" s="1">
        <v>78000</v>
      </c>
      <c r="E79" s="1">
        <v>320000</v>
      </c>
      <c r="F79" s="1">
        <v>596000</v>
      </c>
      <c r="G79" s="1">
        <v>900000</v>
      </c>
      <c r="H79" s="1">
        <v>3300000</v>
      </c>
      <c r="I79" s="1">
        <v>4400000</v>
      </c>
      <c r="J79" s="1">
        <v>7800000</v>
      </c>
      <c r="K79" s="1">
        <v>6400000</v>
      </c>
      <c r="L79" s="1">
        <v>5300000</v>
      </c>
      <c r="M79" s="1">
        <v>6100000</v>
      </c>
      <c r="N79" s="1">
        <v>12800000</v>
      </c>
      <c r="O79" s="1">
        <v>22400000</v>
      </c>
      <c r="P79" s="1">
        <v>35500000</v>
      </c>
      <c r="Q79" s="1">
        <v>42000000</v>
      </c>
    </row>
    <row r="80" spans="1:17" ht="19" x14ac:dyDescent="0.25">
      <c r="A80" s="14" t="s">
        <v>103</v>
      </c>
      <c r="B80" s="15">
        <f t="shared" ref="B80:V80" si="17">B79/B3</f>
        <v>6.6335356378456037E-4</v>
      </c>
      <c r="C80" s="15">
        <f t="shared" si="17"/>
        <v>1.8984544713271129E-4</v>
      </c>
      <c r="D80" s="15">
        <f t="shared" si="17"/>
        <v>1.9403129874103538E-4</v>
      </c>
      <c r="E80" s="15">
        <f t="shared" si="17"/>
        <v>6.2053024309272271E-4</v>
      </c>
      <c r="F80" s="15">
        <f t="shared" si="17"/>
        <v>9.9614079012684087E-4</v>
      </c>
      <c r="G80" s="15">
        <f t="shared" si="17"/>
        <v>1.3262599469496021E-3</v>
      </c>
      <c r="H80" s="15">
        <f t="shared" si="17"/>
        <v>4.1661406388082316E-3</v>
      </c>
      <c r="I80" s="15">
        <f t="shared" si="17"/>
        <v>4.6369480451048583E-3</v>
      </c>
      <c r="J80" s="15">
        <f t="shared" si="17"/>
        <v>7.0422535211267607E-3</v>
      </c>
      <c r="K80" s="15">
        <f t="shared" si="17"/>
        <v>5.035405192761605E-3</v>
      </c>
      <c r="L80" s="15">
        <f t="shared" si="17"/>
        <v>3.6207132121874575E-3</v>
      </c>
      <c r="M80" s="15">
        <f t="shared" si="17"/>
        <v>3.8153615211408555E-3</v>
      </c>
      <c r="N80" s="15">
        <f t="shared" si="17"/>
        <v>7.2868040532847542E-3</v>
      </c>
      <c r="O80" s="15">
        <f t="shared" si="17"/>
        <v>9.6063127197872893E-3</v>
      </c>
      <c r="P80" s="15">
        <f t="shared" si="17"/>
        <v>1.420681927325116E-2</v>
      </c>
      <c r="Q80" s="15">
        <f t="shared" si="17"/>
        <v>1.670777309252924E-2</v>
      </c>
    </row>
    <row r="81" spans="1:25" ht="19" x14ac:dyDescent="0.25">
      <c r="A81" s="5" t="s">
        <v>69</v>
      </c>
      <c r="B81" s="1">
        <v>-8254000</v>
      </c>
      <c r="C81" s="1">
        <v>3107000</v>
      </c>
      <c r="D81" s="1">
        <v>8514000</v>
      </c>
      <c r="E81" s="1">
        <v>-164000</v>
      </c>
      <c r="F81" s="1">
        <v>-1795000</v>
      </c>
      <c r="G81" s="1">
        <v>6200000</v>
      </c>
      <c r="H81" s="1">
        <v>23500000</v>
      </c>
      <c r="I81" s="1">
        <v>8700000</v>
      </c>
      <c r="J81" s="1">
        <v>2300000</v>
      </c>
      <c r="K81" s="1">
        <v>18500000</v>
      </c>
      <c r="L81" s="1">
        <v>31100000</v>
      </c>
      <c r="M81" s="1">
        <v>70000000</v>
      </c>
      <c r="N81" s="1">
        <v>50500000</v>
      </c>
      <c r="O81" s="1">
        <v>129600000</v>
      </c>
      <c r="P81" s="1">
        <v>-27500000</v>
      </c>
      <c r="Q81" s="1">
        <v>110700000</v>
      </c>
    </row>
    <row r="82" spans="1:2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row>
    <row r="83" spans="1:25" ht="21" x14ac:dyDescent="0.25">
      <c r="A83" s="5" t="s">
        <v>34</v>
      </c>
      <c r="B83" s="1">
        <v>-1122000</v>
      </c>
      <c r="C83" s="1">
        <v>-807000</v>
      </c>
      <c r="D83" s="1">
        <v>-106000</v>
      </c>
      <c r="E83" s="1">
        <v>-3267000</v>
      </c>
      <c r="F83" s="1">
        <v>-1830000</v>
      </c>
      <c r="G83" s="1">
        <v>-3200000</v>
      </c>
      <c r="H83" s="1">
        <v>-6400000</v>
      </c>
      <c r="I83" s="1">
        <v>-3600000</v>
      </c>
      <c r="J83" s="1">
        <v>-2300000</v>
      </c>
      <c r="K83" s="1">
        <v>-9200000</v>
      </c>
      <c r="L83" s="1">
        <v>-3800000</v>
      </c>
      <c r="M83" s="1">
        <v>-13600000</v>
      </c>
      <c r="N83" s="1">
        <v>-7600000</v>
      </c>
      <c r="O83" s="1">
        <v>38500000</v>
      </c>
      <c r="P83" s="1">
        <v>-55200000</v>
      </c>
      <c r="Q83" s="1">
        <v>-10900000</v>
      </c>
      <c r="X83" s="46" t="s">
        <v>134</v>
      </c>
      <c r="Y83" s="47"/>
    </row>
    <row r="84" spans="1:2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X84" s="48" t="s">
        <v>135</v>
      </c>
      <c r="Y84" s="48"/>
    </row>
    <row r="85" spans="1:25"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X85" s="24" t="s">
        <v>136</v>
      </c>
      <c r="Y85" s="25">
        <f>Q17</f>
        <v>90000000</v>
      </c>
    </row>
    <row r="86" spans="1:25" ht="20" x14ac:dyDescent="0.25">
      <c r="A86" s="5" t="s">
        <v>72</v>
      </c>
      <c r="B86" s="1">
        <v>2001000</v>
      </c>
      <c r="C86" s="1">
        <v>2722000</v>
      </c>
      <c r="D86" s="1">
        <v>-3901000</v>
      </c>
      <c r="E86" s="1">
        <v>-8527000</v>
      </c>
      <c r="F86" s="1">
        <v>-4871000</v>
      </c>
      <c r="G86" s="1">
        <v>-1700000</v>
      </c>
      <c r="H86" s="1">
        <v>2400000</v>
      </c>
      <c r="I86" s="1">
        <v>-1100000</v>
      </c>
      <c r="J86" s="1">
        <v>800000</v>
      </c>
      <c r="K86" s="1">
        <v>-1000000</v>
      </c>
      <c r="L86" s="1">
        <v>-1600000</v>
      </c>
      <c r="M86" s="1">
        <v>5900000</v>
      </c>
      <c r="N86" s="1">
        <v>-31500000</v>
      </c>
      <c r="O86" s="1">
        <v>30500000</v>
      </c>
      <c r="P86" s="1">
        <v>-39200000</v>
      </c>
      <c r="Q86" s="1">
        <v>20900000</v>
      </c>
      <c r="X86" s="24" t="s">
        <v>137</v>
      </c>
      <c r="Y86" s="25">
        <f>Q56</f>
        <v>68800000</v>
      </c>
    </row>
    <row r="87" spans="1:25" ht="20" x14ac:dyDescent="0.25">
      <c r="A87" s="6" t="s">
        <v>73</v>
      </c>
      <c r="B87" s="10">
        <v>-26210000</v>
      </c>
      <c r="C87" s="10">
        <v>-3671000</v>
      </c>
      <c r="D87" s="10">
        <v>4090000</v>
      </c>
      <c r="E87" s="10">
        <v>8225000</v>
      </c>
      <c r="F87" s="10">
        <v>20148000</v>
      </c>
      <c r="G87" s="10">
        <v>32000000</v>
      </c>
      <c r="H87" s="10">
        <v>60400000</v>
      </c>
      <c r="I87" s="10">
        <v>74300000</v>
      </c>
      <c r="J87" s="10">
        <v>82800000</v>
      </c>
      <c r="K87" s="10">
        <v>96900000</v>
      </c>
      <c r="L87" s="10">
        <v>106800000</v>
      </c>
      <c r="M87" s="10">
        <v>128400000</v>
      </c>
      <c r="N87" s="10">
        <v>51700000</v>
      </c>
      <c r="O87" s="10">
        <v>225400000</v>
      </c>
      <c r="P87" s="10">
        <v>-16000000</v>
      </c>
      <c r="Q87" s="10">
        <v>7900000</v>
      </c>
      <c r="X87" s="24" t="s">
        <v>138</v>
      </c>
      <c r="Y87" s="25">
        <f>Q61</f>
        <v>1836300000</v>
      </c>
    </row>
    <row r="88" spans="1:25" ht="20" x14ac:dyDescent="0.25">
      <c r="A88" s="5" t="s">
        <v>74</v>
      </c>
      <c r="B88" s="1">
        <v>-22924000</v>
      </c>
      <c r="C88" s="1">
        <v>-19881000</v>
      </c>
      <c r="D88" s="1">
        <v>-19604000</v>
      </c>
      <c r="E88" s="1">
        <v>-20531000</v>
      </c>
      <c r="F88" s="1">
        <v>-114164000</v>
      </c>
      <c r="G88" s="1">
        <v>-82600000</v>
      </c>
      <c r="H88" s="1">
        <v>-61800000</v>
      </c>
      <c r="I88" s="1">
        <v>-53000000</v>
      </c>
      <c r="J88" s="1">
        <v>-70700000</v>
      </c>
      <c r="K88" s="1">
        <v>-85300000</v>
      </c>
      <c r="L88" s="1">
        <v>-119500000</v>
      </c>
      <c r="M88" s="1">
        <v>-112800000</v>
      </c>
      <c r="N88" s="1">
        <v>-175500000</v>
      </c>
      <c r="O88" s="1">
        <v>-344600000</v>
      </c>
      <c r="P88" s="1">
        <v>-558900000</v>
      </c>
      <c r="Q88" s="1">
        <v>-648800000</v>
      </c>
      <c r="X88" s="49" t="s">
        <v>139</v>
      </c>
      <c r="Y88" s="50">
        <f>Y85/(Y86+Y87)</f>
        <v>4.7241614613406119E-2</v>
      </c>
    </row>
    <row r="89" spans="1:25" ht="20" customHeight="1" x14ac:dyDescent="0.25">
      <c r="A89" s="14" t="s">
        <v>104</v>
      </c>
      <c r="B89" s="15">
        <f t="shared" ref="B89:V89" si="18">(-1*B88)/B3</f>
        <v>8.4015011581200338E-2</v>
      </c>
      <c r="C89" s="15">
        <f t="shared" si="18"/>
        <v>6.1874054663039892E-2</v>
      </c>
      <c r="D89" s="15">
        <f t="shared" si="18"/>
        <v>4.8766533083580227E-2</v>
      </c>
      <c r="E89" s="15">
        <f t="shared" si="18"/>
        <v>3.9812832565427156E-2</v>
      </c>
      <c r="F89" s="15">
        <f t="shared" si="18"/>
        <v>0.19081110262422929</v>
      </c>
      <c r="G89" s="15">
        <f t="shared" si="18"/>
        <v>0.12172119068670793</v>
      </c>
      <c r="H89" s="15">
        <f t="shared" si="18"/>
        <v>7.8020451963135964E-2</v>
      </c>
      <c r="I89" s="15">
        <f t="shared" si="18"/>
        <v>5.5854146906944881E-2</v>
      </c>
      <c r="J89" s="15">
        <f t="shared" si="18"/>
        <v>6.3831708197905387E-2</v>
      </c>
      <c r="K89" s="15">
        <f t="shared" si="18"/>
        <v>6.7112509834775763E-2</v>
      </c>
      <c r="L89" s="15">
        <f t="shared" si="18"/>
        <v>8.1636835633283236E-2</v>
      </c>
      <c r="M89" s="15">
        <f t="shared" si="18"/>
        <v>7.0552914686014517E-2</v>
      </c>
      <c r="N89" s="15">
        <f t="shared" si="18"/>
        <v>9.9908914949333946E-2</v>
      </c>
      <c r="O89" s="15">
        <f t="shared" si="18"/>
        <v>0.14778282871601339</v>
      </c>
      <c r="P89" s="15">
        <f t="shared" si="18"/>
        <v>0.22366736033295981</v>
      </c>
      <c r="Q89" s="15">
        <f t="shared" si="18"/>
        <v>0.25809531386745166</v>
      </c>
      <c r="X89" s="24" t="s">
        <v>105</v>
      </c>
      <c r="Y89" s="25">
        <f>Q27</f>
        <v>-19500000</v>
      </c>
    </row>
    <row r="90" spans="1:25"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-21700000</v>
      </c>
      <c r="O90" s="1">
        <v>3000000</v>
      </c>
      <c r="P90" s="1">
        <v>-201500000</v>
      </c>
      <c r="Q90" s="1">
        <v>-5500000</v>
      </c>
      <c r="X90" s="24" t="s">
        <v>19</v>
      </c>
      <c r="Y90" s="25">
        <f>Q25</f>
        <v>-500800000</v>
      </c>
    </row>
    <row r="91" spans="1:25" ht="20" x14ac:dyDescent="0.25">
      <c r="A91" s="5" t="s">
        <v>76</v>
      </c>
      <c r="B91" s="1" t="s">
        <v>91</v>
      </c>
      <c r="C91" s="1" t="s">
        <v>91</v>
      </c>
      <c r="D91" s="1" t="s">
        <v>91</v>
      </c>
      <c r="E91" s="1">
        <v>-30000000</v>
      </c>
      <c r="F91" s="1" t="s">
        <v>91</v>
      </c>
      <c r="G91" s="1" t="s">
        <v>91</v>
      </c>
      <c r="H91" s="1" t="s">
        <v>91</v>
      </c>
      <c r="I91" s="1" t="s">
        <v>91</v>
      </c>
      <c r="J91" s="1" t="s">
        <v>91</v>
      </c>
      <c r="K91" s="1" t="s">
        <v>91</v>
      </c>
      <c r="L91" s="1" t="s">
        <v>91</v>
      </c>
      <c r="M91" s="1" t="s">
        <v>91</v>
      </c>
      <c r="N91" s="1">
        <v>-1600000</v>
      </c>
      <c r="O91" s="1">
        <v>-355700000</v>
      </c>
      <c r="P91" s="1" t="s">
        <v>91</v>
      </c>
      <c r="Q91" s="1" t="s">
        <v>91</v>
      </c>
      <c r="X91" s="49" t="s">
        <v>140</v>
      </c>
      <c r="Y91" s="50">
        <f>Y89/Y90</f>
        <v>3.8937699680511181E-2</v>
      </c>
    </row>
    <row r="92" spans="1:25" ht="20" x14ac:dyDescent="0.25">
      <c r="A92" s="5" t="s">
        <v>77</v>
      </c>
      <c r="B92" s="1" t="s">
        <v>91</v>
      </c>
      <c r="C92" s="1" t="s">
        <v>91</v>
      </c>
      <c r="D92" s="1" t="s">
        <v>91</v>
      </c>
      <c r="E92" s="1" t="s">
        <v>91</v>
      </c>
      <c r="F92" s="1">
        <v>30000000</v>
      </c>
      <c r="G92" s="1" t="s">
        <v>91</v>
      </c>
      <c r="H92" s="1" t="s">
        <v>91</v>
      </c>
      <c r="I92" s="1" t="s">
        <v>91</v>
      </c>
      <c r="J92" s="1" t="s">
        <v>91</v>
      </c>
      <c r="K92" s="1" t="s">
        <v>91</v>
      </c>
      <c r="L92" s="1" t="s">
        <v>91</v>
      </c>
      <c r="M92" s="1" t="s">
        <v>91</v>
      </c>
      <c r="N92" s="1" t="s">
        <v>91</v>
      </c>
      <c r="O92" s="1">
        <v>95000000</v>
      </c>
      <c r="P92" s="1">
        <v>370000000</v>
      </c>
      <c r="Q92" s="1" t="s">
        <v>91</v>
      </c>
      <c r="X92" s="49" t="s">
        <v>141</v>
      </c>
      <c r="Y92" s="50">
        <f>Y88*(1-Y91)</f>
        <v>4.540213481116686E-2</v>
      </c>
    </row>
    <row r="93" spans="1:25" ht="19" x14ac:dyDescent="0.25">
      <c r="A93" s="5" t="s">
        <v>78</v>
      </c>
      <c r="B93" s="1">
        <v>2184000</v>
      </c>
      <c r="C93" s="1">
        <v>103000</v>
      </c>
      <c r="D93" s="1">
        <v>12000</v>
      </c>
      <c r="E93" s="1">
        <v>254000</v>
      </c>
      <c r="F93" s="1">
        <v>949000</v>
      </c>
      <c r="G93" s="1">
        <v>-13800000</v>
      </c>
      <c r="H93" s="1">
        <v>-15400000</v>
      </c>
      <c r="I93" s="1">
        <v>-25300000</v>
      </c>
      <c r="J93" s="1">
        <v>-20100000</v>
      </c>
      <c r="K93" s="1">
        <v>-30000000</v>
      </c>
      <c r="L93" s="1">
        <v>-42100000</v>
      </c>
      <c r="M93" s="1">
        <v>-55100000</v>
      </c>
      <c r="N93" s="1">
        <v>-65200000</v>
      </c>
      <c r="O93" s="1">
        <v>-80500000</v>
      </c>
      <c r="P93" s="1">
        <v>-133600000</v>
      </c>
      <c r="Q93" s="1">
        <v>-63100000</v>
      </c>
      <c r="X93" s="48" t="s">
        <v>142</v>
      </c>
      <c r="Y93" s="48"/>
    </row>
    <row r="94" spans="1:25" ht="20" x14ac:dyDescent="0.25">
      <c r="A94" s="6" t="s">
        <v>79</v>
      </c>
      <c r="B94" s="10">
        <v>-20740000</v>
      </c>
      <c r="C94" s="10">
        <v>-19778000</v>
      </c>
      <c r="D94" s="10">
        <v>-19592000</v>
      </c>
      <c r="E94" s="10">
        <v>-50277000</v>
      </c>
      <c r="F94" s="10">
        <v>-83215000</v>
      </c>
      <c r="G94" s="10">
        <v>-96400000</v>
      </c>
      <c r="H94" s="10">
        <v>-77200000</v>
      </c>
      <c r="I94" s="10">
        <v>-78300000</v>
      </c>
      <c r="J94" s="10">
        <v>-90800000</v>
      </c>
      <c r="K94" s="10">
        <v>-115300000</v>
      </c>
      <c r="L94" s="10">
        <v>-161600000</v>
      </c>
      <c r="M94" s="10">
        <v>-167900000</v>
      </c>
      <c r="N94" s="10">
        <v>-264000000</v>
      </c>
      <c r="O94" s="10">
        <v>-682800000</v>
      </c>
      <c r="P94" s="10">
        <v>-524000000</v>
      </c>
      <c r="Q94" s="10">
        <v>-717400000</v>
      </c>
      <c r="X94" s="24" t="s">
        <v>143</v>
      </c>
      <c r="Y94" s="51">
        <f>[1]Treasuries!$C$8</f>
        <v>3.8539999999999998E-2</v>
      </c>
    </row>
    <row r="95" spans="1:25" ht="20" x14ac:dyDescent="0.25">
      <c r="A95" s="5" t="s">
        <v>80</v>
      </c>
      <c r="B95" s="1">
        <v>-10555000</v>
      </c>
      <c r="C95" s="1">
        <v>-11120000</v>
      </c>
      <c r="D95" s="1">
        <v>-28374000</v>
      </c>
      <c r="E95" s="1">
        <v>-54063000</v>
      </c>
      <c r="F95" s="1">
        <v>-2284000</v>
      </c>
      <c r="G95" s="1">
        <v>-2800000</v>
      </c>
      <c r="H95" s="1">
        <v>-2500000</v>
      </c>
      <c r="I95" s="1">
        <v>-2900000</v>
      </c>
      <c r="J95" s="1">
        <v>-5600000</v>
      </c>
      <c r="K95" s="1">
        <v>-11500000</v>
      </c>
      <c r="L95" s="1">
        <v>-110000000</v>
      </c>
      <c r="M95" s="1" t="s">
        <v>91</v>
      </c>
      <c r="N95" s="1">
        <v>-25000000</v>
      </c>
      <c r="O95" s="1" t="s">
        <v>91</v>
      </c>
      <c r="P95" s="1">
        <v>-225000000</v>
      </c>
      <c r="Q95" s="1" t="s">
        <v>91</v>
      </c>
      <c r="X95" s="24" t="s">
        <v>144</v>
      </c>
      <c r="Y95" s="52" cm="1">
        <f t="array" ref="Y95">_FV(A1,"Beta")</f>
        <v>1.1756</v>
      </c>
    </row>
    <row r="96" spans="1:25" ht="20" x14ac:dyDescent="0.25">
      <c r="A96" s="5" t="s">
        <v>81</v>
      </c>
      <c r="B96" s="1">
        <v>30214000</v>
      </c>
      <c r="C96" s="1">
        <v>17911000</v>
      </c>
      <c r="D96" s="1">
        <v>29129000</v>
      </c>
      <c r="E96" s="1">
        <v>210104000</v>
      </c>
      <c r="F96" s="1">
        <v>1248000</v>
      </c>
      <c r="G96" s="1">
        <v>35100000</v>
      </c>
      <c r="H96" s="1">
        <v>3800000</v>
      </c>
      <c r="I96" s="1">
        <v>3700000</v>
      </c>
      <c r="J96" s="1">
        <v>4500000</v>
      </c>
      <c r="K96" s="1">
        <v>1100000</v>
      </c>
      <c r="L96" s="1">
        <v>1500000</v>
      </c>
      <c r="M96" s="1">
        <v>333100000</v>
      </c>
      <c r="N96" s="1">
        <v>59500000</v>
      </c>
      <c r="O96" s="1">
        <v>657500000</v>
      </c>
      <c r="P96" s="1">
        <v>10600000</v>
      </c>
      <c r="Q96" s="1">
        <v>567300000</v>
      </c>
      <c r="X96" s="24" t="s">
        <v>145</v>
      </c>
      <c r="Y96" s="51">
        <v>8.4000000000000005E-2</v>
      </c>
    </row>
    <row r="97" spans="1:25"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t="s">
        <v>91</v>
      </c>
      <c r="X97" s="49" t="s">
        <v>146</v>
      </c>
      <c r="Y97" s="50">
        <f>(Y94)+((Y95)*(Y96-Y94))</f>
        <v>9.1982776000000002E-2</v>
      </c>
    </row>
    <row r="98" spans="1:25"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X98" s="48" t="s">
        <v>147</v>
      </c>
      <c r="Y98" s="48"/>
    </row>
    <row r="99" spans="1:25" ht="20" x14ac:dyDescent="0.25">
      <c r="A99" s="5" t="s">
        <v>84</v>
      </c>
      <c r="B99" s="1">
        <v>27177000</v>
      </c>
      <c r="C99" s="1">
        <v>11624000</v>
      </c>
      <c r="D99" s="1">
        <v>21907000</v>
      </c>
      <c r="E99" s="1">
        <v>-2367000</v>
      </c>
      <c r="F99" s="1">
        <v>31301000</v>
      </c>
      <c r="G99" s="1">
        <v>29500000</v>
      </c>
      <c r="H99" s="1">
        <v>36400000</v>
      </c>
      <c r="I99" s="1">
        <v>-31000000</v>
      </c>
      <c r="J99" s="1">
        <v>-21400000</v>
      </c>
      <c r="K99" s="1">
        <v>33900000</v>
      </c>
      <c r="L99" s="1">
        <v>262400000</v>
      </c>
      <c r="M99" s="1">
        <v>-32800000</v>
      </c>
      <c r="N99" s="1">
        <v>517600000</v>
      </c>
      <c r="O99" s="1">
        <v>868500000</v>
      </c>
      <c r="P99" s="1">
        <v>496900000</v>
      </c>
      <c r="Q99" s="1">
        <v>-20200000</v>
      </c>
      <c r="X99" s="24" t="s">
        <v>148</v>
      </c>
      <c r="Y99" s="25">
        <f>Y86+Y87</f>
        <v>1905100000</v>
      </c>
    </row>
    <row r="100" spans="1:25" ht="20" x14ac:dyDescent="0.25">
      <c r="A100" s="6" t="s">
        <v>85</v>
      </c>
      <c r="B100" s="10">
        <v>46836000</v>
      </c>
      <c r="C100" s="10">
        <v>18415000</v>
      </c>
      <c r="D100" s="10">
        <v>22662000</v>
      </c>
      <c r="E100" s="10">
        <v>153674000</v>
      </c>
      <c r="F100" s="10">
        <v>30265000</v>
      </c>
      <c r="G100" s="10">
        <v>61800000</v>
      </c>
      <c r="H100" s="10">
        <v>37700000</v>
      </c>
      <c r="I100" s="10">
        <v>-30200000</v>
      </c>
      <c r="J100" s="10">
        <v>-22500000</v>
      </c>
      <c r="K100" s="10">
        <v>23500000</v>
      </c>
      <c r="L100" s="10">
        <v>153900000</v>
      </c>
      <c r="M100" s="10">
        <v>300300000</v>
      </c>
      <c r="N100" s="10">
        <v>552100000</v>
      </c>
      <c r="O100" s="10">
        <v>1526000000</v>
      </c>
      <c r="P100" s="10">
        <v>282500000</v>
      </c>
      <c r="Q100" s="10">
        <v>547100000</v>
      </c>
      <c r="X100" s="49" t="s">
        <v>149</v>
      </c>
      <c r="Y100" s="50">
        <f>Y99/Y103</f>
        <v>0.2884971254776989</v>
      </c>
    </row>
    <row r="101" spans="1:25" ht="20" x14ac:dyDescent="0.25">
      <c r="A101" s="5" t="s">
        <v>86</v>
      </c>
      <c r="B101" s="1" t="s">
        <v>91</v>
      </c>
      <c r="C101" s="1" t="s">
        <v>91</v>
      </c>
      <c r="D101" s="1" t="s">
        <v>91</v>
      </c>
      <c r="E101" s="1" t="s">
        <v>91</v>
      </c>
      <c r="F101" s="1">
        <v>265000</v>
      </c>
      <c r="G101" s="1">
        <v>100000</v>
      </c>
      <c r="H101" s="1" t="s">
        <v>91</v>
      </c>
      <c r="I101" s="1" t="s">
        <v>91</v>
      </c>
      <c r="J101" s="1" t="s">
        <v>91</v>
      </c>
      <c r="K101" s="1" t="s">
        <v>91</v>
      </c>
      <c r="L101" s="1" t="s">
        <v>91</v>
      </c>
      <c r="M101" s="1" t="s">
        <v>91</v>
      </c>
      <c r="N101" s="1" t="s">
        <v>91</v>
      </c>
      <c r="O101" s="1">
        <v>-2400000</v>
      </c>
      <c r="P101" s="1">
        <v>19300000</v>
      </c>
      <c r="Q101" s="1">
        <v>21800000</v>
      </c>
      <c r="X101" s="24" t="s">
        <v>150</v>
      </c>
      <c r="Y101" s="53" cm="1">
        <f t="array" ref="Y101">_FV(A1,"Market cap",TRUE)</f>
        <v>4698432000</v>
      </c>
    </row>
    <row r="102" spans="1:25" ht="20" x14ac:dyDescent="0.25">
      <c r="A102" s="6" t="s">
        <v>87</v>
      </c>
      <c r="B102" s="10">
        <v>-114000</v>
      </c>
      <c r="C102" s="10">
        <v>-5034000</v>
      </c>
      <c r="D102" s="10">
        <v>7160000</v>
      </c>
      <c r="E102" s="10">
        <v>111622000</v>
      </c>
      <c r="F102" s="10">
        <v>-32802000</v>
      </c>
      <c r="G102" s="10">
        <v>-2500000</v>
      </c>
      <c r="H102" s="10">
        <v>20900000</v>
      </c>
      <c r="I102" s="10">
        <v>-34200000</v>
      </c>
      <c r="J102" s="10">
        <v>-30500000</v>
      </c>
      <c r="K102" s="10">
        <v>5100000</v>
      </c>
      <c r="L102" s="10">
        <v>99100000</v>
      </c>
      <c r="M102" s="10">
        <v>260800000</v>
      </c>
      <c r="N102" s="10">
        <v>339800000</v>
      </c>
      <c r="O102" s="10">
        <v>1066200000</v>
      </c>
      <c r="P102" s="10">
        <v>-238200000</v>
      </c>
      <c r="Q102" s="10">
        <v>-140600000</v>
      </c>
      <c r="X102" s="49" t="s">
        <v>151</v>
      </c>
      <c r="Y102" s="50">
        <f>Y101/Y103</f>
        <v>0.7115028745223011</v>
      </c>
    </row>
    <row r="103" spans="1:25" ht="20" x14ac:dyDescent="0.25">
      <c r="A103" s="5" t="s">
        <v>88</v>
      </c>
      <c r="B103" s="1">
        <v>5063000</v>
      </c>
      <c r="C103" s="1">
        <v>-28620000</v>
      </c>
      <c r="D103" s="1">
        <v>-25899000</v>
      </c>
      <c r="E103" s="1">
        <v>13017000</v>
      </c>
      <c r="F103" s="1">
        <v>102002000</v>
      </c>
      <c r="G103" s="1">
        <v>92100000</v>
      </c>
      <c r="H103" s="1">
        <v>89600000</v>
      </c>
      <c r="I103" s="1">
        <v>110500000</v>
      </c>
      <c r="J103" s="1">
        <v>76300000</v>
      </c>
      <c r="K103" s="1">
        <v>45800000</v>
      </c>
      <c r="L103" s="1">
        <v>50900000</v>
      </c>
      <c r="M103" s="1">
        <v>150000000</v>
      </c>
      <c r="N103" s="1">
        <v>410800000</v>
      </c>
      <c r="O103" s="1">
        <v>640600000</v>
      </c>
      <c r="P103" s="1">
        <v>1706800000</v>
      </c>
      <c r="Q103" s="1">
        <v>1468600000</v>
      </c>
      <c r="X103" s="49" t="s">
        <v>152</v>
      </c>
      <c r="Y103" s="54">
        <f>Y99+Y101</f>
        <v>6603532000</v>
      </c>
    </row>
    <row r="104" spans="1:25" ht="20" thickBot="1" x14ac:dyDescent="0.3">
      <c r="A104" s="7" t="s">
        <v>89</v>
      </c>
      <c r="B104" s="11">
        <v>4949000</v>
      </c>
      <c r="C104" s="11">
        <v>-33654000</v>
      </c>
      <c r="D104" s="11">
        <v>-18739000</v>
      </c>
      <c r="E104" s="11">
        <v>124639000</v>
      </c>
      <c r="F104" s="11">
        <v>69200000</v>
      </c>
      <c r="G104" s="11">
        <v>89600000</v>
      </c>
      <c r="H104" s="11">
        <v>110500000</v>
      </c>
      <c r="I104" s="11">
        <v>76300000</v>
      </c>
      <c r="J104" s="11">
        <v>45800000</v>
      </c>
      <c r="K104" s="11">
        <v>50900000</v>
      </c>
      <c r="L104" s="11">
        <v>150000000</v>
      </c>
      <c r="M104" s="11">
        <v>410800000</v>
      </c>
      <c r="N104" s="11">
        <v>750600000</v>
      </c>
      <c r="O104" s="11">
        <v>1706800000</v>
      </c>
      <c r="P104" s="11">
        <v>1468600000</v>
      </c>
      <c r="Q104" s="11">
        <v>1328000000</v>
      </c>
      <c r="X104" s="48" t="s">
        <v>153</v>
      </c>
      <c r="Y104" s="48"/>
    </row>
    <row r="105" spans="1:25" ht="21" thickTop="1" x14ac:dyDescent="0.25">
      <c r="A105" s="14" t="s">
        <v>109</v>
      </c>
      <c r="B105" s="1" t="e">
        <f t="shared" ref="B105" si="19">(B22*(1-J91))+B77+B88+B81</f>
        <v>#VALUE!</v>
      </c>
      <c r="C105" s="1">
        <f t="shared" ref="C105:P105" si="20">(C22*(1-$Y$91))+C77+C88+C81</f>
        <v>-13661396.96485623</v>
      </c>
      <c r="D105" s="1">
        <f t="shared" si="20"/>
        <v>-1240102.0367412139</v>
      </c>
      <c r="E105" s="1">
        <f t="shared" si="20"/>
        <v>1462817.0926517583</v>
      </c>
      <c r="F105" s="1">
        <f t="shared" si="20"/>
        <v>-74373249.400958464</v>
      </c>
      <c r="G105" s="1">
        <f t="shared" si="20"/>
        <v>-42210263.578274757</v>
      </c>
      <c r="H105" s="1">
        <f t="shared" si="20"/>
        <v>6361062.3003194854</v>
      </c>
      <c r="I105" s="1">
        <f t="shared" si="20"/>
        <v>13390974.440894566</v>
      </c>
      <c r="J105" s="1">
        <f t="shared" si="20"/>
        <v>-3110263.5782747567</v>
      </c>
      <c r="K105" s="1">
        <f t="shared" si="20"/>
        <v>1504073.4824281186</v>
      </c>
      <c r="L105" s="1">
        <f t="shared" si="20"/>
        <v>-16919468.849840254</v>
      </c>
      <c r="M105" s="1">
        <f t="shared" si="20"/>
        <v>3906709.2651757225</v>
      </c>
      <c r="N105" s="1">
        <f t="shared" si="20"/>
        <v>-106893530.35143769</v>
      </c>
      <c r="O105" s="1">
        <f t="shared" si="20"/>
        <v>-149990834.66453671</v>
      </c>
      <c r="P105" s="1">
        <f t="shared" si="20"/>
        <v>-520702895.36741215</v>
      </c>
      <c r="Q105" s="1">
        <f>(Q22*(1-$Y$91))+Q77+Q88+Q81</f>
        <v>-637976797.12460065</v>
      </c>
      <c r="R105" s="30">
        <f>Q105*(1+$Y$106)</f>
        <v>-707430570.26065922</v>
      </c>
      <c r="S105" s="30">
        <f t="shared" ref="S105:V105" si="21">R105*(1+$Y$106)</f>
        <v>-784445475.12529528</v>
      </c>
      <c r="T105" s="30">
        <f t="shared" si="21"/>
        <v>-869844659.40992236</v>
      </c>
      <c r="U105" s="30">
        <f t="shared" si="21"/>
        <v>-964540883.33304667</v>
      </c>
      <c r="V105" s="30">
        <f t="shared" si="21"/>
        <v>-1069546275.3683047</v>
      </c>
      <c r="W105" s="27" t="s">
        <v>110</v>
      </c>
      <c r="X105" s="31" t="s">
        <v>111</v>
      </c>
      <c r="Y105" s="32">
        <f>(Y100*Y92)+(Y102*Y97)</f>
        <v>7.8544394914113538E-2</v>
      </c>
    </row>
    <row r="106" spans="1:25" ht="19" x14ac:dyDescent="0.25">
      <c r="A106" s="14" t="s">
        <v>106</v>
      </c>
      <c r="B106" s="1"/>
      <c r="C106" s="15">
        <f t="shared" ref="C106:V106" si="22">(C107/B107)-1</f>
        <v>-0.52065779297431514</v>
      </c>
      <c r="D106" s="15">
        <f t="shared" si="22"/>
        <v>-0.34128736413043481</v>
      </c>
      <c r="E106" s="15">
        <f t="shared" si="22"/>
        <v>-0.20678097202526746</v>
      </c>
      <c r="F106" s="15">
        <f t="shared" si="22"/>
        <v>6.6398504794409234</v>
      </c>
      <c r="G106" s="15">
        <f t="shared" si="22"/>
        <v>-0.31075561606535063</v>
      </c>
      <c r="H106" s="15">
        <f t="shared" si="22"/>
        <v>-0.73611111111111116</v>
      </c>
      <c r="I106" s="15">
        <f t="shared" si="22"/>
        <v>-0.73684210526315796</v>
      </c>
      <c r="J106" s="15">
        <f t="shared" si="22"/>
        <v>2.6222222222222222</v>
      </c>
      <c r="K106" s="15">
        <f t="shared" si="22"/>
        <v>0.65644171779141103</v>
      </c>
      <c r="L106" s="15">
        <f t="shared" si="22"/>
        <v>1.3185185185185184</v>
      </c>
      <c r="M106" s="15">
        <f t="shared" si="22"/>
        <v>-0.33386581469648557</v>
      </c>
      <c r="N106" s="15">
        <f t="shared" si="22"/>
        <v>3.985611510791367</v>
      </c>
      <c r="O106" s="15">
        <f t="shared" si="22"/>
        <v>8.8985088985088945E-2</v>
      </c>
      <c r="P106" s="15">
        <f t="shared" si="22"/>
        <v>2.1214664310954063</v>
      </c>
      <c r="Q106" s="15">
        <f t="shared" si="22"/>
        <v>0.10089146738361388</v>
      </c>
      <c r="R106" s="26">
        <v>-512800000</v>
      </c>
      <c r="S106" s="26">
        <v>-413300000</v>
      </c>
      <c r="T106" s="26">
        <v>-289200000</v>
      </c>
      <c r="U106" s="26">
        <v>172600000</v>
      </c>
      <c r="V106" s="26">
        <v>250000000</v>
      </c>
      <c r="W106" s="27" t="s">
        <v>107</v>
      </c>
      <c r="X106" s="28" t="s">
        <v>108</v>
      </c>
      <c r="Y106" s="29">
        <f>(SUM(R4:V4)/5)</f>
        <v>0.10886567262178008</v>
      </c>
    </row>
    <row r="107" spans="1:25" ht="19" x14ac:dyDescent="0.25">
      <c r="A107" s="67" t="s">
        <v>166</v>
      </c>
      <c r="B107" s="1">
        <v>-49134000</v>
      </c>
      <c r="C107" s="1">
        <v>-23552000</v>
      </c>
      <c r="D107" s="1">
        <v>-15514000</v>
      </c>
      <c r="E107" s="1">
        <v>-12306000</v>
      </c>
      <c r="F107" s="1">
        <v>-94016000</v>
      </c>
      <c r="G107" s="1">
        <v>-64800000</v>
      </c>
      <c r="H107" s="1">
        <v>-17100000</v>
      </c>
      <c r="I107" s="1">
        <v>-4500000</v>
      </c>
      <c r="J107" s="1">
        <v>-16300000</v>
      </c>
      <c r="K107" s="1">
        <v>-27000000</v>
      </c>
      <c r="L107" s="1">
        <v>-62600000</v>
      </c>
      <c r="M107" s="1">
        <v>-41700000</v>
      </c>
      <c r="N107" s="1">
        <v>-207900000</v>
      </c>
      <c r="O107" s="1">
        <v>-226400000</v>
      </c>
      <c r="P107" s="1">
        <v>-706700000</v>
      </c>
      <c r="Q107" s="1">
        <v>-778000000</v>
      </c>
      <c r="R107" s="27"/>
      <c r="S107" s="27"/>
      <c r="T107" s="27"/>
      <c r="U107" s="27"/>
      <c r="V107" s="66">
        <f>V106*(1+Y107)/(Y108-Y107)</f>
        <v>4785748357.2469349</v>
      </c>
      <c r="W107" s="55" t="s">
        <v>154</v>
      </c>
      <c r="X107" s="56" t="s">
        <v>155</v>
      </c>
      <c r="Y107" s="57">
        <v>2.5000000000000001E-2</v>
      </c>
    </row>
    <row r="108" spans="1:25" ht="19" x14ac:dyDescent="0.25">
      <c r="A108" s="5"/>
      <c r="B108" s="13"/>
      <c r="C108" s="13"/>
      <c r="D108" s="13"/>
      <c r="E108" s="13"/>
      <c r="F108" s="13"/>
      <c r="G108" s="13"/>
      <c r="H108" s="13"/>
      <c r="I108" s="13"/>
      <c r="J108" s="13"/>
      <c r="K108" s="13"/>
      <c r="L108" s="13"/>
      <c r="M108" s="13"/>
      <c r="N108" s="13"/>
      <c r="O108" s="13"/>
      <c r="P108" s="13"/>
      <c r="Q108" s="13"/>
      <c r="R108" s="66">
        <f t="shared" ref="R108:U108" si="23">R107+R106</f>
        <v>-512800000</v>
      </c>
      <c r="S108" s="66">
        <f t="shared" si="23"/>
        <v>-413300000</v>
      </c>
      <c r="T108" s="66">
        <f t="shared" si="23"/>
        <v>-289200000</v>
      </c>
      <c r="U108" s="66">
        <f t="shared" si="23"/>
        <v>172600000</v>
      </c>
      <c r="V108" s="66">
        <f>V107+V106</f>
        <v>5035748357.2469349</v>
      </c>
      <c r="W108" s="55" t="s">
        <v>152</v>
      </c>
      <c r="X108" s="58" t="s">
        <v>156</v>
      </c>
      <c r="Y108" s="29">
        <f>Y105</f>
        <v>7.8544394914113538E-2</v>
      </c>
    </row>
    <row r="109" spans="1:25" ht="19" x14ac:dyDescent="0.25">
      <c r="R109" s="59" t="s">
        <v>157</v>
      </c>
      <c r="S109" s="59"/>
    </row>
    <row r="110" spans="1:25" ht="20" x14ac:dyDescent="0.25">
      <c r="R110" s="60" t="s">
        <v>158</v>
      </c>
      <c r="S110" s="53">
        <f>NPV(Y108,R108,S108,T108,U108,V108)</f>
        <v>2516729835.2121816</v>
      </c>
    </row>
    <row r="111" spans="1:25" ht="20" x14ac:dyDescent="0.25">
      <c r="R111" s="60" t="s">
        <v>159</v>
      </c>
      <c r="S111" s="53">
        <f>Q40</f>
        <v>1331800000</v>
      </c>
    </row>
    <row r="112" spans="1:25" ht="20" x14ac:dyDescent="0.25">
      <c r="R112" s="60" t="s">
        <v>148</v>
      </c>
      <c r="S112" s="53">
        <f>Y99</f>
        <v>1905100000</v>
      </c>
    </row>
    <row r="113" spans="18:19" ht="20" x14ac:dyDescent="0.25">
      <c r="R113" s="60" t="s">
        <v>160</v>
      </c>
      <c r="S113" s="53">
        <f>S110+S111-S112</f>
        <v>1943429835.2121816</v>
      </c>
    </row>
    <row r="114" spans="18:19" ht="20" x14ac:dyDescent="0.25">
      <c r="R114" s="60" t="s">
        <v>161</v>
      </c>
      <c r="S114" s="60">
        <f>Q34*(1+(5*W16))</f>
        <v>950708626.04107475</v>
      </c>
    </row>
    <row r="115" spans="18:19" ht="20" x14ac:dyDescent="0.25">
      <c r="R115" s="61" t="s">
        <v>162</v>
      </c>
      <c r="S115" s="62">
        <f>S113/S114</f>
        <v>2.0441908088127696</v>
      </c>
    </row>
    <row r="116" spans="18:19" ht="20" x14ac:dyDescent="0.25">
      <c r="R116" s="60" t="s">
        <v>163</v>
      </c>
      <c r="S116" s="63" cm="1">
        <f t="array" ref="S116">_FV(A1,"Price")</f>
        <v>568</v>
      </c>
    </row>
    <row r="117" spans="18:19" ht="20" x14ac:dyDescent="0.25">
      <c r="R117" s="61" t="s">
        <v>164</v>
      </c>
      <c r="S117" s="64">
        <f>S115/S116-1</f>
        <v>-0.99640107251969579</v>
      </c>
    </row>
    <row r="118" spans="18:19" ht="20" x14ac:dyDescent="0.25">
      <c r="R118" s="61" t="s">
        <v>165</v>
      </c>
      <c r="S118" s="65" t="str">
        <f>IF(S115&gt;S116,"BUY","SELL")</f>
        <v>SELL</v>
      </c>
    </row>
  </sheetData>
  <mergeCells count="6">
    <mergeCell ref="X83:Y83"/>
    <mergeCell ref="X84:Y84"/>
    <mergeCell ref="X93:Y93"/>
    <mergeCell ref="X98:Y98"/>
    <mergeCell ref="X104:Y104"/>
    <mergeCell ref="R109:S109"/>
  </mergeCells>
  <hyperlinks>
    <hyperlink ref="A1" r:id="rId1" tooltip="https://roic.ai/company/OCDO.L" display="ROIC.AI | OCDO.L" xr:uid="{00000000-0004-0000-0000-000000000000}"/>
    <hyperlink ref="B36" r:id="rId2" tooltip="https://find-and-update.company-information.service.gov.uk/search/companies?q=Ocado+Group+plc" xr:uid="{00000000-0004-0000-0000-000001000000}"/>
    <hyperlink ref="B74" r:id="rId3" tooltip="https://find-and-update.company-information.service.gov.uk/search/companies?q=Ocado+Group+plc" xr:uid="{00000000-0004-0000-0000-000002000000}"/>
    <hyperlink ref="C36" r:id="rId4" tooltip="https://find-and-update.company-information.service.gov.uk/search/companies?q=Ocado+Group+plc" xr:uid="{00000000-0004-0000-0000-000004000000}"/>
    <hyperlink ref="C74" r:id="rId5" tooltip="https://find-and-update.company-information.service.gov.uk/search/companies?q=Ocado+Group+plc" xr:uid="{00000000-0004-0000-0000-000005000000}"/>
    <hyperlink ref="D36" r:id="rId6" tooltip="https://find-and-update.company-information.service.gov.uk/search/companies?q=Ocado+Group+plc" xr:uid="{00000000-0004-0000-0000-000007000000}"/>
    <hyperlink ref="D74" r:id="rId7" tooltip="https://find-and-update.company-information.service.gov.uk/search/companies?q=Ocado+Group+plc" xr:uid="{00000000-0004-0000-0000-000008000000}"/>
    <hyperlink ref="E36" r:id="rId8" tooltip="https://find-and-update.company-information.service.gov.uk/search/companies?q=Ocado+Group+plc" xr:uid="{00000000-0004-0000-0000-00000A000000}"/>
    <hyperlink ref="E74" r:id="rId9" tooltip="https://find-and-update.company-information.service.gov.uk/search/companies?q=Ocado+Group+plc" xr:uid="{00000000-0004-0000-0000-00000B000000}"/>
    <hyperlink ref="F36" r:id="rId10" tooltip="https://find-and-update.company-information.service.gov.uk/search/companies?q=Ocado+Group+plc" xr:uid="{00000000-0004-0000-0000-00000D000000}"/>
    <hyperlink ref="F74" r:id="rId11" tooltip="https://find-and-update.company-information.service.gov.uk/search/companies?q=Ocado+Group+plc" xr:uid="{00000000-0004-0000-0000-00000E000000}"/>
    <hyperlink ref="G36" r:id="rId12" tooltip="https://find-and-update.company-information.service.gov.uk/search/companies?q=Ocado+Group+plc" xr:uid="{00000000-0004-0000-0000-000010000000}"/>
    <hyperlink ref="G74" r:id="rId13" tooltip="https://find-and-update.company-information.service.gov.uk/search/companies?q=Ocado+Group+plc" xr:uid="{00000000-0004-0000-0000-000011000000}"/>
    <hyperlink ref="H36" r:id="rId14" tooltip="https://find-and-update.company-information.service.gov.uk/search/companies?q=Ocado+Group+plc" xr:uid="{00000000-0004-0000-0000-000013000000}"/>
    <hyperlink ref="H74" r:id="rId15" tooltip="https://find-and-update.company-information.service.gov.uk/search/companies?q=Ocado+Group+plc" xr:uid="{00000000-0004-0000-0000-000014000000}"/>
    <hyperlink ref="I36" r:id="rId16" tooltip="https://find-and-update.company-information.service.gov.uk/search/companies?q=Ocado+Group+plc" xr:uid="{00000000-0004-0000-0000-000016000000}"/>
    <hyperlink ref="I74" r:id="rId17" tooltip="https://find-and-update.company-information.service.gov.uk/search/companies?q=Ocado+Group+plc" xr:uid="{00000000-0004-0000-0000-000017000000}"/>
    <hyperlink ref="J36" r:id="rId18" tooltip="https://find-and-update.company-information.service.gov.uk/search/companies?q=Ocado+Group+plc" xr:uid="{00000000-0004-0000-0000-000019000000}"/>
    <hyperlink ref="J74" r:id="rId19" tooltip="https://find-and-update.company-information.service.gov.uk/search/companies?q=Ocado+Group+plc" xr:uid="{00000000-0004-0000-0000-00001A000000}"/>
    <hyperlink ref="K36" r:id="rId20" tooltip="https://find-and-update.company-information.service.gov.uk/search/companies?q=Ocado+Group+plc" xr:uid="{00000000-0004-0000-0000-00001C000000}"/>
    <hyperlink ref="K74" r:id="rId21" tooltip="https://find-and-update.company-information.service.gov.uk/search/companies?q=Ocado+Group+plc" xr:uid="{00000000-0004-0000-0000-00001D000000}"/>
    <hyperlink ref="L36" r:id="rId22" tooltip="https://find-and-update.company-information.service.gov.uk/search/companies?q=Ocado+Group+plc" xr:uid="{00000000-0004-0000-0000-00001F000000}"/>
    <hyperlink ref="L74" r:id="rId23" tooltip="https://find-and-update.company-information.service.gov.uk/search/companies?q=Ocado+Group+plc" xr:uid="{00000000-0004-0000-0000-000020000000}"/>
    <hyperlink ref="M36" r:id="rId24" tooltip="https://find-and-update.company-information.service.gov.uk/search/companies?q=Ocado+Group+plc" xr:uid="{00000000-0004-0000-0000-000022000000}"/>
    <hyperlink ref="M74" r:id="rId25" tooltip="https://find-and-update.company-information.service.gov.uk/search/companies?q=Ocado+Group+plc" xr:uid="{00000000-0004-0000-0000-000023000000}"/>
    <hyperlink ref="N36" r:id="rId26" tooltip="https://find-and-update.company-information.service.gov.uk/search/companies?q=Ocado+Group+plc" xr:uid="{00000000-0004-0000-0000-000025000000}"/>
    <hyperlink ref="N74" r:id="rId27" tooltip="https://find-and-update.company-information.service.gov.uk/search/companies?q=Ocado+Group+plc" xr:uid="{00000000-0004-0000-0000-000026000000}"/>
    <hyperlink ref="O36" r:id="rId28" tooltip="https://find-and-update.company-information.service.gov.uk/search/companies?q=Ocado+Group+plc" xr:uid="{00000000-0004-0000-0000-000028000000}"/>
    <hyperlink ref="O74" r:id="rId29" tooltip="https://find-and-update.company-information.service.gov.uk/search/companies?q=Ocado+Group+plc" xr:uid="{00000000-0004-0000-0000-000029000000}"/>
    <hyperlink ref="P36" r:id="rId30" tooltip="https://find-and-update.company-information.service.gov.uk/search/companies?q=Ocado+Group+plc" xr:uid="{00000000-0004-0000-0000-00002B000000}"/>
    <hyperlink ref="P74" r:id="rId31" tooltip="https://find-and-update.company-information.service.gov.uk/search/companies?q=Ocado+Group+plc" xr:uid="{00000000-0004-0000-0000-00002C000000}"/>
    <hyperlink ref="Q36" r:id="rId32" tooltip="https://find-and-update.company-information.service.gov.uk/search/companies?q=Ocado+Group+plc" xr:uid="{00000000-0004-0000-0000-00002E000000}"/>
    <hyperlink ref="Q74" r:id="rId33" tooltip="https://find-and-update.company-information.service.gov.uk/search/companies?q=Ocado+Group+plc" xr:uid="{00000000-0004-0000-0000-00002F000000}"/>
    <hyperlink ref="R1" r:id="rId34" display="https://finbox.com/LSE:OCDO/explorer/revenue_proj" xr:uid="{ECE69155-6A8A-954C-996B-7B8A6F368976}"/>
    <hyperlink ref="W106" r:id="rId35" xr:uid="{49935DA6-FCEA-474A-8730-29B1E447ECCA}"/>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2023-03-14T05:17:38Z</dcterms:created>
  <dcterms:modified xsi:type="dcterms:W3CDTF">2023-07-02T08:29:25Z</dcterms:modified>
</cp:coreProperties>
</file>