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2BA068A6-A88D-7A42-88A8-3A0752A219BD}"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K13" i="2" s="1"/>
  <c r="F13" i="2"/>
  <c r="E13" i="2"/>
  <c r="D13" i="2"/>
  <c r="C13" i="2"/>
  <c r="J11" i="2"/>
  <c r="I11" i="2"/>
  <c r="H11" i="2"/>
  <c r="G11" i="2"/>
  <c r="F11" i="2"/>
  <c r="E11" i="2"/>
  <c r="D11" i="2"/>
  <c r="C11" i="2"/>
  <c r="E3" i="2" s="1"/>
  <c r="O11" i="2"/>
  <c r="O8" i="2"/>
  <c r="O12" i="2" s="1"/>
  <c r="K5" i="2" a="1"/>
  <c r="K5" i="2" s="1"/>
  <c r="A5" i="2" a="1"/>
  <c r="A5" i="2" s="1"/>
  <c r="K4" i="2" a="1"/>
  <c r="K4" i="2" s="1"/>
  <c r="A3" i="2" a="1"/>
  <c r="A3" i="2" s="1"/>
  <c r="K3" i="2" s="1"/>
  <c r="L35" i="1"/>
  <c r="L18" i="1"/>
  <c r="L3" i="1"/>
  <c r="L189" i="1"/>
  <c r="L190" i="1"/>
  <c r="K190" i="1"/>
  <c r="J190" i="1"/>
  <c r="I190" i="1"/>
  <c r="H190" i="1"/>
  <c r="G190" i="1"/>
  <c r="F190" i="1"/>
  <c r="E190" i="1"/>
  <c r="D190" i="1"/>
  <c r="C190" i="1"/>
  <c r="B190" i="1"/>
  <c r="K189" i="1"/>
  <c r="J189" i="1"/>
  <c r="H189" i="1"/>
  <c r="G189" i="1"/>
  <c r="F189" i="1"/>
  <c r="E189" i="1"/>
  <c r="D189" i="1"/>
  <c r="C189" i="1"/>
  <c r="L143" i="1"/>
  <c r="K143" i="1"/>
  <c r="J143" i="1"/>
  <c r="I143" i="1"/>
  <c r="H143" i="1"/>
  <c r="G143" i="1"/>
  <c r="F143" i="1"/>
  <c r="E143" i="1"/>
  <c r="D143" i="1"/>
  <c r="C143" i="1"/>
  <c r="B143" i="1"/>
  <c r="L129" i="1"/>
  <c r="K129" i="1"/>
  <c r="J129" i="1"/>
  <c r="I129" i="1"/>
  <c r="H129" i="1"/>
  <c r="G129" i="1"/>
  <c r="F129" i="1"/>
  <c r="E129" i="1"/>
  <c r="D129" i="1"/>
  <c r="C129" i="1"/>
  <c r="L36" i="1"/>
  <c r="K36" i="1"/>
  <c r="J36" i="1"/>
  <c r="I36" i="1"/>
  <c r="H36" i="1"/>
  <c r="G36" i="1"/>
  <c r="F36" i="1"/>
  <c r="E36" i="1"/>
  <c r="D36" i="1"/>
  <c r="C36" i="1"/>
  <c r="B36" i="1"/>
  <c r="K35" i="1"/>
  <c r="J35" i="1"/>
  <c r="H35" i="1"/>
  <c r="G35" i="1"/>
  <c r="F35" i="1"/>
  <c r="E35" i="1"/>
  <c r="D35" i="1"/>
  <c r="C35" i="1"/>
  <c r="K18" i="1"/>
  <c r="J18" i="1"/>
  <c r="H18" i="1"/>
  <c r="G18" i="1"/>
  <c r="F18" i="1"/>
  <c r="E18" i="1"/>
  <c r="D18" i="1"/>
  <c r="C18" i="1"/>
  <c r="L14" i="1"/>
  <c r="K14" i="1"/>
  <c r="J14" i="1"/>
  <c r="I14" i="1"/>
  <c r="H14" i="1"/>
  <c r="G14" i="1"/>
  <c r="F14" i="1"/>
  <c r="E14" i="1"/>
  <c r="D14" i="1"/>
  <c r="C14" i="1"/>
  <c r="B14" i="1"/>
  <c r="L12" i="1"/>
  <c r="K12" i="1"/>
  <c r="J12" i="1"/>
  <c r="I12" i="1"/>
  <c r="H12" i="1"/>
  <c r="G12" i="1"/>
  <c r="F12" i="1"/>
  <c r="E12" i="1"/>
  <c r="D12" i="1"/>
  <c r="C12" i="1"/>
  <c r="B12" i="1"/>
  <c r="K3" i="1"/>
  <c r="J3" i="1"/>
  <c r="H3" i="1"/>
  <c r="G3" i="1"/>
  <c r="F3" i="1"/>
  <c r="E3" i="1"/>
  <c r="D3" i="1"/>
  <c r="C3" i="1"/>
  <c r="K11" i="2" l="1"/>
  <c r="K16"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<sst xmlns="http://schemas.openxmlformats.org/spreadsheetml/2006/main" count="1064" uniqueCount="246">
  <si>
    <t>2017 Y</t>
  </si>
  <si>
    <t>2018 Y</t>
  </si>
  <si>
    <t>2019 Y</t>
  </si>
  <si>
    <t>2020 Y</t>
  </si>
  <si>
    <t>2021 Y</t>
  </si>
  <si>
    <t>2022 Y</t>
  </si>
  <si>
    <t>TTM</t>
  </si>
  <si>
    <t>2022 Q3</t>
  </si>
  <si>
    <t>2022 Q4</t>
  </si>
  <si>
    <t>2020 Q1</t>
  </si>
  <si>
    <t>2020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</si>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</sst>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4" xfId="0" applyNumberFormat="1" applyFont="1" applyBorder="1"/>
    <xf numFmtId="3" fontId="6" fillId="4" borderId="4" xfId="0" applyNumberFormat="1" applyFont="1" applyFill="1" applyBorder="1"/>
    <xf numFmtId="0" fontId="3" fillId="0" borderId="4" xfId="0" applyFont="1" applyBorder="1"/>
    <xf numFmtId="0" fontId="11" fillId="8" borderId="4" xfId="0" applyFont="1" applyFill="1" applyBorder="1" applyAlignment="1">
      <alignment horizontal="left" vertical="center"/>
    </xf>
    <xf numFmtId="164" fontId="11" fillId="8" borderId="4" xfId="0" applyNumberFormat="1" applyFont="1" applyFill="1" applyBorder="1"/>
    <xf numFmtId="9" fontId="11" fillId="8" borderId="4" xfId="0" applyNumberFormat="1" applyFont="1" applyFill="1" applyBorder="1" applyAlignment="1">
      <alignment horizontal="right" vertical="center"/>
    </xf>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0" fontId="12"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0" fontId="17" fillId="12" borderId="1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https://www.bing.com/financeapi/forcetrigger?t=bqrtfr&amp;q=XNAS%3aDKNG&amp;form=skydnc</v>
    <v>Learn more on Bing</v>
  </rv>
  <rv s="1">
    <v>0</v>
    <v>DRAFTKINGS INC. (XNAS:DKNG)</v>
    <v>2</v>
    <v>3</v>
    <v>Finance</v>
    <v>4</v>
    <v>en-US</v>
    <v>bqrtfr</v>
    <v>268435456</v>
    <v>1</v>
    <v>Powered by Refinitiv</v>
    <v>36.369999999999997</v>
    <v>10.6936</v>
    <v>1.8523000000000001</v>
    <v>-1.23</v>
    <v>-3.4129E-2</v>
    <v>-0.13</v>
    <v>-3.735E-3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35.67</v>
    <v>Hotels &amp; Entertainment Services</v>
    <v>Stock</v>
    <v>45240.039865508596</v>
    <v>0</v>
    <v>34.58</v>
    <v>16229880539</v>
    <v>DRAFTKINGS INC.</v>
    <v>DRAFTKINGS INC.</v>
    <v>35.5</v>
    <v>36.04</v>
    <v>34.81</v>
    <v>34.68</v>
    <v>466241900</v>
    <v>DKNG</v>
    <v>DRAFTKINGS INC. (XNAS:DKNG)</v>
    <v>15484176</v>
    <v>14034275</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KN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D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9"/>
  <sheetViews>
    <sheetView topLeftCell="A152" workbookViewId="0">
      <pane xSplit="1" topLeftCell="B1" activePane="topRight" state="frozen"/>
      <selection pane="topRight" activeCell="F176" sqref="F176"/>
    </sheetView>
  </sheetViews>
  <sheetFormatPr baseColWidth="10" defaultRowHeight="16" x14ac:dyDescent="0.2"/>
  <cols>
    <col min="1" max="1" width="40.83203125" customWidth="1"/>
    <col min="2" max="13" width="15.83203125" customWidth="1"/>
  </cols>
  <sheetData>
    <row r="1" spans="1:12" x14ac:dyDescent="0.2">
      <c r="A1" s="1" t="e" vm="1">
        <v>#VALUE!</v>
      </c>
      <c r="B1" s="2" t="s">
        <v>0</v>
      </c>
      <c r="C1" s="2" t="s">
        <v>1</v>
      </c>
      <c r="D1" s="2" t="s">
        <v>2</v>
      </c>
      <c r="E1" s="2" t="s">
        <v>3</v>
      </c>
      <c r="F1" s="2" t="s">
        <v>4</v>
      </c>
      <c r="G1" s="2" t="s">
        <v>5</v>
      </c>
      <c r="H1" s="2" t="s">
        <v>6</v>
      </c>
      <c r="I1" s="2" t="s">
        <v>7</v>
      </c>
      <c r="J1" s="2" t="s">
        <v>8</v>
      </c>
      <c r="K1" s="2" t="s">
        <v>9</v>
      </c>
      <c r="L1" s="2" t="s">
        <v>10</v>
      </c>
    </row>
    <row r="2" spans="1:12" x14ac:dyDescent="0.2">
      <c r="A2" s="30" t="s">
        <v>11</v>
      </c>
      <c r="B2" s="28">
        <v>191844000</v>
      </c>
      <c r="C2" s="28">
        <v>226277000</v>
      </c>
      <c r="D2" s="28">
        <v>323410000</v>
      </c>
      <c r="E2" s="28">
        <v>614532000</v>
      </c>
      <c r="F2" s="28">
        <v>1296025000</v>
      </c>
      <c r="G2" s="28">
        <v>2240461000</v>
      </c>
      <c r="H2" s="29">
        <v>3001650000</v>
      </c>
      <c r="I2" s="28">
        <v>501938000</v>
      </c>
      <c r="J2" s="28">
        <v>855133000</v>
      </c>
      <c r="K2" s="28">
        <v>769652000</v>
      </c>
      <c r="L2" s="28">
        <v>874927000</v>
      </c>
    </row>
    <row r="3" spans="1:12" x14ac:dyDescent="0.2">
      <c r="A3" s="9" t="s">
        <v>184</v>
      </c>
      <c r="B3" s="10"/>
      <c r="C3" s="11">
        <f t="shared" ref="C3:O3" si="0">(C2/B2)-1</f>
        <v>0.17948437271950124</v>
      </c>
      <c r="D3" s="11">
        <f t="shared" si="0"/>
        <v>0.42926589976002871</v>
      </c>
      <c r="E3" s="11">
        <f t="shared" si="0"/>
        <v>0.90016387866794467</v>
      </c>
      <c r="F3" s="11">
        <f t="shared" si="0"/>
        <v>1.1089625926721474</v>
      </c>
      <c r="G3" s="11">
        <f t="shared" si="0"/>
        <v>0.72871742443239906</v>
      </c>
      <c r="H3" s="11">
        <f t="shared" si="0"/>
        <v>0.33974659679414199</v>
      </c>
      <c r="I3" s="11"/>
      <c r="J3" s="11">
        <f t="shared" si="0"/>
        <v>0.70366260374787326</v>
      </c>
      <c r="K3" s="11">
        <f t="shared" si="0"/>
        <v>-9.9962228097851491E-2</v>
      </c>
      <c r="L3" s="11">
        <f t="shared" si="0"/>
        <v>0.13678259784941771</v>
      </c>
    </row>
    <row r="4" spans="1:12" x14ac:dyDescent="0.2">
      <c r="A4" s="3" t="s">
        <v>12</v>
      </c>
      <c r="B4" s="4">
        <v>191844000</v>
      </c>
      <c r="C4" s="4">
        <v>226277000</v>
      </c>
      <c r="D4" s="4">
        <v>323410000</v>
      </c>
      <c r="E4" s="4">
        <v>614532000</v>
      </c>
      <c r="F4" s="4">
        <v>1296025000</v>
      </c>
      <c r="G4" s="4">
        <v>2240461000</v>
      </c>
      <c r="H4" s="5">
        <v>3001650000</v>
      </c>
      <c r="I4" s="4">
        <v>501938000</v>
      </c>
      <c r="J4" s="4">
        <v>855133000</v>
      </c>
      <c r="K4" s="4">
        <v>769652000</v>
      </c>
      <c r="L4" s="4">
        <v>874927000</v>
      </c>
    </row>
    <row r="5" spans="1:12" x14ac:dyDescent="0.2">
      <c r="A5" s="3" t="s">
        <v>13</v>
      </c>
      <c r="B5" s="4">
        <v>31750000</v>
      </c>
      <c r="C5" s="4">
        <v>48689000</v>
      </c>
      <c r="D5" s="4">
        <v>103889000</v>
      </c>
      <c r="E5" s="4">
        <v>346589000</v>
      </c>
      <c r="F5" s="4">
        <v>794162000</v>
      </c>
      <c r="G5" s="4">
        <v>1484273000</v>
      </c>
      <c r="H5" s="5">
        <v>1890190000</v>
      </c>
      <c r="I5" s="4">
        <v>372692000</v>
      </c>
      <c r="J5" s="4">
        <v>485435000</v>
      </c>
      <c r="K5" s="4">
        <v>521740000</v>
      </c>
      <c r="L5" s="4">
        <v>510323000</v>
      </c>
    </row>
    <row r="6" spans="1:12" x14ac:dyDescent="0.2">
      <c r="A6" s="3" t="s">
        <v>14</v>
      </c>
      <c r="B6" s="4">
        <v>31750000</v>
      </c>
      <c r="C6" s="4">
        <v>48689000</v>
      </c>
      <c r="D6" s="4">
        <v>103889000</v>
      </c>
      <c r="E6" s="4">
        <v>346589000</v>
      </c>
      <c r="F6" s="4">
        <v>794162000</v>
      </c>
      <c r="G6" s="4">
        <v>1484273000</v>
      </c>
      <c r="H6" s="5">
        <v>1890190000</v>
      </c>
      <c r="I6" s="4">
        <v>372692000</v>
      </c>
      <c r="J6" s="4">
        <v>485435000</v>
      </c>
      <c r="K6" s="4">
        <v>521740000</v>
      </c>
      <c r="L6" s="4">
        <v>510323000</v>
      </c>
    </row>
    <row r="7" spans="1:12" x14ac:dyDescent="0.2">
      <c r="A7" s="30" t="s">
        <v>15</v>
      </c>
      <c r="B7" s="28">
        <v>160094000</v>
      </c>
      <c r="C7" s="28">
        <v>177588000</v>
      </c>
      <c r="D7" s="28">
        <v>219521000</v>
      </c>
      <c r="E7" s="28">
        <v>267943000</v>
      </c>
      <c r="F7" s="28">
        <v>501863000</v>
      </c>
      <c r="G7" s="28">
        <v>756188000</v>
      </c>
      <c r="H7" s="29">
        <v>1111460000</v>
      </c>
      <c r="I7" s="28">
        <v>129246000</v>
      </c>
      <c r="J7" s="28">
        <v>369698000</v>
      </c>
      <c r="K7" s="28">
        <v>247912000</v>
      </c>
      <c r="L7" s="28">
        <v>364604000</v>
      </c>
    </row>
    <row r="8" spans="1:12" x14ac:dyDescent="0.2">
      <c r="A8" s="25" t="s">
        <v>51</v>
      </c>
      <c r="B8" s="26">
        <v>83.45</v>
      </c>
      <c r="C8" s="26">
        <v>78.48</v>
      </c>
      <c r="D8" s="26">
        <v>67.88</v>
      </c>
      <c r="E8" s="26">
        <v>43.6</v>
      </c>
      <c r="F8" s="26">
        <v>38.72</v>
      </c>
      <c r="G8" s="26">
        <v>33.75</v>
      </c>
      <c r="H8" s="27">
        <v>37.03</v>
      </c>
      <c r="I8" s="26">
        <v>25.75</v>
      </c>
      <c r="J8" s="26">
        <v>43.23</v>
      </c>
      <c r="K8" s="26">
        <v>32.21</v>
      </c>
      <c r="L8" s="26">
        <v>41.67</v>
      </c>
    </row>
    <row r="9" spans="1:12" x14ac:dyDescent="0.2">
      <c r="A9" s="3" t="s">
        <v>16</v>
      </c>
      <c r="B9" s="4" t="s">
        <v>17</v>
      </c>
      <c r="C9" s="4" t="s">
        <v>17</v>
      </c>
      <c r="D9" s="4" t="s">
        <v>17</v>
      </c>
      <c r="E9" s="4" t="s">
        <v>17</v>
      </c>
      <c r="F9" s="4" t="s">
        <v>17</v>
      </c>
      <c r="G9" s="4" t="s">
        <v>17</v>
      </c>
      <c r="H9" s="5" t="s">
        <v>17</v>
      </c>
      <c r="I9" s="4" t="s">
        <v>17</v>
      </c>
      <c r="J9" s="4" t="s">
        <v>17</v>
      </c>
      <c r="K9" s="4" t="s">
        <v>17</v>
      </c>
      <c r="L9" s="4" t="s">
        <v>17</v>
      </c>
    </row>
    <row r="10" spans="1:12" x14ac:dyDescent="0.2">
      <c r="A10" s="3" t="s">
        <v>18</v>
      </c>
      <c r="B10" s="4">
        <v>233292000</v>
      </c>
      <c r="C10" s="4">
        <v>254369000</v>
      </c>
      <c r="D10" s="4">
        <v>366066000</v>
      </c>
      <c r="E10" s="4">
        <v>1111199000</v>
      </c>
      <c r="F10" s="4">
        <v>2063480000</v>
      </c>
      <c r="G10" s="4">
        <v>2267944000</v>
      </c>
      <c r="H10" s="5">
        <v>2257540000</v>
      </c>
      <c r="I10" s="4">
        <v>584274000</v>
      </c>
      <c r="J10" s="4">
        <v>601920000</v>
      </c>
      <c r="K10" s="4">
        <v>637697000</v>
      </c>
      <c r="L10" s="4">
        <v>433649000</v>
      </c>
    </row>
    <row r="11" spans="1:12" x14ac:dyDescent="0.2">
      <c r="A11" s="25" t="s">
        <v>19</v>
      </c>
      <c r="B11" s="28">
        <v>213080000</v>
      </c>
      <c r="C11" s="28">
        <v>221484000</v>
      </c>
      <c r="D11" s="28">
        <v>310137000</v>
      </c>
      <c r="E11" s="28">
        <v>942566000</v>
      </c>
      <c r="F11" s="28">
        <v>1809825000</v>
      </c>
      <c r="G11" s="28">
        <v>1949697000</v>
      </c>
      <c r="H11" s="29">
        <v>1919853000</v>
      </c>
      <c r="I11" s="28">
        <v>507975000</v>
      </c>
      <c r="J11" s="28">
        <v>518526000</v>
      </c>
      <c r="K11" s="28">
        <v>549609000</v>
      </c>
      <c r="L11" s="28">
        <v>343743000</v>
      </c>
    </row>
    <row r="12" spans="1:12" x14ac:dyDescent="0.2">
      <c r="A12" s="12" t="s">
        <v>185</v>
      </c>
      <c r="B12" s="13">
        <f t="shared" ref="B12:O12" si="1">B11/B2</f>
        <v>1.110694105627489</v>
      </c>
      <c r="C12" s="13">
        <f t="shared" si="1"/>
        <v>0.97881799741025377</v>
      </c>
      <c r="D12" s="13">
        <f t="shared" si="1"/>
        <v>0.95895921585603416</v>
      </c>
      <c r="E12" s="13">
        <f t="shared" si="1"/>
        <v>1.5337948227268881</v>
      </c>
      <c r="F12" s="13">
        <f t="shared" si="1"/>
        <v>1.3964429698501186</v>
      </c>
      <c r="G12" s="13">
        <f t="shared" si="1"/>
        <v>0.87022135176644444</v>
      </c>
      <c r="H12" s="13">
        <f t="shared" si="1"/>
        <v>0.63959922042876416</v>
      </c>
      <c r="I12" s="13">
        <f t="shared" si="1"/>
        <v>1.01202738186788</v>
      </c>
      <c r="J12" s="13">
        <f t="shared" si="1"/>
        <v>0.60636883385391516</v>
      </c>
      <c r="K12" s="13">
        <f t="shared" si="1"/>
        <v>0.71410065847941662</v>
      </c>
      <c r="L12" s="13">
        <f t="shared" si="1"/>
        <v>0.39288192043450482</v>
      </c>
    </row>
    <row r="13" spans="1:12" x14ac:dyDescent="0.2">
      <c r="A13" s="25" t="s">
        <v>20</v>
      </c>
      <c r="B13" s="28">
        <v>20212000</v>
      </c>
      <c r="C13" s="28">
        <v>32885000</v>
      </c>
      <c r="D13" s="28">
        <v>55929000</v>
      </c>
      <c r="E13" s="28">
        <v>168633000</v>
      </c>
      <c r="F13" s="28">
        <v>253655000</v>
      </c>
      <c r="G13" s="28">
        <v>318247000</v>
      </c>
      <c r="H13" s="29">
        <v>337687000</v>
      </c>
      <c r="I13" s="28">
        <v>76299000</v>
      </c>
      <c r="J13" s="28">
        <v>83394000</v>
      </c>
      <c r="K13" s="28">
        <v>88088000</v>
      </c>
      <c r="L13" s="28">
        <v>89906000</v>
      </c>
    </row>
    <row r="14" spans="1:12" x14ac:dyDescent="0.2">
      <c r="A14" s="14" t="s">
        <v>186</v>
      </c>
      <c r="B14" s="15">
        <f t="shared" ref="B14:O14" si="2">B13/B2</f>
        <v>0.105356435437126</v>
      </c>
      <c r="C14" s="15">
        <f t="shared" si="2"/>
        <v>0.14533072296344746</v>
      </c>
      <c r="D14" s="15">
        <f t="shared" si="2"/>
        <v>0.17293528338641354</v>
      </c>
      <c r="E14" s="15">
        <f t="shared" si="2"/>
        <v>0.27440881841791803</v>
      </c>
      <c r="F14" s="15">
        <f t="shared" si="2"/>
        <v>0.19571767519916669</v>
      </c>
      <c r="G14" s="15">
        <f t="shared" si="2"/>
        <v>0.14204532013723961</v>
      </c>
      <c r="H14" s="15">
        <f t="shared" si="2"/>
        <v>0.11250045808138857</v>
      </c>
      <c r="I14" s="15">
        <f t="shared" si="2"/>
        <v>0.15200881383756559</v>
      </c>
      <c r="J14" s="15">
        <f t="shared" si="2"/>
        <v>9.7521672067386003E-2</v>
      </c>
      <c r="K14" s="15">
        <f t="shared" si="2"/>
        <v>0.11445172623471388</v>
      </c>
      <c r="L14" s="15">
        <f t="shared" si="2"/>
        <v>0.10275828726282307</v>
      </c>
    </row>
    <row r="15" spans="1:12" x14ac:dyDescent="0.2">
      <c r="A15" s="3" t="s">
        <v>21</v>
      </c>
      <c r="B15" s="4" t="s">
        <v>17</v>
      </c>
      <c r="C15" s="4" t="s">
        <v>17</v>
      </c>
      <c r="D15" s="4" t="s">
        <v>17</v>
      </c>
      <c r="E15" s="4" t="s">
        <v>17</v>
      </c>
      <c r="F15" s="4" t="s">
        <v>17</v>
      </c>
      <c r="G15" s="4" t="s">
        <v>17</v>
      </c>
      <c r="H15" s="5" t="s">
        <v>17</v>
      </c>
      <c r="I15" s="4" t="s">
        <v>17</v>
      </c>
      <c r="J15" s="4" t="s">
        <v>17</v>
      </c>
      <c r="K15" s="4" t="s">
        <v>17</v>
      </c>
      <c r="L15" s="4" t="s">
        <v>17</v>
      </c>
    </row>
    <row r="16" spans="1:12" x14ac:dyDescent="0.2">
      <c r="A16" s="30" t="s">
        <v>22</v>
      </c>
      <c r="B16" s="28">
        <v>-73198000</v>
      </c>
      <c r="C16" s="28">
        <v>-76781000</v>
      </c>
      <c r="D16" s="28">
        <v>-146545000</v>
      </c>
      <c r="E16" s="28">
        <v>-843256000</v>
      </c>
      <c r="F16" s="28">
        <v>-1561617000</v>
      </c>
      <c r="G16" s="28">
        <v>-1511756000</v>
      </c>
      <c r="H16" s="29">
        <v>-1146080000</v>
      </c>
      <c r="I16" s="28">
        <v>-455028000</v>
      </c>
      <c r="J16" s="28">
        <v>-232222000</v>
      </c>
      <c r="K16" s="28">
        <v>-389785000</v>
      </c>
      <c r="L16" s="28">
        <v>-69045000</v>
      </c>
    </row>
    <row r="17" spans="1:12" x14ac:dyDescent="0.2">
      <c r="A17" s="25" t="s">
        <v>52</v>
      </c>
      <c r="B17" s="26">
        <v>-38.15</v>
      </c>
      <c r="C17" s="26">
        <v>-33.93</v>
      </c>
      <c r="D17" s="26">
        <v>-45.31</v>
      </c>
      <c r="E17" s="26">
        <v>-137.22</v>
      </c>
      <c r="F17" s="26">
        <v>-120.49</v>
      </c>
      <c r="G17" s="26">
        <v>-67.48</v>
      </c>
      <c r="H17" s="27">
        <v>-38.18</v>
      </c>
      <c r="I17" s="26">
        <v>-90.65</v>
      </c>
      <c r="J17" s="26">
        <v>-27.16</v>
      </c>
      <c r="K17" s="26">
        <v>-50.64</v>
      </c>
      <c r="L17" s="26">
        <v>-7.89</v>
      </c>
    </row>
    <row r="18" spans="1:12" x14ac:dyDescent="0.2">
      <c r="A18" s="16" t="s">
        <v>187</v>
      </c>
      <c r="B18" s="17"/>
      <c r="C18" s="13">
        <f>(C16/B16)-1</f>
        <v>4.8949424847673395E-2</v>
      </c>
      <c r="D18" s="13">
        <f>(D16/C16)-1</f>
        <v>0.90861020304502427</v>
      </c>
      <c r="E18" s="13">
        <f>(E16/D16)-1</f>
        <v>4.754246135999181</v>
      </c>
      <c r="F18" s="13">
        <f t="shared" ref="F18:O18" si="3">(F16/E16)-1</f>
        <v>0.85188958038839924</v>
      </c>
      <c r="G18" s="13">
        <f t="shared" si="3"/>
        <v>-3.1929083763816646E-2</v>
      </c>
      <c r="H18" s="13">
        <f t="shared" si="3"/>
        <v>-0.2418882412241129</v>
      </c>
      <c r="I18" s="13"/>
      <c r="J18" s="13">
        <f t="shared" si="3"/>
        <v>-0.48965338396758007</v>
      </c>
      <c r="K18" s="13">
        <f t="shared" si="3"/>
        <v>0.67850160622163269</v>
      </c>
      <c r="L18" s="13">
        <f t="shared" si="3"/>
        <v>-0.82286388650153286</v>
      </c>
    </row>
    <row r="19" spans="1:12" x14ac:dyDescent="0.2">
      <c r="A19" s="3" t="s">
        <v>23</v>
      </c>
      <c r="B19" s="4">
        <v>2148000</v>
      </c>
      <c r="C19" s="4">
        <v>-666000</v>
      </c>
      <c r="D19" s="4">
        <v>-4348000</v>
      </c>
      <c r="E19" s="4">
        <v>1070000</v>
      </c>
      <c r="F19" s="4">
        <v>-43973000</v>
      </c>
      <c r="G19" s="4">
        <v>-68798000</v>
      </c>
      <c r="H19" s="5">
        <v>5711000</v>
      </c>
      <c r="I19" s="4">
        <v>-7761000</v>
      </c>
      <c r="J19" s="4">
        <v>345000</v>
      </c>
      <c r="K19" s="4">
        <v>5876000</v>
      </c>
      <c r="L19" s="4">
        <v>7251000</v>
      </c>
    </row>
    <row r="20" spans="1:12" x14ac:dyDescent="0.2">
      <c r="A20" s="3" t="s">
        <v>24</v>
      </c>
      <c r="B20" s="4">
        <v>-1541000</v>
      </c>
      <c r="C20" s="4" t="s">
        <v>17</v>
      </c>
      <c r="D20" s="4" t="s">
        <v>17</v>
      </c>
      <c r="E20" s="4">
        <v>-1070000</v>
      </c>
      <c r="F20" s="4" t="s">
        <v>17</v>
      </c>
      <c r="G20" s="4" t="s">
        <v>17</v>
      </c>
      <c r="H20" s="5">
        <v>-23885000</v>
      </c>
      <c r="I20" s="4" t="s">
        <v>17</v>
      </c>
      <c r="J20" s="4" t="s">
        <v>17</v>
      </c>
      <c r="K20" s="4">
        <v>-11140000</v>
      </c>
      <c r="L20" s="4">
        <v>-12745000</v>
      </c>
    </row>
    <row r="21" spans="1:12" x14ac:dyDescent="0.2">
      <c r="A21" s="3" t="s">
        <v>25</v>
      </c>
      <c r="B21" s="4">
        <v>-1541000</v>
      </c>
      <c r="C21" s="4" t="s">
        <v>17</v>
      </c>
      <c r="D21" s="4" t="s">
        <v>17</v>
      </c>
      <c r="E21" s="4">
        <v>-1070000</v>
      </c>
      <c r="F21" s="4" t="s">
        <v>17</v>
      </c>
      <c r="G21" s="4" t="s">
        <v>17</v>
      </c>
      <c r="H21" s="5">
        <v>1321000</v>
      </c>
      <c r="I21" s="4" t="s">
        <v>17</v>
      </c>
      <c r="J21" s="4" t="s">
        <v>17</v>
      </c>
      <c r="K21" s="4">
        <v>655000</v>
      </c>
      <c r="L21" s="4">
        <v>666000</v>
      </c>
    </row>
    <row r="22" spans="1:12" x14ac:dyDescent="0.2">
      <c r="A22" s="3" t="s">
        <v>26</v>
      </c>
      <c r="B22" s="4" t="s">
        <v>17</v>
      </c>
      <c r="C22" s="4" t="s">
        <v>17</v>
      </c>
      <c r="D22" s="4" t="s">
        <v>17</v>
      </c>
      <c r="E22" s="4" t="s">
        <v>17</v>
      </c>
      <c r="F22" s="4" t="s">
        <v>17</v>
      </c>
      <c r="G22" s="4" t="s">
        <v>17</v>
      </c>
      <c r="H22" s="5">
        <v>25206000</v>
      </c>
      <c r="I22" s="4" t="s">
        <v>17</v>
      </c>
      <c r="J22" s="4" t="s">
        <v>17</v>
      </c>
      <c r="K22" s="4">
        <v>11795000</v>
      </c>
      <c r="L22" s="4">
        <v>13411000</v>
      </c>
    </row>
    <row r="23" spans="1:12" x14ac:dyDescent="0.2">
      <c r="A23" s="3" t="s">
        <v>27</v>
      </c>
      <c r="B23" s="4">
        <v>3689000</v>
      </c>
      <c r="C23" s="4">
        <v>-666000</v>
      </c>
      <c r="D23" s="4">
        <v>-4348000</v>
      </c>
      <c r="E23" s="4">
        <v>2140000</v>
      </c>
      <c r="F23" s="4">
        <v>-43973000</v>
      </c>
      <c r="G23" s="4">
        <v>-68798000</v>
      </c>
      <c r="H23" s="5">
        <v>29596000</v>
      </c>
      <c r="I23" s="4">
        <v>-7761000</v>
      </c>
      <c r="J23" s="4">
        <v>345000</v>
      </c>
      <c r="K23" s="4">
        <v>17016000</v>
      </c>
      <c r="L23" s="4">
        <v>19996000</v>
      </c>
    </row>
    <row r="24" spans="1:12" x14ac:dyDescent="0.2">
      <c r="A24" s="3" t="s">
        <v>28</v>
      </c>
      <c r="B24" s="4">
        <v>-75346000</v>
      </c>
      <c r="C24" s="4">
        <v>-76115000</v>
      </c>
      <c r="D24" s="4">
        <v>-142197000</v>
      </c>
      <c r="E24" s="4">
        <v>-844326000</v>
      </c>
      <c r="F24" s="4">
        <v>-1517644000</v>
      </c>
      <c r="G24" s="4">
        <v>-1442958000</v>
      </c>
      <c r="H24" s="5">
        <v>-1151791000</v>
      </c>
      <c r="I24" s="4">
        <v>-447267000</v>
      </c>
      <c r="J24" s="4">
        <v>-232567000</v>
      </c>
      <c r="K24" s="4">
        <v>-395661000</v>
      </c>
      <c r="L24" s="4">
        <v>-76296000</v>
      </c>
    </row>
    <row r="25" spans="1:12" x14ac:dyDescent="0.2">
      <c r="A25" s="3" t="s">
        <v>29</v>
      </c>
      <c r="B25" s="4">
        <v>210000</v>
      </c>
      <c r="C25" s="4">
        <v>105000</v>
      </c>
      <c r="D25" s="4">
        <v>58000</v>
      </c>
      <c r="E25" s="4">
        <v>-622000</v>
      </c>
      <c r="F25" s="4">
        <v>8269000</v>
      </c>
      <c r="G25" s="4">
        <v>-67866000</v>
      </c>
      <c r="H25" s="5">
        <v>14910000</v>
      </c>
      <c r="I25" s="4">
        <v>3177000</v>
      </c>
      <c r="J25" s="4">
        <v>9714000</v>
      </c>
      <c r="K25" s="4">
        <v>1368000</v>
      </c>
      <c r="L25" s="4">
        <v>651000</v>
      </c>
    </row>
    <row r="26" spans="1:12" x14ac:dyDescent="0.2">
      <c r="A26" s="3" t="s">
        <v>30</v>
      </c>
      <c r="B26" s="4" t="s">
        <v>17</v>
      </c>
      <c r="C26" s="4" t="s">
        <v>17</v>
      </c>
      <c r="D26" s="4" t="s">
        <v>17</v>
      </c>
      <c r="E26" s="4" t="s">
        <v>17</v>
      </c>
      <c r="F26" s="4" t="s">
        <v>17</v>
      </c>
      <c r="G26" s="4" t="s">
        <v>17</v>
      </c>
      <c r="H26" s="5" t="s">
        <v>17</v>
      </c>
      <c r="I26" s="4" t="s">
        <v>17</v>
      </c>
      <c r="J26" s="4" t="s">
        <v>17</v>
      </c>
      <c r="K26" s="4" t="s">
        <v>17</v>
      </c>
      <c r="L26" s="4" t="s">
        <v>17</v>
      </c>
    </row>
    <row r="27" spans="1:12" x14ac:dyDescent="0.2">
      <c r="A27" s="3" t="s">
        <v>31</v>
      </c>
      <c r="B27" s="4">
        <v>-75556000</v>
      </c>
      <c r="C27" s="4">
        <v>-76220000</v>
      </c>
      <c r="D27" s="4">
        <v>-142734000</v>
      </c>
      <c r="E27" s="4">
        <v>-844270000</v>
      </c>
      <c r="F27" s="4">
        <v>-1523195000</v>
      </c>
      <c r="G27" s="4">
        <v>-1377987000</v>
      </c>
      <c r="H27" s="5">
        <v>-1167609000</v>
      </c>
      <c r="I27" s="4">
        <v>-450494000</v>
      </c>
      <c r="J27" s="4">
        <v>-242697000</v>
      </c>
      <c r="K27" s="4">
        <v>-397148000</v>
      </c>
      <c r="L27" s="4">
        <v>-77270000</v>
      </c>
    </row>
    <row r="28" spans="1:12" x14ac:dyDescent="0.2">
      <c r="A28" s="3" t="s">
        <v>32</v>
      </c>
      <c r="B28" s="4" t="s">
        <v>17</v>
      </c>
      <c r="C28" s="4" t="s">
        <v>17</v>
      </c>
      <c r="D28" s="4" t="s">
        <v>17</v>
      </c>
      <c r="E28" s="4" t="s">
        <v>17</v>
      </c>
      <c r="F28" s="4" t="s">
        <v>17</v>
      </c>
      <c r="G28" s="4" t="s">
        <v>17</v>
      </c>
      <c r="H28" s="5" t="s">
        <v>17</v>
      </c>
      <c r="I28" s="4" t="s">
        <v>17</v>
      </c>
      <c r="J28" s="4" t="s">
        <v>17</v>
      </c>
      <c r="K28" s="4" t="s">
        <v>17</v>
      </c>
      <c r="L28" s="4" t="s">
        <v>17</v>
      </c>
    </row>
    <row r="29" spans="1:12" x14ac:dyDescent="0.2">
      <c r="A29" s="3" t="s">
        <v>33</v>
      </c>
      <c r="B29" s="4" t="s">
        <v>17</v>
      </c>
      <c r="C29" s="4" t="s">
        <v>17</v>
      </c>
      <c r="D29" s="4" t="s">
        <v>17</v>
      </c>
      <c r="E29" s="4" t="s">
        <v>17</v>
      </c>
      <c r="F29" s="4" t="s">
        <v>17</v>
      </c>
      <c r="G29" s="4" t="s">
        <v>17</v>
      </c>
      <c r="H29" s="5" t="s">
        <v>17</v>
      </c>
      <c r="I29" s="4" t="s">
        <v>17</v>
      </c>
      <c r="J29" s="4" t="s">
        <v>17</v>
      </c>
      <c r="K29" s="4" t="s">
        <v>17</v>
      </c>
      <c r="L29" s="4" t="s">
        <v>17</v>
      </c>
    </row>
    <row r="30" spans="1:12" x14ac:dyDescent="0.2">
      <c r="A30" s="3" t="s">
        <v>34</v>
      </c>
      <c r="B30" s="4" t="s">
        <v>17</v>
      </c>
      <c r="C30" s="4" t="s">
        <v>17</v>
      </c>
      <c r="D30" s="4" t="s">
        <v>17</v>
      </c>
      <c r="E30" s="4" t="s">
        <v>17</v>
      </c>
      <c r="F30" s="4" t="s">
        <v>17</v>
      </c>
      <c r="G30" s="4" t="s">
        <v>17</v>
      </c>
      <c r="H30" s="5" t="s">
        <v>17</v>
      </c>
      <c r="I30" s="4" t="s">
        <v>17</v>
      </c>
      <c r="J30" s="4" t="s">
        <v>17</v>
      </c>
      <c r="K30" s="4" t="s">
        <v>17</v>
      </c>
      <c r="L30" s="4" t="s">
        <v>17</v>
      </c>
    </row>
    <row r="31" spans="1:12" x14ac:dyDescent="0.2">
      <c r="A31" s="3" t="s">
        <v>35</v>
      </c>
      <c r="B31" s="4">
        <v>-75556000</v>
      </c>
      <c r="C31" s="4">
        <v>-76220000</v>
      </c>
      <c r="D31" s="4">
        <v>-142734000</v>
      </c>
      <c r="E31" s="4">
        <v>-844270000</v>
      </c>
      <c r="F31" s="4">
        <v>-1523195000</v>
      </c>
      <c r="G31" s="4">
        <v>-1377987000</v>
      </c>
      <c r="H31" s="5">
        <v>-1167609000</v>
      </c>
      <c r="I31" s="4">
        <v>-450494000</v>
      </c>
      <c r="J31" s="4">
        <v>-242697000</v>
      </c>
      <c r="K31" s="4">
        <v>-397148000</v>
      </c>
      <c r="L31" s="4">
        <v>-77270000</v>
      </c>
    </row>
    <row r="32" spans="1:12" x14ac:dyDescent="0.2">
      <c r="A32" s="3" t="s">
        <v>36</v>
      </c>
      <c r="B32" s="4" t="s">
        <v>17</v>
      </c>
      <c r="C32" s="4" t="s">
        <v>17</v>
      </c>
      <c r="D32" s="4" t="s">
        <v>17</v>
      </c>
      <c r="E32" s="4" t="s">
        <v>17</v>
      </c>
      <c r="F32" s="4" t="s">
        <v>17</v>
      </c>
      <c r="G32" s="4" t="s">
        <v>17</v>
      </c>
      <c r="H32" s="5" t="s">
        <v>17</v>
      </c>
      <c r="I32" s="4" t="s">
        <v>17</v>
      </c>
      <c r="J32" s="4" t="s">
        <v>17</v>
      </c>
      <c r="K32" s="4" t="s">
        <v>17</v>
      </c>
      <c r="L32" s="4" t="s">
        <v>17</v>
      </c>
    </row>
    <row r="33" spans="1:12" x14ac:dyDescent="0.2">
      <c r="A33" s="30" t="s">
        <v>37</v>
      </c>
      <c r="B33" s="28">
        <v>-75556000</v>
      </c>
      <c r="C33" s="28">
        <v>-76220000</v>
      </c>
      <c r="D33" s="28">
        <v>-142734000</v>
      </c>
      <c r="E33" s="28">
        <v>-844270000</v>
      </c>
      <c r="F33" s="28">
        <v>-1523195000</v>
      </c>
      <c r="G33" s="28">
        <v>-1377987000</v>
      </c>
      <c r="H33" s="29">
        <v>-1167609000</v>
      </c>
      <c r="I33" s="28">
        <v>-450494000</v>
      </c>
      <c r="J33" s="28">
        <v>-242697000</v>
      </c>
      <c r="K33" s="28">
        <v>-397148000</v>
      </c>
      <c r="L33" s="28">
        <v>-77270000</v>
      </c>
    </row>
    <row r="34" spans="1:12" x14ac:dyDescent="0.2">
      <c r="A34" s="25" t="s">
        <v>53</v>
      </c>
      <c r="B34" s="26">
        <v>-39.380000000000003</v>
      </c>
      <c r="C34" s="26">
        <v>-33.68</v>
      </c>
      <c r="D34" s="26">
        <v>-44.13</v>
      </c>
      <c r="E34" s="26">
        <v>-137.38</v>
      </c>
      <c r="F34" s="26">
        <v>-117.53</v>
      </c>
      <c r="G34" s="26">
        <v>-61.5</v>
      </c>
      <c r="H34" s="27">
        <v>-38.9</v>
      </c>
      <c r="I34" s="26">
        <v>-89.75</v>
      </c>
      <c r="J34" s="26">
        <v>-28.38</v>
      </c>
      <c r="K34" s="26">
        <v>-51.6</v>
      </c>
      <c r="L34" s="26">
        <v>-8.83</v>
      </c>
    </row>
    <row r="35" spans="1:12" x14ac:dyDescent="0.2">
      <c r="A35" s="18" t="s">
        <v>188</v>
      </c>
      <c r="B35" s="19"/>
      <c r="C35" s="15">
        <f>(C33/B33)-1</f>
        <v>8.7881835989200852E-3</v>
      </c>
      <c r="D35" s="15">
        <f>(D33/C33)-1</f>
        <v>0.87265809498819213</v>
      </c>
      <c r="E35" s="15">
        <f>(E33/D33)-1</f>
        <v>4.9149887202768783</v>
      </c>
      <c r="F35" s="15">
        <f t="shared" ref="F35:O35" si="4">(F33/E33)-1</f>
        <v>0.80415625333128027</v>
      </c>
      <c r="G35" s="15">
        <f t="shared" si="4"/>
        <v>-9.5331195283598014E-2</v>
      </c>
      <c r="H35" s="15">
        <f t="shared" si="4"/>
        <v>-0.15267052591933017</v>
      </c>
      <c r="I35" s="15"/>
      <c r="J35" s="15">
        <f t="shared" si="4"/>
        <v>-0.46126474492446068</v>
      </c>
      <c r="K35" s="15">
        <f t="shared" si="4"/>
        <v>0.63639435180492554</v>
      </c>
      <c r="L35" s="15">
        <f t="shared" si="4"/>
        <v>-0.80543777130943628</v>
      </c>
    </row>
    <row r="36" spans="1:12" x14ac:dyDescent="0.2">
      <c r="A36" s="20" t="s">
        <v>189</v>
      </c>
      <c r="B36" s="21" t="e">
        <f t="shared" ref="B36:O36" si="5">(B16*(1-0.25))/(B126+B105+B96)</f>
        <v>#VALUE!</v>
      </c>
      <c r="C36" s="21" t="e">
        <f t="shared" si="5"/>
        <v>#VALUE!</v>
      </c>
      <c r="D36" s="21">
        <f t="shared" si="5"/>
        <v>0.47203957257835921</v>
      </c>
      <c r="E36" s="21">
        <f t="shared" si="5"/>
        <v>-0.22762804937084316</v>
      </c>
      <c r="F36" s="21">
        <f t="shared" si="5"/>
        <v>-0.39077744245754698</v>
      </c>
      <c r="G36" s="21">
        <f t="shared" si="5"/>
        <v>-0.42827874038530911</v>
      </c>
      <c r="H36" s="21">
        <f t="shared" si="5"/>
        <v>-0.36754789334286597</v>
      </c>
      <c r="I36" s="21">
        <f t="shared" si="5"/>
        <v>-0.12332384746727376</v>
      </c>
      <c r="J36" s="21">
        <f t="shared" si="5"/>
        <v>-6.5788226175227518E-2</v>
      </c>
      <c r="K36" s="21">
        <f t="shared" si="5"/>
        <v>-0.12493221093009808</v>
      </c>
      <c r="L36" s="21">
        <f t="shared" si="5"/>
        <v>-2.214273374970175E-2</v>
      </c>
    </row>
    <row r="37" spans="1:12" x14ac:dyDescent="0.2">
      <c r="A37" s="3" t="s">
        <v>38</v>
      </c>
      <c r="B37" s="4" t="s">
        <v>17</v>
      </c>
      <c r="C37" s="4" t="s">
        <v>17</v>
      </c>
      <c r="D37" s="4" t="s">
        <v>17</v>
      </c>
      <c r="E37" s="4" t="s">
        <v>17</v>
      </c>
      <c r="F37" s="4" t="s">
        <v>17</v>
      </c>
      <c r="G37" s="4" t="s">
        <v>17</v>
      </c>
      <c r="H37" s="5" t="s">
        <v>17</v>
      </c>
      <c r="I37" s="4" t="s">
        <v>17</v>
      </c>
      <c r="J37" s="4" t="s">
        <v>17</v>
      </c>
      <c r="K37" s="4" t="s">
        <v>17</v>
      </c>
      <c r="L37" s="4" t="s">
        <v>17</v>
      </c>
    </row>
    <row r="38" spans="1:12" x14ac:dyDescent="0.2">
      <c r="A38" s="3" t="s">
        <v>39</v>
      </c>
      <c r="B38" s="4" t="s">
        <v>17</v>
      </c>
      <c r="C38" s="4" t="s">
        <v>17</v>
      </c>
      <c r="D38" s="4" t="s">
        <v>17</v>
      </c>
      <c r="E38" s="4" t="s">
        <v>17</v>
      </c>
      <c r="F38" s="4" t="s">
        <v>17</v>
      </c>
      <c r="G38" s="4" t="s">
        <v>17</v>
      </c>
      <c r="H38" s="5" t="s">
        <v>17</v>
      </c>
      <c r="I38" s="4" t="s">
        <v>17</v>
      </c>
      <c r="J38" s="4" t="s">
        <v>17</v>
      </c>
      <c r="K38" s="4" t="s">
        <v>17</v>
      </c>
      <c r="L38" s="4" t="s">
        <v>17</v>
      </c>
    </row>
    <row r="39" spans="1:12" x14ac:dyDescent="0.2">
      <c r="A39" s="3" t="s">
        <v>40</v>
      </c>
      <c r="B39" s="4">
        <v>-75556000</v>
      </c>
      <c r="C39" s="4">
        <v>-76220000</v>
      </c>
      <c r="D39" s="4">
        <v>-142734000</v>
      </c>
      <c r="E39" s="4">
        <v>-844270000</v>
      </c>
      <c r="F39" s="4">
        <v>-1523195000</v>
      </c>
      <c r="G39" s="4">
        <v>-1377987000</v>
      </c>
      <c r="H39" s="5">
        <v>-1167609000</v>
      </c>
      <c r="I39" s="4">
        <v>-450494000</v>
      </c>
      <c r="J39" s="4">
        <v>-242697000</v>
      </c>
      <c r="K39" s="4">
        <v>-397148000</v>
      </c>
      <c r="L39" s="4">
        <v>-77270000</v>
      </c>
    </row>
    <row r="40" spans="1:12" x14ac:dyDescent="0.2">
      <c r="A40" s="3" t="s">
        <v>41</v>
      </c>
      <c r="B40" s="4">
        <v>184603000</v>
      </c>
      <c r="C40" s="4">
        <v>184603000</v>
      </c>
      <c r="D40" s="4">
        <v>184603000</v>
      </c>
      <c r="E40" s="4">
        <v>305593000</v>
      </c>
      <c r="F40" s="4">
        <v>402492000</v>
      </c>
      <c r="G40" s="4">
        <v>436513000</v>
      </c>
      <c r="H40" s="5">
        <v>453765500</v>
      </c>
      <c r="I40" s="4">
        <v>448331000</v>
      </c>
      <c r="J40" s="4">
        <v>449218000</v>
      </c>
      <c r="K40" s="4">
        <v>455081000</v>
      </c>
      <c r="L40" s="4">
        <v>462432000</v>
      </c>
    </row>
    <row r="41" spans="1:12" x14ac:dyDescent="0.2">
      <c r="A41" s="3" t="s">
        <v>42</v>
      </c>
      <c r="B41" s="6">
        <v>-0.41</v>
      </c>
      <c r="C41" s="6">
        <v>-0.41</v>
      </c>
      <c r="D41" s="6">
        <v>-0.77</v>
      </c>
      <c r="E41" s="6">
        <v>-2.76</v>
      </c>
      <c r="F41" s="6">
        <v>-3.78</v>
      </c>
      <c r="G41" s="6">
        <v>-3.16</v>
      </c>
      <c r="H41" s="7">
        <v>-2.57</v>
      </c>
      <c r="I41" s="4">
        <v>-1</v>
      </c>
      <c r="J41" s="6">
        <v>-0.54</v>
      </c>
      <c r="K41" s="6">
        <v>-0.87</v>
      </c>
      <c r="L41" s="6">
        <v>-0.17</v>
      </c>
    </row>
    <row r="42" spans="1:12" x14ac:dyDescent="0.2">
      <c r="A42" s="3" t="s">
        <v>43</v>
      </c>
      <c r="B42" s="6">
        <v>-0.41</v>
      </c>
      <c r="C42" s="6">
        <v>-0.41</v>
      </c>
      <c r="D42" s="6">
        <v>-0.77</v>
      </c>
      <c r="E42" s="6">
        <v>-2.76</v>
      </c>
      <c r="F42" s="6">
        <v>-3.78</v>
      </c>
      <c r="G42" s="6">
        <v>-3.16</v>
      </c>
      <c r="H42" s="7">
        <v>-2.57</v>
      </c>
      <c r="I42" s="4">
        <v>-1</v>
      </c>
      <c r="J42" s="6">
        <v>-0.54</v>
      </c>
      <c r="K42" s="6">
        <v>-0.87</v>
      </c>
      <c r="L42" s="6">
        <v>-0.17</v>
      </c>
    </row>
    <row r="43" spans="1:12" x14ac:dyDescent="0.2">
      <c r="A43" s="3" t="s">
        <v>44</v>
      </c>
      <c r="B43" s="4">
        <v>184603000</v>
      </c>
      <c r="C43" s="4">
        <v>184603000</v>
      </c>
      <c r="D43" s="4">
        <v>184603000</v>
      </c>
      <c r="E43" s="4">
        <v>305593000</v>
      </c>
      <c r="F43" s="4">
        <v>402492000</v>
      </c>
      <c r="G43" s="4">
        <v>436513000</v>
      </c>
      <c r="H43" s="5">
        <v>453765500</v>
      </c>
      <c r="I43" s="4">
        <v>448331000</v>
      </c>
      <c r="J43" s="4">
        <v>449218000</v>
      </c>
      <c r="K43" s="4">
        <v>455081000</v>
      </c>
      <c r="L43" s="4">
        <v>462432000</v>
      </c>
    </row>
    <row r="44" spans="1:12" x14ac:dyDescent="0.2">
      <c r="A44" s="3" t="s">
        <v>45</v>
      </c>
      <c r="B44" s="6">
        <v>-0.41</v>
      </c>
      <c r="C44" s="6">
        <v>-0.41</v>
      </c>
      <c r="D44" s="6">
        <v>-0.77</v>
      </c>
      <c r="E44" s="6">
        <v>-2.76</v>
      </c>
      <c r="F44" s="6">
        <v>-3.78</v>
      </c>
      <c r="G44" s="6">
        <v>-3.16</v>
      </c>
      <c r="H44" s="7">
        <v>-2.57</v>
      </c>
      <c r="I44" s="4">
        <v>-1</v>
      </c>
      <c r="J44" s="6">
        <v>-0.54</v>
      </c>
      <c r="K44" s="6">
        <v>-0.87</v>
      </c>
      <c r="L44" s="6">
        <v>-0.17</v>
      </c>
    </row>
    <row r="45" spans="1:12" x14ac:dyDescent="0.2">
      <c r="A45" s="3" t="s">
        <v>46</v>
      </c>
      <c r="B45" s="6">
        <v>-0.41</v>
      </c>
      <c r="C45" s="6">
        <v>-0.41</v>
      </c>
      <c r="D45" s="6">
        <v>-0.77</v>
      </c>
      <c r="E45" s="6">
        <v>-2.76</v>
      </c>
      <c r="F45" s="6">
        <v>-3.78</v>
      </c>
      <c r="G45" s="6">
        <v>-3.16</v>
      </c>
      <c r="H45" s="7">
        <v>-2.57</v>
      </c>
      <c r="I45" s="4">
        <v>-1</v>
      </c>
      <c r="J45" s="6">
        <v>-0.54</v>
      </c>
      <c r="K45" s="6">
        <v>-0.87</v>
      </c>
      <c r="L45" s="6">
        <v>-0.17</v>
      </c>
    </row>
    <row r="46" spans="1:12" x14ac:dyDescent="0.2">
      <c r="A46" s="3" t="s">
        <v>47</v>
      </c>
      <c r="B46" s="4">
        <v>-66897000</v>
      </c>
      <c r="C46" s="4">
        <v>-69282000</v>
      </c>
      <c r="D46" s="4">
        <v>-132909000</v>
      </c>
      <c r="E46" s="4">
        <v>-765846000</v>
      </c>
      <c r="F46" s="4">
        <v>-1440479000</v>
      </c>
      <c r="G46" s="4">
        <v>-1342504000</v>
      </c>
      <c r="H46" s="5">
        <v>-954891000</v>
      </c>
      <c r="I46" s="4">
        <v>-408939000</v>
      </c>
      <c r="J46" s="4">
        <v>-183599000</v>
      </c>
      <c r="K46" s="4">
        <v>-341572000</v>
      </c>
      <c r="L46" s="4">
        <v>-20781000</v>
      </c>
    </row>
    <row r="47" spans="1:12" x14ac:dyDescent="0.2">
      <c r="A47" s="3" t="s">
        <v>48</v>
      </c>
      <c r="B47" s="6">
        <v>-34.869999999999997</v>
      </c>
      <c r="C47" s="6">
        <v>-30.62</v>
      </c>
      <c r="D47" s="6">
        <v>-41.1</v>
      </c>
      <c r="E47" s="6">
        <v>-124.62</v>
      </c>
      <c r="F47" s="6">
        <v>-111.15</v>
      </c>
      <c r="G47" s="6">
        <v>-59.92</v>
      </c>
      <c r="H47" s="7">
        <v>-31.81</v>
      </c>
      <c r="I47" s="6">
        <v>-80.44</v>
      </c>
      <c r="J47" s="6">
        <v>-59.92</v>
      </c>
      <c r="K47" s="6">
        <v>-46.31</v>
      </c>
      <c r="L47" s="6">
        <v>-31.81</v>
      </c>
    </row>
    <row r="48" spans="1:12" x14ac:dyDescent="0.2">
      <c r="A48" s="3" t="s">
        <v>49</v>
      </c>
      <c r="B48" s="4">
        <v>-73198000</v>
      </c>
      <c r="C48" s="4">
        <v>-76781000</v>
      </c>
      <c r="D48" s="4">
        <v>-146545000</v>
      </c>
      <c r="E48" s="4">
        <v>-843256000</v>
      </c>
      <c r="F48" s="4">
        <v>-1561617000</v>
      </c>
      <c r="G48" s="4">
        <v>-1511756000</v>
      </c>
      <c r="H48" s="5">
        <v>-1146080000</v>
      </c>
      <c r="I48" s="4">
        <v>-455028000</v>
      </c>
      <c r="J48" s="4">
        <v>-232222000</v>
      </c>
      <c r="K48" s="4">
        <v>-389785000</v>
      </c>
      <c r="L48" s="4">
        <v>-69045000</v>
      </c>
    </row>
    <row r="49" spans="1:12" x14ac:dyDescent="0.2">
      <c r="A49" s="3" t="s">
        <v>50</v>
      </c>
      <c r="B49" s="4">
        <v>-73198000</v>
      </c>
      <c r="C49" s="4">
        <v>-76781000</v>
      </c>
      <c r="D49" s="4">
        <v>-146545000</v>
      </c>
      <c r="E49" s="4">
        <v>-843256000</v>
      </c>
      <c r="F49" s="4">
        <v>-1561617000</v>
      </c>
      <c r="G49" s="4">
        <v>-1511756000</v>
      </c>
      <c r="H49" s="5">
        <v>-1146080000</v>
      </c>
      <c r="I49" s="4">
        <v>-455028000</v>
      </c>
      <c r="J49" s="4">
        <v>-232222000</v>
      </c>
      <c r="K49" s="4">
        <v>-389785000</v>
      </c>
      <c r="L49" s="4">
        <v>-69045000</v>
      </c>
    </row>
    <row r="50" spans="1:12" x14ac:dyDescent="0.2">
      <c r="A50" s="3" t="s">
        <v>54</v>
      </c>
      <c r="B50" s="4" t="s">
        <v>17</v>
      </c>
      <c r="C50" s="4" t="s">
        <v>17</v>
      </c>
      <c r="D50" s="4" t="s">
        <v>17</v>
      </c>
      <c r="E50" s="4">
        <v>236358</v>
      </c>
      <c r="F50" s="4">
        <v>960019</v>
      </c>
      <c r="G50" s="4">
        <v>533443</v>
      </c>
      <c r="H50" s="5">
        <v>714679</v>
      </c>
      <c r="I50" s="4">
        <v>371806</v>
      </c>
      <c r="J50" s="4">
        <v>203603</v>
      </c>
      <c r="K50" s="4">
        <v>183250</v>
      </c>
      <c r="L50" s="4">
        <v>208316</v>
      </c>
    </row>
    <row r="51" spans="1:12" x14ac:dyDescent="0.2">
      <c r="A51" s="3" t="s">
        <v>55</v>
      </c>
      <c r="B51" s="4" t="s">
        <v>17</v>
      </c>
      <c r="C51" s="4" t="s">
        <v>17</v>
      </c>
      <c r="D51" s="4" t="s">
        <v>17</v>
      </c>
      <c r="E51" s="4" t="s">
        <v>17</v>
      </c>
      <c r="F51" s="4" t="s">
        <v>17</v>
      </c>
      <c r="G51" s="4" t="s">
        <v>17</v>
      </c>
      <c r="H51" s="5" t="s">
        <v>17</v>
      </c>
      <c r="I51" s="4" t="s">
        <v>17</v>
      </c>
      <c r="J51" s="4" t="s">
        <v>17</v>
      </c>
      <c r="K51" s="4" t="s">
        <v>17</v>
      </c>
      <c r="L51" s="4" t="s">
        <v>17</v>
      </c>
    </row>
    <row r="52" spans="1:12" x14ac:dyDescent="0.2">
      <c r="A52" s="3" t="s">
        <v>56</v>
      </c>
      <c r="B52" s="4">
        <v>6301000</v>
      </c>
      <c r="C52" s="4">
        <v>7499000</v>
      </c>
      <c r="D52" s="4">
        <v>13636000</v>
      </c>
      <c r="E52" s="4">
        <v>77410000</v>
      </c>
      <c r="F52" s="4">
        <v>121138000</v>
      </c>
      <c r="G52" s="4">
        <v>169252000</v>
      </c>
      <c r="H52" s="5">
        <v>191189000</v>
      </c>
      <c r="I52" s="4">
        <v>46089000</v>
      </c>
      <c r="J52" s="4">
        <v>48623000</v>
      </c>
      <c r="K52" s="4">
        <v>48213000</v>
      </c>
      <c r="L52" s="4">
        <v>48264000</v>
      </c>
    </row>
    <row r="54" spans="1:12" x14ac:dyDescent="0.2">
      <c r="A54" s="2" t="s">
        <v>17</v>
      </c>
      <c r="B54" s="2" t="s">
        <v>0</v>
      </c>
      <c r="C54" s="2" t="s">
        <v>1</v>
      </c>
      <c r="D54" s="2" t="s">
        <v>2</v>
      </c>
      <c r="E54" s="2" t="s">
        <v>3</v>
      </c>
      <c r="F54" s="2" t="s">
        <v>4</v>
      </c>
      <c r="G54" s="2" t="s">
        <v>5</v>
      </c>
      <c r="H54" s="2" t="s">
        <v>6</v>
      </c>
      <c r="I54" s="2" t="s">
        <v>7</v>
      </c>
      <c r="J54" s="2" t="s">
        <v>8</v>
      </c>
      <c r="K54" s="2" t="s">
        <v>9</v>
      </c>
      <c r="L54" s="2" t="s">
        <v>10</v>
      </c>
    </row>
    <row r="55" spans="1:12" x14ac:dyDescent="0.2">
      <c r="A55" s="3" t="s">
        <v>57</v>
      </c>
      <c r="B55" s="4" t="s">
        <v>17</v>
      </c>
      <c r="C55" s="4">
        <v>262173000</v>
      </c>
      <c r="D55" s="4">
        <v>261148000</v>
      </c>
      <c r="E55" s="4">
        <v>2194305000</v>
      </c>
      <c r="F55" s="4">
        <v>2753330000</v>
      </c>
      <c r="G55" s="4">
        <v>2084841000</v>
      </c>
      <c r="H55" s="5">
        <v>1719021000</v>
      </c>
      <c r="I55" s="4">
        <v>2193078000</v>
      </c>
      <c r="J55" s="4">
        <v>2084841000</v>
      </c>
      <c r="K55" s="4">
        <v>1805756000</v>
      </c>
      <c r="L55" s="4">
        <v>1719021000</v>
      </c>
    </row>
    <row r="56" spans="1:12" x14ac:dyDescent="0.2">
      <c r="A56" s="3" t="s">
        <v>58</v>
      </c>
      <c r="B56" s="4" t="s">
        <v>17</v>
      </c>
      <c r="C56" s="4">
        <v>117908000</v>
      </c>
      <c r="D56" s="4">
        <v>76533000</v>
      </c>
      <c r="E56" s="4">
        <v>1817258000</v>
      </c>
      <c r="F56" s="4">
        <v>2152892000</v>
      </c>
      <c r="G56" s="4">
        <v>1309172000</v>
      </c>
      <c r="H56" s="5">
        <v>1113715000</v>
      </c>
      <c r="I56" s="4">
        <v>1382651000</v>
      </c>
      <c r="J56" s="4">
        <v>1309172000</v>
      </c>
      <c r="K56" s="4">
        <v>1087668000</v>
      </c>
      <c r="L56" s="4">
        <v>1113715000</v>
      </c>
    </row>
    <row r="57" spans="1:12" x14ac:dyDescent="0.2">
      <c r="A57" s="3" t="s">
        <v>59</v>
      </c>
      <c r="B57" s="4" t="s">
        <v>17</v>
      </c>
      <c r="C57" s="4">
        <v>117908000</v>
      </c>
      <c r="D57" s="4">
        <v>76533000</v>
      </c>
      <c r="E57" s="4">
        <v>1817258000</v>
      </c>
      <c r="F57" s="4">
        <v>2152892000</v>
      </c>
      <c r="G57" s="4">
        <v>1309172000</v>
      </c>
      <c r="H57" s="5">
        <v>1113715000</v>
      </c>
      <c r="I57" s="4">
        <v>1382651000</v>
      </c>
      <c r="J57" s="4">
        <v>1309172000</v>
      </c>
      <c r="K57" s="4">
        <v>1087668000</v>
      </c>
      <c r="L57" s="4">
        <v>1113715000</v>
      </c>
    </row>
    <row r="58" spans="1:12" x14ac:dyDescent="0.2">
      <c r="A58" s="3" t="s">
        <v>60</v>
      </c>
      <c r="B58" s="4" t="s">
        <v>17</v>
      </c>
      <c r="C58" s="4" t="s">
        <v>17</v>
      </c>
      <c r="D58" s="4" t="s">
        <v>17</v>
      </c>
      <c r="E58" s="4" t="s">
        <v>17</v>
      </c>
      <c r="F58" s="4" t="s">
        <v>17</v>
      </c>
      <c r="G58" s="4" t="s">
        <v>17</v>
      </c>
      <c r="H58" s="5" t="s">
        <v>17</v>
      </c>
      <c r="I58" s="4" t="s">
        <v>17</v>
      </c>
      <c r="J58" s="4" t="s">
        <v>17</v>
      </c>
      <c r="K58" s="4" t="s">
        <v>17</v>
      </c>
      <c r="L58" s="4" t="s">
        <v>17</v>
      </c>
    </row>
    <row r="59" spans="1:12" x14ac:dyDescent="0.2">
      <c r="A59" s="3" t="s">
        <v>61</v>
      </c>
      <c r="B59" s="4" t="s">
        <v>17</v>
      </c>
      <c r="C59" s="4">
        <v>21334000</v>
      </c>
      <c r="D59" s="4">
        <v>19828000</v>
      </c>
      <c r="E59" s="4">
        <v>74771000</v>
      </c>
      <c r="F59" s="4">
        <v>97813000</v>
      </c>
      <c r="G59" s="4">
        <v>211180000</v>
      </c>
      <c r="H59" s="5">
        <v>141554000</v>
      </c>
      <c r="I59" s="4">
        <v>130445000</v>
      </c>
      <c r="J59" s="4">
        <v>211180000</v>
      </c>
      <c r="K59" s="4">
        <v>165959000</v>
      </c>
      <c r="L59" s="4">
        <v>141554000</v>
      </c>
    </row>
    <row r="60" spans="1:12" x14ac:dyDescent="0.2">
      <c r="A60" s="3" t="s">
        <v>62</v>
      </c>
      <c r="B60" s="4" t="s">
        <v>17</v>
      </c>
      <c r="C60" s="4">
        <v>21334000</v>
      </c>
      <c r="D60" s="4">
        <v>19828000</v>
      </c>
      <c r="E60" s="4">
        <v>74771000</v>
      </c>
      <c r="F60" s="4">
        <v>97813000</v>
      </c>
      <c r="G60" s="4">
        <v>211180000</v>
      </c>
      <c r="H60" s="5">
        <v>141554000</v>
      </c>
      <c r="I60" s="4">
        <v>130445000</v>
      </c>
      <c r="J60" s="4">
        <v>211180000</v>
      </c>
      <c r="K60" s="4">
        <v>165959000</v>
      </c>
      <c r="L60" s="4">
        <v>141554000</v>
      </c>
    </row>
    <row r="61" spans="1:12" x14ac:dyDescent="0.2">
      <c r="A61" s="3" t="s">
        <v>63</v>
      </c>
      <c r="B61" s="4" t="s">
        <v>17</v>
      </c>
      <c r="C61" s="4" t="s">
        <v>17</v>
      </c>
      <c r="D61" s="4" t="s">
        <v>17</v>
      </c>
      <c r="E61" s="4" t="s">
        <v>17</v>
      </c>
      <c r="F61" s="4" t="s">
        <v>17</v>
      </c>
      <c r="G61" s="4" t="s">
        <v>17</v>
      </c>
      <c r="H61" s="5" t="s">
        <v>17</v>
      </c>
      <c r="I61" s="4" t="s">
        <v>17</v>
      </c>
      <c r="J61" s="4" t="s">
        <v>17</v>
      </c>
      <c r="K61" s="4" t="s">
        <v>17</v>
      </c>
      <c r="L61" s="4" t="s">
        <v>17</v>
      </c>
    </row>
    <row r="62" spans="1:12" x14ac:dyDescent="0.2">
      <c r="A62" s="3" t="s">
        <v>64</v>
      </c>
      <c r="B62" s="4" t="s">
        <v>17</v>
      </c>
      <c r="C62" s="4" t="s">
        <v>17</v>
      </c>
      <c r="D62" s="4" t="s">
        <v>17</v>
      </c>
      <c r="E62" s="4" t="s">
        <v>17</v>
      </c>
      <c r="F62" s="4" t="s">
        <v>17</v>
      </c>
      <c r="G62" s="4" t="s">
        <v>17</v>
      </c>
      <c r="H62" s="5" t="s">
        <v>17</v>
      </c>
      <c r="I62" s="4" t="s">
        <v>17</v>
      </c>
      <c r="J62" s="4" t="s">
        <v>17</v>
      </c>
      <c r="K62" s="4" t="s">
        <v>17</v>
      </c>
      <c r="L62" s="4" t="s">
        <v>17</v>
      </c>
    </row>
    <row r="63" spans="1:12" x14ac:dyDescent="0.2">
      <c r="A63" s="3" t="s">
        <v>65</v>
      </c>
      <c r="B63" s="4" t="s">
        <v>17</v>
      </c>
      <c r="C63" s="4" t="s">
        <v>17</v>
      </c>
      <c r="D63" s="4" t="s">
        <v>17</v>
      </c>
      <c r="E63" s="4" t="s">
        <v>17</v>
      </c>
      <c r="F63" s="4" t="s">
        <v>17</v>
      </c>
      <c r="G63" s="4" t="s">
        <v>17</v>
      </c>
      <c r="H63" s="5" t="s">
        <v>17</v>
      </c>
      <c r="I63" s="4" t="s">
        <v>17</v>
      </c>
      <c r="J63" s="4" t="s">
        <v>17</v>
      </c>
      <c r="K63" s="4" t="s">
        <v>17</v>
      </c>
      <c r="L63" s="4" t="s">
        <v>17</v>
      </c>
    </row>
    <row r="64" spans="1:12" x14ac:dyDescent="0.2">
      <c r="A64" s="3" t="s">
        <v>66</v>
      </c>
      <c r="B64" s="4" t="s">
        <v>17</v>
      </c>
      <c r="C64" s="4" t="s">
        <v>17</v>
      </c>
      <c r="D64" s="4" t="s">
        <v>17</v>
      </c>
      <c r="E64" s="4" t="s">
        <v>17</v>
      </c>
      <c r="F64" s="4" t="s">
        <v>17</v>
      </c>
      <c r="G64" s="4" t="s">
        <v>17</v>
      </c>
      <c r="H64" s="5" t="s">
        <v>17</v>
      </c>
      <c r="I64" s="4" t="s">
        <v>17</v>
      </c>
      <c r="J64" s="4" t="s">
        <v>17</v>
      </c>
      <c r="K64" s="4" t="s">
        <v>17</v>
      </c>
      <c r="L64" s="4" t="s">
        <v>17</v>
      </c>
    </row>
    <row r="65" spans="1:12" x14ac:dyDescent="0.2">
      <c r="A65" s="3" t="s">
        <v>67</v>
      </c>
      <c r="B65" s="4" t="s">
        <v>17</v>
      </c>
      <c r="C65" s="4" t="s">
        <v>17</v>
      </c>
      <c r="D65" s="4" t="s">
        <v>17</v>
      </c>
      <c r="E65" s="4" t="s">
        <v>17</v>
      </c>
      <c r="F65" s="4" t="s">
        <v>17</v>
      </c>
      <c r="G65" s="4" t="s">
        <v>17</v>
      </c>
      <c r="H65" s="5" t="s">
        <v>17</v>
      </c>
      <c r="I65" s="4" t="s">
        <v>17</v>
      </c>
      <c r="J65" s="4" t="s">
        <v>17</v>
      </c>
      <c r="K65" s="4" t="s">
        <v>17</v>
      </c>
      <c r="L65" s="4" t="s">
        <v>17</v>
      </c>
    </row>
    <row r="66" spans="1:12" x14ac:dyDescent="0.2">
      <c r="A66" s="3" t="s">
        <v>68</v>
      </c>
      <c r="B66" s="4" t="s">
        <v>17</v>
      </c>
      <c r="C66" s="4" t="s">
        <v>17</v>
      </c>
      <c r="D66" s="4" t="s">
        <v>17</v>
      </c>
      <c r="E66" s="4" t="s">
        <v>17</v>
      </c>
      <c r="F66" s="4" t="s">
        <v>17</v>
      </c>
      <c r="G66" s="4" t="s">
        <v>17</v>
      </c>
      <c r="H66" s="5" t="s">
        <v>17</v>
      </c>
      <c r="I66" s="4" t="s">
        <v>17</v>
      </c>
      <c r="J66" s="4" t="s">
        <v>17</v>
      </c>
      <c r="K66" s="4" t="s">
        <v>17</v>
      </c>
      <c r="L66" s="4" t="s">
        <v>17</v>
      </c>
    </row>
    <row r="67" spans="1:12" x14ac:dyDescent="0.2">
      <c r="A67" s="3" t="s">
        <v>69</v>
      </c>
      <c r="B67" s="4" t="s">
        <v>17</v>
      </c>
      <c r="C67" s="4" t="s">
        <v>17</v>
      </c>
      <c r="D67" s="4" t="s">
        <v>17</v>
      </c>
      <c r="E67" s="4" t="s">
        <v>17</v>
      </c>
      <c r="F67" s="4" t="s">
        <v>17</v>
      </c>
      <c r="G67" s="4" t="s">
        <v>17</v>
      </c>
      <c r="H67" s="5" t="s">
        <v>17</v>
      </c>
      <c r="I67" s="4" t="s">
        <v>17</v>
      </c>
      <c r="J67" s="4" t="s">
        <v>17</v>
      </c>
      <c r="K67" s="4" t="s">
        <v>17</v>
      </c>
      <c r="L67" s="4" t="s">
        <v>17</v>
      </c>
    </row>
    <row r="68" spans="1:12" x14ac:dyDescent="0.2">
      <c r="A68" s="3" t="s">
        <v>70</v>
      </c>
      <c r="B68" s="4" t="s">
        <v>17</v>
      </c>
      <c r="C68" s="4" t="s">
        <v>17</v>
      </c>
      <c r="D68" s="4" t="s">
        <v>17</v>
      </c>
      <c r="E68" s="4" t="s">
        <v>17</v>
      </c>
      <c r="F68" s="4" t="s">
        <v>17</v>
      </c>
      <c r="G68" s="4" t="s">
        <v>17</v>
      </c>
      <c r="H68" s="5" t="s">
        <v>17</v>
      </c>
      <c r="I68" s="4" t="s">
        <v>17</v>
      </c>
      <c r="J68" s="4" t="s">
        <v>17</v>
      </c>
      <c r="K68" s="4" t="s">
        <v>17</v>
      </c>
      <c r="L68" s="4" t="s">
        <v>17</v>
      </c>
    </row>
    <row r="69" spans="1:12" x14ac:dyDescent="0.2">
      <c r="A69" s="3" t="s">
        <v>71</v>
      </c>
      <c r="B69" s="4" t="s">
        <v>17</v>
      </c>
      <c r="C69" s="4" t="s">
        <v>17</v>
      </c>
      <c r="D69" s="4" t="s">
        <v>17</v>
      </c>
      <c r="E69" s="4" t="s">
        <v>17</v>
      </c>
      <c r="F69" s="4" t="s">
        <v>17</v>
      </c>
      <c r="G69" s="4" t="s">
        <v>17</v>
      </c>
      <c r="H69" s="5" t="s">
        <v>17</v>
      </c>
      <c r="I69" s="4" t="s">
        <v>17</v>
      </c>
      <c r="J69" s="4" t="s">
        <v>17</v>
      </c>
      <c r="K69" s="4" t="s">
        <v>17</v>
      </c>
      <c r="L69" s="4" t="s">
        <v>17</v>
      </c>
    </row>
    <row r="70" spans="1:12" x14ac:dyDescent="0.2">
      <c r="A70" s="3" t="s">
        <v>72</v>
      </c>
      <c r="B70" s="4" t="s">
        <v>17</v>
      </c>
      <c r="C70" s="4">
        <v>122931000</v>
      </c>
      <c r="D70" s="4">
        <v>164787000</v>
      </c>
      <c r="E70" s="4">
        <v>302276000</v>
      </c>
      <c r="F70" s="4">
        <v>502625000</v>
      </c>
      <c r="G70" s="4">
        <v>564489000</v>
      </c>
      <c r="H70" s="5">
        <v>463752000</v>
      </c>
      <c r="I70" s="4">
        <v>679982000</v>
      </c>
      <c r="J70" s="4">
        <v>564489000</v>
      </c>
      <c r="K70" s="4">
        <v>552129000</v>
      </c>
      <c r="L70" s="4">
        <v>463752000</v>
      </c>
    </row>
    <row r="71" spans="1:12" x14ac:dyDescent="0.2">
      <c r="A71" s="3" t="s">
        <v>73</v>
      </c>
      <c r="B71" s="4" t="s">
        <v>17</v>
      </c>
      <c r="C71" s="4" t="s">
        <v>17</v>
      </c>
      <c r="D71" s="4" t="s">
        <v>17</v>
      </c>
      <c r="E71" s="4" t="s">
        <v>17</v>
      </c>
      <c r="F71" s="4" t="s">
        <v>17</v>
      </c>
      <c r="G71" s="4" t="s">
        <v>17</v>
      </c>
      <c r="H71" s="5" t="s">
        <v>17</v>
      </c>
      <c r="I71" s="4" t="s">
        <v>17</v>
      </c>
      <c r="J71" s="4" t="s">
        <v>17</v>
      </c>
      <c r="K71" s="4" t="s">
        <v>17</v>
      </c>
      <c r="L71" s="4" t="s">
        <v>17</v>
      </c>
    </row>
    <row r="72" spans="1:12" x14ac:dyDescent="0.2">
      <c r="A72" s="3" t="s">
        <v>74</v>
      </c>
      <c r="B72" s="4" t="s">
        <v>17</v>
      </c>
      <c r="C72" s="4" t="s">
        <v>17</v>
      </c>
      <c r="D72" s="4" t="s">
        <v>17</v>
      </c>
      <c r="E72" s="4" t="s">
        <v>17</v>
      </c>
      <c r="F72" s="4" t="s">
        <v>17</v>
      </c>
      <c r="G72" s="4" t="s">
        <v>17</v>
      </c>
      <c r="H72" s="5" t="s">
        <v>17</v>
      </c>
      <c r="I72" s="4" t="s">
        <v>17</v>
      </c>
      <c r="J72" s="4" t="s">
        <v>17</v>
      </c>
      <c r="K72" s="4" t="s">
        <v>17</v>
      </c>
      <c r="L72" s="4" t="s">
        <v>17</v>
      </c>
    </row>
    <row r="73" spans="1:12" x14ac:dyDescent="0.2">
      <c r="A73" s="3" t="s">
        <v>75</v>
      </c>
      <c r="B73" s="4" t="s">
        <v>17</v>
      </c>
      <c r="C73" s="4" t="s">
        <v>17</v>
      </c>
      <c r="D73" s="4" t="s">
        <v>17</v>
      </c>
      <c r="E73" s="4" t="s">
        <v>17</v>
      </c>
      <c r="F73" s="4" t="s">
        <v>17</v>
      </c>
      <c r="G73" s="4" t="s">
        <v>17</v>
      </c>
      <c r="H73" s="5" t="s">
        <v>17</v>
      </c>
      <c r="I73" s="4" t="s">
        <v>17</v>
      </c>
      <c r="J73" s="4" t="s">
        <v>17</v>
      </c>
      <c r="K73" s="4" t="s">
        <v>17</v>
      </c>
      <c r="L73" s="4" t="s">
        <v>17</v>
      </c>
    </row>
    <row r="74" spans="1:12" x14ac:dyDescent="0.2">
      <c r="A74" s="3" t="s">
        <v>76</v>
      </c>
      <c r="B74" s="4" t="s">
        <v>17</v>
      </c>
      <c r="C74" s="4" t="s">
        <v>17</v>
      </c>
      <c r="D74" s="4" t="s">
        <v>17</v>
      </c>
      <c r="E74" s="4" t="s">
        <v>17</v>
      </c>
      <c r="F74" s="4" t="s">
        <v>17</v>
      </c>
      <c r="G74" s="4" t="s">
        <v>17</v>
      </c>
      <c r="H74" s="5" t="s">
        <v>17</v>
      </c>
      <c r="I74" s="4" t="s">
        <v>17</v>
      </c>
      <c r="J74" s="4" t="s">
        <v>17</v>
      </c>
      <c r="K74" s="4" t="s">
        <v>17</v>
      </c>
      <c r="L74" s="4" t="s">
        <v>17</v>
      </c>
    </row>
    <row r="75" spans="1:12" x14ac:dyDescent="0.2">
      <c r="A75" s="3" t="s">
        <v>77</v>
      </c>
      <c r="B75" s="4" t="s">
        <v>17</v>
      </c>
      <c r="C75" s="4" t="s">
        <v>17</v>
      </c>
      <c r="D75" s="4" t="s">
        <v>17</v>
      </c>
      <c r="E75" s="4" t="s">
        <v>17</v>
      </c>
      <c r="F75" s="4" t="s">
        <v>17</v>
      </c>
      <c r="G75" s="4" t="s">
        <v>17</v>
      </c>
      <c r="H75" s="5" t="s">
        <v>17</v>
      </c>
      <c r="I75" s="4" t="s">
        <v>17</v>
      </c>
      <c r="J75" s="4" t="s">
        <v>17</v>
      </c>
      <c r="K75" s="4" t="s">
        <v>17</v>
      </c>
      <c r="L75" s="4" t="s">
        <v>17</v>
      </c>
    </row>
    <row r="76" spans="1:12" x14ac:dyDescent="0.2">
      <c r="A76" s="3" t="s">
        <v>78</v>
      </c>
      <c r="B76" s="4" t="s">
        <v>17</v>
      </c>
      <c r="C76" s="4">
        <v>37220000</v>
      </c>
      <c r="D76" s="4">
        <v>69577000</v>
      </c>
      <c r="E76" s="4">
        <v>1245024000</v>
      </c>
      <c r="F76" s="4">
        <v>1315724000</v>
      </c>
      <c r="G76" s="4">
        <v>1955311000</v>
      </c>
      <c r="H76" s="5">
        <v>1887243000</v>
      </c>
      <c r="I76" s="4">
        <v>1998975000</v>
      </c>
      <c r="J76" s="4">
        <v>1955311000</v>
      </c>
      <c r="K76" s="4">
        <v>1933518000</v>
      </c>
      <c r="L76" s="4">
        <v>1887243000</v>
      </c>
    </row>
    <row r="77" spans="1:12" x14ac:dyDescent="0.2">
      <c r="A77" s="3" t="s">
        <v>79</v>
      </c>
      <c r="B77" s="4" t="s">
        <v>17</v>
      </c>
      <c r="C77" s="4">
        <v>14102000</v>
      </c>
      <c r="D77" s="4">
        <v>25945000</v>
      </c>
      <c r="E77" s="4">
        <v>108904000</v>
      </c>
      <c r="F77" s="4">
        <v>109850000</v>
      </c>
      <c r="G77" s="4">
        <v>70456000</v>
      </c>
      <c r="H77" s="5">
        <v>118283000</v>
      </c>
      <c r="I77" s="4">
        <v>132929000</v>
      </c>
      <c r="J77" s="4">
        <v>70456000</v>
      </c>
      <c r="K77" s="4">
        <v>123077000</v>
      </c>
      <c r="L77" s="4">
        <v>118283000</v>
      </c>
    </row>
    <row r="78" spans="1:12" x14ac:dyDescent="0.2">
      <c r="A78" s="3" t="s">
        <v>80</v>
      </c>
      <c r="B78" s="4" t="s">
        <v>17</v>
      </c>
      <c r="C78" s="4">
        <v>17479000</v>
      </c>
      <c r="D78" s="4">
        <v>32949000</v>
      </c>
      <c r="E78" s="4">
        <v>126342000</v>
      </c>
      <c r="F78" s="4">
        <v>150254000</v>
      </c>
      <c r="G78" s="4">
        <v>126059000</v>
      </c>
      <c r="H78" s="5">
        <v>118283000</v>
      </c>
      <c r="I78" s="4">
        <v>132929000</v>
      </c>
      <c r="J78" s="4">
        <v>126059000</v>
      </c>
      <c r="K78" s="4">
        <v>123077000</v>
      </c>
      <c r="L78" s="4">
        <v>118283000</v>
      </c>
    </row>
    <row r="79" spans="1:12" x14ac:dyDescent="0.2">
      <c r="A79" s="3" t="s">
        <v>81</v>
      </c>
      <c r="B79" s="4" t="s">
        <v>17</v>
      </c>
      <c r="C79" s="4">
        <v>3377000</v>
      </c>
      <c r="D79" s="4">
        <v>7004000</v>
      </c>
      <c r="E79" s="4">
        <v>17438000</v>
      </c>
      <c r="F79" s="4">
        <v>40404000</v>
      </c>
      <c r="G79" s="4">
        <v>55603000</v>
      </c>
      <c r="H79" s="5" t="s">
        <v>17</v>
      </c>
      <c r="I79" s="4" t="s">
        <v>17</v>
      </c>
      <c r="J79" s="4">
        <v>55603000</v>
      </c>
      <c r="K79" s="4" t="s">
        <v>17</v>
      </c>
      <c r="L79" s="4" t="s">
        <v>17</v>
      </c>
    </row>
    <row r="80" spans="1:12" x14ac:dyDescent="0.2">
      <c r="A80" s="3" t="s">
        <v>82</v>
      </c>
      <c r="B80" s="4" t="s">
        <v>17</v>
      </c>
      <c r="C80" s="4" t="s">
        <v>17</v>
      </c>
      <c r="D80" s="4">
        <v>2521000</v>
      </c>
      <c r="E80" s="4">
        <v>2955000</v>
      </c>
      <c r="F80" s="4">
        <v>9825000</v>
      </c>
      <c r="G80" s="4">
        <v>10080000</v>
      </c>
      <c r="H80" s="5">
        <v>9638000</v>
      </c>
      <c r="I80" s="4">
        <v>8746000</v>
      </c>
      <c r="J80" s="4">
        <v>10080000</v>
      </c>
      <c r="K80" s="4">
        <v>9961000</v>
      </c>
      <c r="L80" s="4">
        <v>9638000</v>
      </c>
    </row>
    <row r="81" spans="1:12" x14ac:dyDescent="0.2">
      <c r="A81" s="3" t="s">
        <v>83</v>
      </c>
      <c r="B81" s="4" t="s">
        <v>17</v>
      </c>
      <c r="C81" s="4" t="s">
        <v>17</v>
      </c>
      <c r="D81" s="4">
        <v>2521000</v>
      </c>
      <c r="E81" s="4">
        <v>2955000</v>
      </c>
      <c r="F81" s="4">
        <v>9825000</v>
      </c>
      <c r="G81" s="4">
        <v>10080000</v>
      </c>
      <c r="H81" s="5">
        <v>9638000</v>
      </c>
      <c r="I81" s="4">
        <v>8746000</v>
      </c>
      <c r="J81" s="4">
        <v>10080000</v>
      </c>
      <c r="K81" s="4">
        <v>9961000</v>
      </c>
      <c r="L81" s="4">
        <v>9638000</v>
      </c>
    </row>
    <row r="82" spans="1:12" x14ac:dyDescent="0.2">
      <c r="A82" s="3" t="s">
        <v>84</v>
      </c>
      <c r="B82" s="4" t="s">
        <v>17</v>
      </c>
      <c r="C82" s="4" t="s">
        <v>17</v>
      </c>
      <c r="D82" s="4" t="s">
        <v>17</v>
      </c>
      <c r="E82" s="4" t="s">
        <v>17</v>
      </c>
      <c r="F82" s="4" t="s">
        <v>17</v>
      </c>
      <c r="G82" s="4" t="s">
        <v>17</v>
      </c>
      <c r="H82" s="5" t="s">
        <v>17</v>
      </c>
      <c r="I82" s="4" t="s">
        <v>17</v>
      </c>
      <c r="J82" s="4" t="s">
        <v>17</v>
      </c>
      <c r="K82" s="4" t="s">
        <v>17</v>
      </c>
      <c r="L82" s="4" t="s">
        <v>17</v>
      </c>
    </row>
    <row r="83" spans="1:12" x14ac:dyDescent="0.2">
      <c r="A83" s="3" t="s">
        <v>85</v>
      </c>
      <c r="B83" s="4" t="s">
        <v>17</v>
      </c>
      <c r="C83" s="4">
        <v>23118000</v>
      </c>
      <c r="D83" s="4">
        <v>41111000</v>
      </c>
      <c r="E83" s="4">
        <v>1133165000</v>
      </c>
      <c r="F83" s="4">
        <v>1196049000</v>
      </c>
      <c r="G83" s="4">
        <v>1874775000</v>
      </c>
      <c r="H83" s="5">
        <v>1759322000</v>
      </c>
      <c r="I83" s="4">
        <v>1857300000</v>
      </c>
      <c r="J83" s="4">
        <v>1874775000</v>
      </c>
      <c r="K83" s="4">
        <v>1800480000</v>
      </c>
      <c r="L83" s="4">
        <v>1759322000</v>
      </c>
    </row>
    <row r="84" spans="1:12" x14ac:dyDescent="0.2">
      <c r="A84" s="3" t="s">
        <v>86</v>
      </c>
      <c r="B84" s="4" t="s">
        <v>17</v>
      </c>
      <c r="C84" s="4">
        <v>21614000</v>
      </c>
      <c r="D84" s="4">
        <v>38677000</v>
      </c>
      <c r="E84" s="4">
        <v>1125533000</v>
      </c>
      <c r="F84" s="4">
        <v>1150672000</v>
      </c>
      <c r="G84" s="4">
        <v>1663307000</v>
      </c>
      <c r="H84" s="5">
        <v>1621006000</v>
      </c>
      <c r="I84" s="4">
        <v>1682666000</v>
      </c>
      <c r="J84" s="4">
        <v>1663307000</v>
      </c>
      <c r="K84" s="4">
        <v>1640882000</v>
      </c>
      <c r="L84" s="4">
        <v>1621006000</v>
      </c>
    </row>
    <row r="85" spans="1:12" x14ac:dyDescent="0.2">
      <c r="A85" s="3" t="s">
        <v>87</v>
      </c>
      <c r="B85" s="4" t="s">
        <v>17</v>
      </c>
      <c r="C85" s="4">
        <v>4738000</v>
      </c>
      <c r="D85" s="4">
        <v>4738000</v>
      </c>
      <c r="E85" s="4">
        <v>569603000</v>
      </c>
      <c r="F85" s="4">
        <v>615655000</v>
      </c>
      <c r="G85" s="4">
        <v>886373000</v>
      </c>
      <c r="H85" s="5">
        <v>886373000</v>
      </c>
      <c r="I85" s="4">
        <v>894019000</v>
      </c>
      <c r="J85" s="4">
        <v>886373000</v>
      </c>
      <c r="K85" s="4">
        <v>886373000</v>
      </c>
      <c r="L85" s="4">
        <v>886373000</v>
      </c>
    </row>
    <row r="86" spans="1:12" x14ac:dyDescent="0.2">
      <c r="A86" s="3" t="s">
        <v>88</v>
      </c>
      <c r="B86" s="4" t="s">
        <v>17</v>
      </c>
      <c r="C86" s="4">
        <v>16876000</v>
      </c>
      <c r="D86" s="4">
        <v>33939000</v>
      </c>
      <c r="E86" s="4">
        <v>555930000</v>
      </c>
      <c r="F86" s="4">
        <v>535017000</v>
      </c>
      <c r="G86" s="4">
        <v>776934000</v>
      </c>
      <c r="H86" s="5">
        <v>734633000</v>
      </c>
      <c r="I86" s="4">
        <v>788647000</v>
      </c>
      <c r="J86" s="4">
        <v>776934000</v>
      </c>
      <c r="K86" s="4">
        <v>754509000</v>
      </c>
      <c r="L86" s="4">
        <v>734633000</v>
      </c>
    </row>
    <row r="87" spans="1:12" x14ac:dyDescent="0.2">
      <c r="A87" s="3" t="s">
        <v>89</v>
      </c>
      <c r="B87" s="4" t="s">
        <v>17</v>
      </c>
      <c r="C87" s="4" t="s">
        <v>17</v>
      </c>
      <c r="D87" s="4" t="s">
        <v>17</v>
      </c>
      <c r="E87" s="4" t="s">
        <v>17</v>
      </c>
      <c r="F87" s="4" t="s">
        <v>17</v>
      </c>
      <c r="G87" s="4" t="s">
        <v>17</v>
      </c>
      <c r="H87" s="5" t="s">
        <v>17</v>
      </c>
      <c r="I87" s="4" t="s">
        <v>17</v>
      </c>
      <c r="J87" s="4" t="s">
        <v>17</v>
      </c>
      <c r="K87" s="4" t="s">
        <v>17</v>
      </c>
      <c r="L87" s="4" t="s">
        <v>17</v>
      </c>
    </row>
    <row r="88" spans="1:12" x14ac:dyDescent="0.2">
      <c r="A88" s="3" t="s">
        <v>90</v>
      </c>
      <c r="B88" s="4" t="s">
        <v>17</v>
      </c>
      <c r="C88" s="4" t="s">
        <v>17</v>
      </c>
      <c r="D88" s="4" t="s">
        <v>17</v>
      </c>
      <c r="E88" s="4" t="s">
        <v>17</v>
      </c>
      <c r="F88" s="4" t="s">
        <v>17</v>
      </c>
      <c r="G88" s="4" t="s">
        <v>17</v>
      </c>
      <c r="H88" s="5" t="s">
        <v>17</v>
      </c>
      <c r="I88" s="4" t="s">
        <v>17</v>
      </c>
      <c r="J88" s="4" t="s">
        <v>17</v>
      </c>
      <c r="K88" s="4" t="s">
        <v>17</v>
      </c>
      <c r="L88" s="4" t="s">
        <v>17</v>
      </c>
    </row>
    <row r="89" spans="1:12" x14ac:dyDescent="0.2">
      <c r="A89" s="3" t="s">
        <v>91</v>
      </c>
      <c r="B89" s="4" t="s">
        <v>17</v>
      </c>
      <c r="C89" s="4">
        <v>1504000</v>
      </c>
      <c r="D89" s="4">
        <v>2434000</v>
      </c>
      <c r="E89" s="4">
        <v>7632000</v>
      </c>
      <c r="F89" s="4">
        <v>45377000</v>
      </c>
      <c r="G89" s="4">
        <v>211468000</v>
      </c>
      <c r="H89" s="5">
        <v>138316000</v>
      </c>
      <c r="I89" s="4">
        <v>174634000</v>
      </c>
      <c r="J89" s="4">
        <v>211468000</v>
      </c>
      <c r="K89" s="4">
        <v>159598000</v>
      </c>
      <c r="L89" s="4">
        <v>138316000</v>
      </c>
    </row>
    <row r="90" spans="1:12" x14ac:dyDescent="0.2">
      <c r="A90" s="3" t="s">
        <v>92</v>
      </c>
      <c r="B90" s="4" t="s">
        <v>17</v>
      </c>
      <c r="C90" s="4">
        <v>299393000</v>
      </c>
      <c r="D90" s="4">
        <v>330725000</v>
      </c>
      <c r="E90" s="4">
        <v>3439329000</v>
      </c>
      <c r="F90" s="4">
        <v>4069054000</v>
      </c>
      <c r="G90" s="4">
        <v>4040152000</v>
      </c>
      <c r="H90" s="5">
        <v>3606264000</v>
      </c>
      <c r="I90" s="4">
        <v>4192053000</v>
      </c>
      <c r="J90" s="4">
        <v>4040152000</v>
      </c>
      <c r="K90" s="4">
        <v>3739274000</v>
      </c>
      <c r="L90" s="4">
        <v>3606264000</v>
      </c>
    </row>
    <row r="91" spans="1:12" x14ac:dyDescent="0.2">
      <c r="A91" s="3" t="s">
        <v>93</v>
      </c>
      <c r="B91" s="4" t="s">
        <v>17</v>
      </c>
      <c r="C91" s="4">
        <v>56149000</v>
      </c>
      <c r="D91" s="4">
        <v>85295000</v>
      </c>
      <c r="E91" s="4">
        <v>175184000</v>
      </c>
      <c r="F91" s="4">
        <v>323934000</v>
      </c>
      <c r="G91" s="4">
        <v>517587000</v>
      </c>
      <c r="H91" s="5">
        <v>436265000</v>
      </c>
      <c r="I91" s="4">
        <v>560794000</v>
      </c>
      <c r="J91" s="4">
        <v>517587000</v>
      </c>
      <c r="K91" s="4">
        <v>508725000</v>
      </c>
      <c r="L91" s="4">
        <v>436265000</v>
      </c>
    </row>
    <row r="92" spans="1:12" x14ac:dyDescent="0.2">
      <c r="A92" s="3" t="s">
        <v>94</v>
      </c>
      <c r="B92" s="4" t="s">
        <v>17</v>
      </c>
      <c r="C92" s="4">
        <v>11626000</v>
      </c>
      <c r="D92" s="4">
        <v>16618000</v>
      </c>
      <c r="E92" s="4">
        <v>28076000</v>
      </c>
      <c r="F92" s="4">
        <v>52537000</v>
      </c>
      <c r="G92" s="4">
        <v>10148000</v>
      </c>
      <c r="H92" s="5" t="s">
        <v>17</v>
      </c>
      <c r="I92" s="4" t="s">
        <v>17</v>
      </c>
      <c r="J92" s="4">
        <v>10148000</v>
      </c>
      <c r="K92" s="4" t="s">
        <v>17</v>
      </c>
      <c r="L92" s="4" t="s">
        <v>17</v>
      </c>
    </row>
    <row r="93" spans="1:12" x14ac:dyDescent="0.2">
      <c r="A93" s="3" t="s">
        <v>95</v>
      </c>
      <c r="B93" s="4" t="s">
        <v>17</v>
      </c>
      <c r="C93" s="4">
        <v>2741000</v>
      </c>
      <c r="D93" s="4">
        <v>5745000</v>
      </c>
      <c r="E93" s="4">
        <v>19509000</v>
      </c>
      <c r="F93" s="4">
        <v>50813000</v>
      </c>
      <c r="G93" s="4">
        <v>70891000</v>
      </c>
      <c r="H93" s="5" t="s">
        <v>17</v>
      </c>
      <c r="I93" s="4" t="s">
        <v>17</v>
      </c>
      <c r="J93" s="4">
        <v>70891000</v>
      </c>
      <c r="K93" s="4" t="s">
        <v>17</v>
      </c>
      <c r="L93" s="4" t="s">
        <v>17</v>
      </c>
    </row>
    <row r="94" spans="1:12" x14ac:dyDescent="0.2">
      <c r="A94" s="3" t="s">
        <v>96</v>
      </c>
      <c r="B94" s="4" t="s">
        <v>17</v>
      </c>
      <c r="C94" s="4" t="s">
        <v>17</v>
      </c>
      <c r="D94" s="4" t="s">
        <v>17</v>
      </c>
      <c r="E94" s="4" t="s">
        <v>17</v>
      </c>
      <c r="F94" s="4" t="s">
        <v>17</v>
      </c>
      <c r="G94" s="4" t="s">
        <v>17</v>
      </c>
      <c r="H94" s="5" t="s">
        <v>17</v>
      </c>
      <c r="I94" s="4" t="s">
        <v>17</v>
      </c>
      <c r="J94" s="4" t="s">
        <v>17</v>
      </c>
      <c r="K94" s="4" t="s">
        <v>17</v>
      </c>
      <c r="L94" s="4" t="s">
        <v>17</v>
      </c>
    </row>
    <row r="95" spans="1:12" x14ac:dyDescent="0.2">
      <c r="A95" s="3" t="s">
        <v>97</v>
      </c>
      <c r="B95" s="4" t="s">
        <v>17</v>
      </c>
      <c r="C95" s="4">
        <v>41782000</v>
      </c>
      <c r="D95" s="4">
        <v>62932000</v>
      </c>
      <c r="E95" s="4">
        <v>127599000</v>
      </c>
      <c r="F95" s="4">
        <v>220584000</v>
      </c>
      <c r="G95" s="4">
        <v>436548000</v>
      </c>
      <c r="H95" s="5">
        <v>436265000</v>
      </c>
      <c r="I95" s="4">
        <v>560794000</v>
      </c>
      <c r="J95" s="4">
        <v>436548000</v>
      </c>
      <c r="K95" s="4">
        <v>508725000</v>
      </c>
      <c r="L95" s="4">
        <v>436265000</v>
      </c>
    </row>
    <row r="96" spans="1:12" x14ac:dyDescent="0.2">
      <c r="A96" s="3" t="s">
        <v>98</v>
      </c>
      <c r="B96" s="4" t="s">
        <v>17</v>
      </c>
      <c r="C96" s="4">
        <v>3750000</v>
      </c>
      <c r="D96" s="4">
        <v>6750000</v>
      </c>
      <c r="E96" s="4">
        <v>12837000</v>
      </c>
      <c r="F96" s="4">
        <v>12814000</v>
      </c>
      <c r="G96" s="4">
        <v>4253000</v>
      </c>
      <c r="H96" s="5">
        <v>3305000</v>
      </c>
      <c r="I96" s="4">
        <v>5645000</v>
      </c>
      <c r="J96" s="4">
        <v>4253000</v>
      </c>
      <c r="K96" s="4">
        <v>3975000</v>
      </c>
      <c r="L96" s="4">
        <v>3305000</v>
      </c>
    </row>
    <row r="97" spans="1:12" x14ac:dyDescent="0.2">
      <c r="A97" s="3" t="s">
        <v>99</v>
      </c>
      <c r="B97" s="4" t="s">
        <v>17</v>
      </c>
      <c r="C97" s="4">
        <v>3750000</v>
      </c>
      <c r="D97" s="4">
        <v>6750000</v>
      </c>
      <c r="E97" s="4" t="s">
        <v>17</v>
      </c>
      <c r="F97" s="4" t="s">
        <v>17</v>
      </c>
      <c r="G97" s="4" t="s">
        <v>17</v>
      </c>
      <c r="H97" s="5" t="s">
        <v>17</v>
      </c>
      <c r="I97" s="4" t="s">
        <v>17</v>
      </c>
      <c r="J97" s="4" t="s">
        <v>17</v>
      </c>
      <c r="K97" s="4" t="s">
        <v>17</v>
      </c>
      <c r="L97" s="4" t="s">
        <v>17</v>
      </c>
    </row>
    <row r="98" spans="1:12" x14ac:dyDescent="0.2">
      <c r="A98" s="3" t="s">
        <v>100</v>
      </c>
      <c r="B98" s="4" t="s">
        <v>17</v>
      </c>
      <c r="C98" s="4" t="s">
        <v>17</v>
      </c>
      <c r="D98" s="4" t="s">
        <v>17</v>
      </c>
      <c r="E98" s="4">
        <v>12837000</v>
      </c>
      <c r="F98" s="4">
        <v>12814000</v>
      </c>
      <c r="G98" s="4">
        <v>4253000</v>
      </c>
      <c r="H98" s="5">
        <v>3305000</v>
      </c>
      <c r="I98" s="4">
        <v>5645000</v>
      </c>
      <c r="J98" s="4">
        <v>4253000</v>
      </c>
      <c r="K98" s="4">
        <v>3975000</v>
      </c>
      <c r="L98" s="4">
        <v>3305000</v>
      </c>
    </row>
    <row r="99" spans="1:12" x14ac:dyDescent="0.2">
      <c r="A99" s="3" t="s">
        <v>101</v>
      </c>
      <c r="B99" s="4" t="s">
        <v>17</v>
      </c>
      <c r="C99" s="4">
        <v>136041000</v>
      </c>
      <c r="D99" s="4">
        <v>163035000</v>
      </c>
      <c r="E99" s="4">
        <v>366391000</v>
      </c>
      <c r="F99" s="4">
        <v>592677000</v>
      </c>
      <c r="G99" s="4">
        <v>724617000</v>
      </c>
      <c r="H99" s="5">
        <v>637666000</v>
      </c>
      <c r="I99" s="4">
        <v>718735000</v>
      </c>
      <c r="J99" s="4">
        <v>724617000</v>
      </c>
      <c r="K99" s="4">
        <v>719189000</v>
      </c>
      <c r="L99" s="4">
        <v>637666000</v>
      </c>
    </row>
    <row r="100" spans="1:12" x14ac:dyDescent="0.2">
      <c r="A100" s="3" t="s">
        <v>102</v>
      </c>
      <c r="B100" s="4" t="s">
        <v>17</v>
      </c>
      <c r="C100" s="4" t="s">
        <v>17</v>
      </c>
      <c r="D100" s="4" t="s">
        <v>17</v>
      </c>
      <c r="E100" s="4" t="s">
        <v>17</v>
      </c>
      <c r="F100" s="4">
        <v>1577000</v>
      </c>
      <c r="G100" s="4">
        <v>17373000</v>
      </c>
      <c r="H100" s="5" t="s">
        <v>17</v>
      </c>
      <c r="I100" s="4" t="s">
        <v>17</v>
      </c>
      <c r="J100" s="4">
        <v>17373000</v>
      </c>
      <c r="K100" s="4" t="s">
        <v>17</v>
      </c>
      <c r="L100" s="4" t="s">
        <v>17</v>
      </c>
    </row>
    <row r="101" spans="1:12"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x14ac:dyDescent="0.2">
      <c r="A103" s="3" t="s">
        <v>105</v>
      </c>
      <c r="B103" s="4" t="s">
        <v>17</v>
      </c>
      <c r="C103" s="4">
        <v>136041000</v>
      </c>
      <c r="D103" s="4">
        <v>163035000</v>
      </c>
      <c r="E103" s="4">
        <v>366391000</v>
      </c>
      <c r="F103" s="4">
        <v>591100000</v>
      </c>
      <c r="G103" s="4">
        <v>707244000</v>
      </c>
      <c r="H103" s="5">
        <v>637666000</v>
      </c>
      <c r="I103" s="4">
        <v>718735000</v>
      </c>
      <c r="J103" s="4">
        <v>707244000</v>
      </c>
      <c r="K103" s="4">
        <v>719189000</v>
      </c>
      <c r="L103" s="4">
        <v>637666000</v>
      </c>
    </row>
    <row r="104" spans="1:12" x14ac:dyDescent="0.2">
      <c r="A104" s="3" t="s">
        <v>106</v>
      </c>
      <c r="B104" s="4" t="s">
        <v>17</v>
      </c>
      <c r="C104" s="4">
        <v>195940000</v>
      </c>
      <c r="D104" s="4">
        <v>255080000</v>
      </c>
      <c r="E104" s="4">
        <v>554412000</v>
      </c>
      <c r="F104" s="4">
        <v>929425000</v>
      </c>
      <c r="G104" s="4">
        <v>1246457000</v>
      </c>
      <c r="H104" s="5">
        <v>1077236000</v>
      </c>
      <c r="I104" s="4">
        <v>1285174000</v>
      </c>
      <c r="J104" s="4">
        <v>1246457000</v>
      </c>
      <c r="K104" s="4">
        <v>1231889000</v>
      </c>
      <c r="L104" s="4">
        <v>1077236000</v>
      </c>
    </row>
    <row r="105" spans="1:12" x14ac:dyDescent="0.2">
      <c r="A105" s="3" t="s">
        <v>107</v>
      </c>
      <c r="B105" s="4" t="s">
        <v>17</v>
      </c>
      <c r="C105" s="4" t="s">
        <v>17</v>
      </c>
      <c r="D105" s="4">
        <v>68363000</v>
      </c>
      <c r="E105" s="4">
        <v>68775000</v>
      </c>
      <c r="F105" s="4">
        <v>1305793000</v>
      </c>
      <c r="G105" s="4">
        <v>1320435000</v>
      </c>
      <c r="H105" s="5">
        <v>1316838000</v>
      </c>
      <c r="I105" s="4">
        <v>1326514000</v>
      </c>
      <c r="J105" s="4">
        <v>1320435000</v>
      </c>
      <c r="K105" s="4">
        <v>1318224000</v>
      </c>
      <c r="L105" s="4">
        <v>1316838000</v>
      </c>
    </row>
    <row r="106" spans="1:12" x14ac:dyDescent="0.2">
      <c r="A106" s="3" t="s">
        <v>108</v>
      </c>
      <c r="B106" s="4" t="s">
        <v>17</v>
      </c>
      <c r="C106" s="4" t="s">
        <v>17</v>
      </c>
      <c r="D106" s="4">
        <v>68363000</v>
      </c>
      <c r="E106" s="4" t="s">
        <v>17</v>
      </c>
      <c r="F106" s="4">
        <v>1248452000</v>
      </c>
      <c r="G106" s="4">
        <v>1251103000</v>
      </c>
      <c r="H106" s="5">
        <v>1252420000</v>
      </c>
      <c r="I106" s="4">
        <v>1250434000</v>
      </c>
      <c r="J106" s="4">
        <v>1251103000</v>
      </c>
      <c r="K106" s="4">
        <v>1251758000</v>
      </c>
      <c r="L106" s="4">
        <v>1252420000</v>
      </c>
    </row>
    <row r="107" spans="1:12" x14ac:dyDescent="0.2">
      <c r="A107" s="3" t="s">
        <v>109</v>
      </c>
      <c r="B107" s="4" t="s">
        <v>17</v>
      </c>
      <c r="C107" s="4" t="s">
        <v>17</v>
      </c>
      <c r="D107" s="4" t="s">
        <v>17</v>
      </c>
      <c r="E107" s="4">
        <v>68775000</v>
      </c>
      <c r="F107" s="4">
        <v>57341000</v>
      </c>
      <c r="G107" s="4">
        <v>69332000</v>
      </c>
      <c r="H107" s="5">
        <v>64418000</v>
      </c>
      <c r="I107" s="4">
        <v>76080000</v>
      </c>
      <c r="J107" s="4">
        <v>69332000</v>
      </c>
      <c r="K107" s="4">
        <v>66466000</v>
      </c>
      <c r="L107" s="4">
        <v>64418000</v>
      </c>
    </row>
    <row r="108" spans="1:12" x14ac:dyDescent="0.2">
      <c r="A108" s="3" t="s">
        <v>110</v>
      </c>
      <c r="B108" s="4" t="s">
        <v>17</v>
      </c>
      <c r="C108" s="4">
        <v>288680000</v>
      </c>
      <c r="D108" s="4">
        <v>315233000</v>
      </c>
      <c r="E108" s="4">
        <v>119353000</v>
      </c>
      <c r="F108" s="4">
        <v>155308000</v>
      </c>
      <c r="G108" s="4">
        <v>150567000</v>
      </c>
      <c r="H108" s="5">
        <v>193699000</v>
      </c>
      <c r="I108" s="4">
        <v>145249000</v>
      </c>
      <c r="J108" s="4">
        <v>150567000</v>
      </c>
      <c r="K108" s="4">
        <v>171381000</v>
      </c>
      <c r="L108" s="4">
        <v>193699000</v>
      </c>
    </row>
    <row r="109" spans="1:12" x14ac:dyDescent="0.2">
      <c r="A109" s="3" t="s">
        <v>111</v>
      </c>
      <c r="B109" s="4" t="s">
        <v>17</v>
      </c>
      <c r="C109" s="4" t="s">
        <v>17</v>
      </c>
      <c r="D109" s="4" t="s">
        <v>17</v>
      </c>
      <c r="E109" s="4" t="s">
        <v>17</v>
      </c>
      <c r="F109" s="4" t="s">
        <v>17</v>
      </c>
      <c r="G109" s="4" t="s">
        <v>17</v>
      </c>
      <c r="H109" s="5" t="s">
        <v>17</v>
      </c>
      <c r="I109" s="4" t="s">
        <v>17</v>
      </c>
      <c r="J109" s="4" t="s">
        <v>17</v>
      </c>
      <c r="K109" s="4" t="s">
        <v>17</v>
      </c>
      <c r="L109" s="4" t="s">
        <v>17</v>
      </c>
    </row>
    <row r="110" spans="1:12"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x14ac:dyDescent="0.2">
      <c r="A114" s="3" t="s">
        <v>113</v>
      </c>
      <c r="B114" s="4" t="s">
        <v>17</v>
      </c>
      <c r="C114" s="4">
        <v>288680000</v>
      </c>
      <c r="D114" s="4">
        <v>315233000</v>
      </c>
      <c r="E114" s="4">
        <v>119353000</v>
      </c>
      <c r="F114" s="4">
        <v>155308000</v>
      </c>
      <c r="G114" s="4">
        <v>150567000</v>
      </c>
      <c r="H114" s="5">
        <v>193699000</v>
      </c>
      <c r="I114" s="4">
        <v>145249000</v>
      </c>
      <c r="J114" s="4">
        <v>150567000</v>
      </c>
      <c r="K114" s="4">
        <v>171381000</v>
      </c>
      <c r="L114" s="4">
        <v>193699000</v>
      </c>
    </row>
    <row r="115" spans="1:12" x14ac:dyDescent="0.2">
      <c r="A115" s="3" t="s">
        <v>114</v>
      </c>
      <c r="B115" s="4" t="s">
        <v>17</v>
      </c>
      <c r="C115" s="4">
        <v>288680000</v>
      </c>
      <c r="D115" s="4">
        <v>383596000</v>
      </c>
      <c r="E115" s="4">
        <v>188128000</v>
      </c>
      <c r="F115" s="4">
        <v>1461101000</v>
      </c>
      <c r="G115" s="4">
        <v>1471002000</v>
      </c>
      <c r="H115" s="5">
        <v>1510537000</v>
      </c>
      <c r="I115" s="4">
        <v>1471763000</v>
      </c>
      <c r="J115" s="4">
        <v>1471002000</v>
      </c>
      <c r="K115" s="4">
        <v>1489605000</v>
      </c>
      <c r="L115" s="4">
        <v>1510537000</v>
      </c>
    </row>
    <row r="116" spans="1:12" x14ac:dyDescent="0.2">
      <c r="A116" s="3" t="s">
        <v>115</v>
      </c>
      <c r="B116" s="4" t="s">
        <v>17</v>
      </c>
      <c r="C116" s="4">
        <v>484620000</v>
      </c>
      <c r="D116" s="4">
        <v>638676000</v>
      </c>
      <c r="E116" s="4">
        <v>742540000</v>
      </c>
      <c r="F116" s="4">
        <v>2390526000</v>
      </c>
      <c r="G116" s="4">
        <v>2717459000</v>
      </c>
      <c r="H116" s="5">
        <v>2587773000</v>
      </c>
      <c r="I116" s="4">
        <v>2756937000</v>
      </c>
      <c r="J116" s="4">
        <v>2717459000</v>
      </c>
      <c r="K116" s="4">
        <v>2721494000</v>
      </c>
      <c r="L116" s="4">
        <v>2587773000</v>
      </c>
    </row>
    <row r="117" spans="1:12"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x14ac:dyDescent="0.2">
      <c r="A118" s="3" t="s">
        <v>117</v>
      </c>
      <c r="B118" s="4" t="s">
        <v>17</v>
      </c>
      <c r="C118" s="4">
        <v>670823000</v>
      </c>
      <c r="D118" s="4">
        <v>690833000</v>
      </c>
      <c r="E118" s="4">
        <v>4745093000</v>
      </c>
      <c r="F118" s="4">
        <v>5702468000</v>
      </c>
      <c r="G118" s="4">
        <v>6750139000</v>
      </c>
      <c r="H118" s="5">
        <v>6961539000</v>
      </c>
      <c r="I118" s="4">
        <v>6616358000</v>
      </c>
      <c r="J118" s="4">
        <v>6750139000</v>
      </c>
      <c r="K118" s="4">
        <v>6869732000</v>
      </c>
      <c r="L118" s="4">
        <v>6961539000</v>
      </c>
    </row>
    <row r="119" spans="1:12" x14ac:dyDescent="0.2">
      <c r="A119" s="3" t="s">
        <v>118</v>
      </c>
      <c r="B119" s="4" t="s">
        <v>17</v>
      </c>
      <c r="C119" s="4">
        <v>384000</v>
      </c>
      <c r="D119" s="4">
        <v>390000</v>
      </c>
      <c r="E119" s="4">
        <v>79000</v>
      </c>
      <c r="F119" s="4">
        <v>80000</v>
      </c>
      <c r="G119" s="4">
        <v>84000</v>
      </c>
      <c r="H119" s="5">
        <v>85000</v>
      </c>
      <c r="I119" s="4">
        <v>84000</v>
      </c>
      <c r="J119" s="4">
        <v>84000</v>
      </c>
      <c r="K119" s="4">
        <v>85000</v>
      </c>
      <c r="L119" s="4">
        <v>85000</v>
      </c>
    </row>
    <row r="120" spans="1:12" x14ac:dyDescent="0.2">
      <c r="A120" s="3" t="s">
        <v>119</v>
      </c>
      <c r="B120" s="4" t="s">
        <v>17</v>
      </c>
      <c r="C120" s="4">
        <v>670439000</v>
      </c>
      <c r="D120" s="4">
        <v>690443000</v>
      </c>
      <c r="E120" s="4">
        <v>4745014000</v>
      </c>
      <c r="F120" s="4">
        <v>5702388000</v>
      </c>
      <c r="G120" s="4">
        <v>6750055000</v>
      </c>
      <c r="H120" s="5">
        <v>6961454000</v>
      </c>
      <c r="I120" s="4">
        <v>6616274000</v>
      </c>
      <c r="J120" s="4">
        <v>6750055000</v>
      </c>
      <c r="K120" s="4">
        <v>6869647000</v>
      </c>
      <c r="L120" s="4">
        <v>6961454000</v>
      </c>
    </row>
    <row r="121" spans="1:12" x14ac:dyDescent="0.2">
      <c r="A121" s="3" t="s">
        <v>120</v>
      </c>
      <c r="B121" s="4" t="s">
        <v>17</v>
      </c>
      <c r="C121" s="4" t="s">
        <v>17</v>
      </c>
      <c r="D121" s="4" t="s">
        <v>17</v>
      </c>
      <c r="E121" s="4">
        <v>288784000</v>
      </c>
      <c r="F121" s="4">
        <v>306614000</v>
      </c>
      <c r="G121" s="4">
        <v>332133000</v>
      </c>
      <c r="H121" s="5">
        <v>373317000</v>
      </c>
      <c r="I121" s="4">
        <v>328626000</v>
      </c>
      <c r="J121" s="4">
        <v>332133000</v>
      </c>
      <c r="K121" s="4">
        <v>359491000</v>
      </c>
      <c r="L121" s="4">
        <v>373317000</v>
      </c>
    </row>
    <row r="122" spans="1:12" x14ac:dyDescent="0.2">
      <c r="A122" s="3" t="s">
        <v>121</v>
      </c>
      <c r="B122" s="4" t="s">
        <v>17</v>
      </c>
      <c r="C122" s="4">
        <v>-856050000</v>
      </c>
      <c r="D122" s="4">
        <v>-998784000</v>
      </c>
      <c r="E122" s="4">
        <v>-1843054000</v>
      </c>
      <c r="F122" s="4">
        <v>-3753814000</v>
      </c>
      <c r="G122" s="4">
        <v>-5131801000</v>
      </c>
      <c r="H122" s="5">
        <v>-5606219000</v>
      </c>
      <c r="I122" s="4">
        <v>-4889104000</v>
      </c>
      <c r="J122" s="4">
        <v>-5131801000</v>
      </c>
      <c r="K122" s="4">
        <v>-5528949000</v>
      </c>
      <c r="L122" s="4">
        <v>-5606219000</v>
      </c>
    </row>
    <row r="123" spans="1:12" x14ac:dyDescent="0.2">
      <c r="A123" s="3" t="s">
        <v>122</v>
      </c>
      <c r="B123" s="4" t="s">
        <v>17</v>
      </c>
      <c r="C123" s="4" t="s">
        <v>17</v>
      </c>
      <c r="D123" s="4" t="s">
        <v>17</v>
      </c>
      <c r="E123" s="4">
        <v>83534000</v>
      </c>
      <c r="F123" s="4">
        <v>36488000</v>
      </c>
      <c r="G123" s="4">
        <v>36488000</v>
      </c>
      <c r="H123" s="5">
        <v>36488000</v>
      </c>
      <c r="I123" s="4">
        <v>36488000</v>
      </c>
      <c r="J123" s="4">
        <v>36488000</v>
      </c>
      <c r="K123" s="4">
        <v>36488000</v>
      </c>
      <c r="L123" s="4">
        <v>36488000</v>
      </c>
    </row>
    <row r="124" spans="1:12" x14ac:dyDescent="0.2">
      <c r="A124" s="3" t="s">
        <v>123</v>
      </c>
      <c r="B124" s="4" t="s">
        <v>17</v>
      </c>
      <c r="C124" s="4">
        <v>-185227000</v>
      </c>
      <c r="D124" s="4">
        <v>-307951000</v>
      </c>
      <c r="E124" s="4">
        <v>2696789000</v>
      </c>
      <c r="F124" s="4">
        <v>1678528000</v>
      </c>
      <c r="G124" s="4">
        <v>1322693000</v>
      </c>
      <c r="H124" s="5">
        <v>1018491000</v>
      </c>
      <c r="I124" s="4">
        <v>1435116000</v>
      </c>
      <c r="J124" s="4">
        <v>1322693000</v>
      </c>
      <c r="K124" s="4">
        <v>1017780000</v>
      </c>
      <c r="L124" s="4">
        <v>1018491000</v>
      </c>
    </row>
    <row r="125" spans="1:12"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x14ac:dyDescent="0.2">
      <c r="A126" s="3" t="s">
        <v>125</v>
      </c>
      <c r="B126" s="4" t="s">
        <v>17</v>
      </c>
      <c r="C126" s="4">
        <v>-185227000</v>
      </c>
      <c r="D126" s="4">
        <v>-307951000</v>
      </c>
      <c r="E126" s="4">
        <v>2696789000</v>
      </c>
      <c r="F126" s="4">
        <v>1678528000</v>
      </c>
      <c r="G126" s="4">
        <v>1322693000</v>
      </c>
      <c r="H126" s="5">
        <v>1018491000</v>
      </c>
      <c r="I126" s="4">
        <v>1435116000</v>
      </c>
      <c r="J126" s="4">
        <v>1322693000</v>
      </c>
      <c r="K126" s="4">
        <v>1017780000</v>
      </c>
      <c r="L126" s="4">
        <v>1018491000</v>
      </c>
    </row>
    <row r="127" spans="1:12" x14ac:dyDescent="0.2">
      <c r="A127" s="3" t="s">
        <v>126</v>
      </c>
      <c r="B127" s="4" t="s">
        <v>17</v>
      </c>
      <c r="C127" s="4">
        <v>299393000</v>
      </c>
      <c r="D127" s="4">
        <v>330725000</v>
      </c>
      <c r="E127" s="4">
        <v>3439329000</v>
      </c>
      <c r="F127" s="4">
        <v>4069054000</v>
      </c>
      <c r="G127" s="4">
        <v>4040152000</v>
      </c>
      <c r="H127" s="5">
        <v>3606264000</v>
      </c>
      <c r="I127" s="4">
        <v>4192053000</v>
      </c>
      <c r="J127" s="4">
        <v>4040152000</v>
      </c>
      <c r="K127" s="4">
        <v>3739274000</v>
      </c>
      <c r="L127" s="4">
        <v>3606264000</v>
      </c>
    </row>
    <row r="128" spans="1:12" x14ac:dyDescent="0.2">
      <c r="A128" s="33" t="s">
        <v>127</v>
      </c>
      <c r="B128" s="31">
        <v>184603000</v>
      </c>
      <c r="C128" s="31">
        <v>184603000</v>
      </c>
      <c r="D128" s="31">
        <v>312445000</v>
      </c>
      <c r="E128" s="31">
        <v>396303000</v>
      </c>
      <c r="F128" s="31">
        <v>407781000</v>
      </c>
      <c r="G128" s="31">
        <v>450575000</v>
      </c>
      <c r="H128" s="32">
        <v>463257000</v>
      </c>
      <c r="I128" s="31">
        <v>448664000</v>
      </c>
      <c r="J128" s="31">
        <v>450575000</v>
      </c>
      <c r="K128" s="31">
        <v>461634000</v>
      </c>
      <c r="L128" s="31">
        <v>463257000</v>
      </c>
    </row>
    <row r="129" spans="1:12" x14ac:dyDescent="0.2">
      <c r="A129" s="16" t="s">
        <v>190</v>
      </c>
      <c r="B129" s="17"/>
      <c r="C129" s="22">
        <f>(C128/B128)-1</f>
        <v>0</v>
      </c>
      <c r="D129" s="22">
        <f>(D128/C128)-1</f>
        <v>0.69252395681543644</v>
      </c>
      <c r="E129" s="22">
        <f>(E128/D128)-1</f>
        <v>0.26839283713933648</v>
      </c>
      <c r="F129" s="22">
        <f t="shared" ref="F129:O129" si="6">(F128/E128)-1</f>
        <v>2.896268764051757E-2</v>
      </c>
      <c r="G129" s="22">
        <f t="shared" si="6"/>
        <v>0.10494358491445155</v>
      </c>
      <c r="H129" s="22">
        <f t="shared" si="6"/>
        <v>2.8146257559784615E-2</v>
      </c>
      <c r="I129" s="22">
        <f t="shared" si="6"/>
        <v>-3.150087316543515E-2</v>
      </c>
      <c r="J129" s="22">
        <f t="shared" si="6"/>
        <v>4.2593120910079385E-3</v>
      </c>
      <c r="K129" s="22">
        <f t="shared" si="6"/>
        <v>2.4544193530488867E-2</v>
      </c>
      <c r="L129" s="22">
        <f t="shared" si="6"/>
        <v>3.5157722351473186E-3</v>
      </c>
    </row>
    <row r="130" spans="1:12" x14ac:dyDescent="0.2">
      <c r="A130" s="3" t="s">
        <v>128</v>
      </c>
      <c r="B130" s="4" t="s">
        <v>17</v>
      </c>
      <c r="C130" s="4" t="s">
        <v>17</v>
      </c>
      <c r="D130" s="4" t="s">
        <v>17</v>
      </c>
      <c r="E130" s="4">
        <v>81612000</v>
      </c>
      <c r="F130" s="4">
        <v>70155000</v>
      </c>
      <c r="G130" s="4">
        <v>73585000</v>
      </c>
      <c r="H130" s="5">
        <v>67723000</v>
      </c>
      <c r="I130" s="4">
        <v>81725000</v>
      </c>
      <c r="J130" s="4">
        <v>73585000</v>
      </c>
      <c r="K130" s="4">
        <v>70441000</v>
      </c>
      <c r="L130" s="4">
        <v>67723000</v>
      </c>
    </row>
    <row r="131" spans="1:12" x14ac:dyDescent="0.2">
      <c r="A131" s="3" t="s">
        <v>129</v>
      </c>
      <c r="B131" s="4" t="s">
        <v>17</v>
      </c>
      <c r="C131" s="4">
        <v>-114158000</v>
      </c>
      <c r="D131" s="4">
        <v>-1420000</v>
      </c>
      <c r="E131" s="4">
        <v>-1817258000</v>
      </c>
      <c r="F131" s="4">
        <v>-904440000</v>
      </c>
      <c r="G131" s="4">
        <v>-58069000</v>
      </c>
      <c r="H131" s="5">
        <v>138705000</v>
      </c>
      <c r="I131" s="4">
        <v>-132217000</v>
      </c>
      <c r="J131" s="4">
        <v>-58069000</v>
      </c>
      <c r="K131" s="4">
        <v>164090000</v>
      </c>
      <c r="L131" s="4">
        <v>138705000</v>
      </c>
    </row>
    <row r="132" spans="1:12" x14ac:dyDescent="0.2">
      <c r="A132" s="3" t="s">
        <v>130</v>
      </c>
      <c r="B132" s="4" t="s">
        <v>17</v>
      </c>
      <c r="C132" s="6">
        <v>61.63</v>
      </c>
      <c r="D132" s="6">
        <v>0.46</v>
      </c>
      <c r="E132" s="6">
        <v>-67.39</v>
      </c>
      <c r="F132" s="6">
        <v>-53.88</v>
      </c>
      <c r="G132" s="6">
        <v>-4.3899999999999997</v>
      </c>
      <c r="H132" s="7">
        <v>13.62</v>
      </c>
      <c r="I132" s="6">
        <v>-9.2100000000000009</v>
      </c>
      <c r="J132" s="6">
        <v>-4.3899999999999997</v>
      </c>
      <c r="K132" s="6">
        <v>16.12</v>
      </c>
      <c r="L132" s="6">
        <v>13.62</v>
      </c>
    </row>
    <row r="133" spans="1:12" x14ac:dyDescent="0.2">
      <c r="A133" s="3" t="s">
        <v>131</v>
      </c>
      <c r="B133" s="4" t="s">
        <v>17</v>
      </c>
      <c r="C133" s="6">
        <v>-74.459999999999994</v>
      </c>
      <c r="D133" s="6">
        <v>-118.69</v>
      </c>
      <c r="E133" s="6">
        <v>67.91</v>
      </c>
      <c r="F133" s="6">
        <v>18.09</v>
      </c>
      <c r="G133" s="6">
        <v>-14.33</v>
      </c>
      <c r="H133" s="7">
        <v>-30.35</v>
      </c>
      <c r="I133" s="6">
        <v>-9.86</v>
      </c>
      <c r="J133" s="6">
        <v>-14.33</v>
      </c>
      <c r="K133" s="6">
        <v>-29.69</v>
      </c>
      <c r="L133" s="6">
        <v>-30.35</v>
      </c>
    </row>
    <row r="134" spans="1:12" x14ac:dyDescent="0.2">
      <c r="A134" s="3" t="s">
        <v>132</v>
      </c>
      <c r="B134" s="4" t="s">
        <v>17</v>
      </c>
      <c r="C134" s="6">
        <v>1.34</v>
      </c>
      <c r="D134" s="6">
        <v>1.02</v>
      </c>
      <c r="E134" s="6">
        <v>3.96</v>
      </c>
      <c r="F134" s="6">
        <v>2.96</v>
      </c>
      <c r="G134" s="6">
        <v>1.67</v>
      </c>
      <c r="H134" s="7">
        <v>1.6</v>
      </c>
      <c r="I134" s="6">
        <v>1.71</v>
      </c>
      <c r="J134" s="6">
        <v>1.67</v>
      </c>
      <c r="K134" s="6">
        <v>1.47</v>
      </c>
      <c r="L134" s="6">
        <v>1.6</v>
      </c>
    </row>
    <row r="135" spans="1:12" x14ac:dyDescent="0.2">
      <c r="A135" s="3" t="s">
        <v>133</v>
      </c>
      <c r="B135" s="4" t="s">
        <v>17</v>
      </c>
      <c r="C135" s="6">
        <v>-26.37</v>
      </c>
      <c r="D135" s="6">
        <v>-26.39</v>
      </c>
      <c r="E135" s="6">
        <v>4.5599999999999996</v>
      </c>
      <c r="F135" s="6">
        <v>5.78</v>
      </c>
      <c r="G135" s="6">
        <v>17.46</v>
      </c>
      <c r="H135" s="7">
        <v>14.8</v>
      </c>
      <c r="I135" s="6">
        <v>20.190000000000001</v>
      </c>
      <c r="J135" s="6">
        <v>17.46</v>
      </c>
      <c r="K135" s="6">
        <v>19.010000000000002</v>
      </c>
      <c r="L135" s="6">
        <v>14.8</v>
      </c>
    </row>
    <row r="136" spans="1:12" x14ac:dyDescent="0.2">
      <c r="A136" s="3" t="s">
        <v>134</v>
      </c>
      <c r="B136" s="4" t="s">
        <v>17</v>
      </c>
      <c r="C136" s="4" t="s">
        <v>17</v>
      </c>
      <c r="D136" s="4" t="s">
        <v>17</v>
      </c>
      <c r="E136" s="4">
        <v>2600</v>
      </c>
      <c r="F136" s="4">
        <v>1350</v>
      </c>
      <c r="G136" s="4">
        <v>4200</v>
      </c>
      <c r="H136" s="5">
        <v>4200</v>
      </c>
      <c r="I136" s="4">
        <v>1350</v>
      </c>
      <c r="J136" s="4">
        <v>4200</v>
      </c>
      <c r="K136" s="4">
        <v>4200</v>
      </c>
      <c r="L136" s="4">
        <v>4200</v>
      </c>
    </row>
    <row r="138" spans="1:12" x14ac:dyDescent="0.2">
      <c r="A138" s="2" t="s">
        <v>17</v>
      </c>
      <c r="B138" s="2" t="s">
        <v>0</v>
      </c>
      <c r="C138" s="2" t="s">
        <v>1</v>
      </c>
      <c r="D138" s="2" t="s">
        <v>2</v>
      </c>
      <c r="E138" s="2" t="s">
        <v>3</v>
      </c>
      <c r="F138" s="2" t="s">
        <v>4</v>
      </c>
      <c r="G138" s="2" t="s">
        <v>5</v>
      </c>
      <c r="H138" s="2" t="s">
        <v>6</v>
      </c>
      <c r="I138" s="2" t="s">
        <v>7</v>
      </c>
      <c r="J138" s="2" t="s">
        <v>8</v>
      </c>
      <c r="K138" s="2" t="s">
        <v>9</v>
      </c>
      <c r="L138" s="2" t="s">
        <v>10</v>
      </c>
    </row>
    <row r="139" spans="1:12" x14ac:dyDescent="0.2">
      <c r="A139" s="3" t="s">
        <v>135</v>
      </c>
      <c r="B139" s="4">
        <v>-75556000</v>
      </c>
      <c r="C139" s="4">
        <v>-76220000</v>
      </c>
      <c r="D139" s="4">
        <v>-142734000</v>
      </c>
      <c r="E139" s="4">
        <v>-844270000</v>
      </c>
      <c r="F139" s="4">
        <v>-1523195000</v>
      </c>
      <c r="G139" s="4">
        <v>-1377987000</v>
      </c>
      <c r="H139" s="5">
        <v>-1167609000</v>
      </c>
      <c r="I139" s="4">
        <v>-450494000</v>
      </c>
      <c r="J139" s="4">
        <v>-242697000</v>
      </c>
      <c r="K139" s="4">
        <v>-397148000</v>
      </c>
      <c r="L139" s="4">
        <v>-77270000</v>
      </c>
    </row>
    <row r="140" spans="1:12" x14ac:dyDescent="0.2">
      <c r="A140" s="3" t="s">
        <v>136</v>
      </c>
      <c r="B140" s="4">
        <v>6301000</v>
      </c>
      <c r="C140" s="4">
        <v>7499000</v>
      </c>
      <c r="D140" s="4">
        <v>13636000</v>
      </c>
      <c r="E140" s="4">
        <v>77410000</v>
      </c>
      <c r="F140" s="4">
        <v>121138000</v>
      </c>
      <c r="G140" s="4">
        <v>169252000</v>
      </c>
      <c r="H140" s="5">
        <v>191189000</v>
      </c>
      <c r="I140" s="4">
        <v>46089000</v>
      </c>
      <c r="J140" s="4">
        <v>48623000</v>
      </c>
      <c r="K140" s="4">
        <v>48213000</v>
      </c>
      <c r="L140" s="4">
        <v>48264000</v>
      </c>
    </row>
    <row r="141" spans="1:12" x14ac:dyDescent="0.2">
      <c r="A141" s="3" t="s">
        <v>137</v>
      </c>
      <c r="B141" s="4">
        <v>8933000</v>
      </c>
      <c r="C141" s="4">
        <v>9194000</v>
      </c>
      <c r="D141" s="4">
        <v>18658000</v>
      </c>
      <c r="E141" s="4">
        <v>326439000</v>
      </c>
      <c r="F141" s="4">
        <v>625799000</v>
      </c>
      <c r="G141" s="4">
        <v>461494000</v>
      </c>
      <c r="H141" s="5">
        <v>516115000</v>
      </c>
      <c r="I141" s="4">
        <v>128427000</v>
      </c>
      <c r="J141" s="4">
        <v>145236000</v>
      </c>
      <c r="K141" s="4">
        <v>134375000</v>
      </c>
      <c r="L141" s="4">
        <v>108077000</v>
      </c>
    </row>
    <row r="142" spans="1:12" x14ac:dyDescent="0.2">
      <c r="A142" s="33" t="s">
        <v>138</v>
      </c>
      <c r="B142" s="31">
        <v>4500000</v>
      </c>
      <c r="C142" s="31">
        <v>7210000</v>
      </c>
      <c r="D142" s="31">
        <v>17613000</v>
      </c>
      <c r="E142" s="31">
        <v>325038000</v>
      </c>
      <c r="F142" s="31">
        <v>683293000</v>
      </c>
      <c r="G142" s="31">
        <v>578799000</v>
      </c>
      <c r="H142" s="32">
        <v>462794000</v>
      </c>
      <c r="I142" s="31">
        <v>126038000</v>
      </c>
      <c r="J142" s="31">
        <v>130163000</v>
      </c>
      <c r="K142" s="31">
        <v>117400000</v>
      </c>
      <c r="L142" s="31">
        <v>89193000</v>
      </c>
    </row>
    <row r="143" spans="1:12" x14ac:dyDescent="0.2">
      <c r="A143" s="12" t="s">
        <v>191</v>
      </c>
      <c r="B143" s="22">
        <f t="shared" ref="B143:O143" si="7">B142/B2</f>
        <v>2.3456558453743667E-2</v>
      </c>
      <c r="C143" s="22">
        <f t="shared" si="7"/>
        <v>3.1863600807859396E-2</v>
      </c>
      <c r="D143" s="22">
        <f t="shared" si="7"/>
        <v>5.4460282613400947E-2</v>
      </c>
      <c r="E143" s="22">
        <f t="shared" si="7"/>
        <v>0.52891956806154927</v>
      </c>
      <c r="F143" s="22">
        <f t="shared" si="7"/>
        <v>0.52722208290735129</v>
      </c>
      <c r="G143" s="22">
        <f t="shared" si="7"/>
        <v>0.25833924357531773</v>
      </c>
      <c r="H143" s="22">
        <f t="shared" si="7"/>
        <v>0.15417986773941</v>
      </c>
      <c r="I143" s="22">
        <f t="shared" si="7"/>
        <v>0.25110272583466486</v>
      </c>
      <c r="J143" s="22">
        <f t="shared" si="7"/>
        <v>0.15221374920626382</v>
      </c>
      <c r="K143" s="22">
        <f t="shared" si="7"/>
        <v>0.15253647102846482</v>
      </c>
      <c r="L143" s="22">
        <f t="shared" si="7"/>
        <v>0.10194336213192644</v>
      </c>
    </row>
    <row r="144" spans="1:12" x14ac:dyDescent="0.2">
      <c r="A144" s="3" t="s">
        <v>139</v>
      </c>
      <c r="B144" s="4">
        <v>145000</v>
      </c>
      <c r="C144" s="4">
        <v>19000</v>
      </c>
      <c r="D144" s="4">
        <v>54000</v>
      </c>
      <c r="E144" s="4">
        <v>-2279000</v>
      </c>
      <c r="F144" s="4">
        <v>-15509000</v>
      </c>
      <c r="G144" s="4">
        <v>-73407000</v>
      </c>
      <c r="H144" s="5">
        <v>5242000</v>
      </c>
      <c r="I144" s="4">
        <v>-1395000</v>
      </c>
      <c r="J144" s="4">
        <v>4644000</v>
      </c>
      <c r="K144" s="4">
        <v>2254000</v>
      </c>
      <c r="L144" s="4">
        <v>-261000</v>
      </c>
    </row>
    <row r="145" spans="1:12"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x14ac:dyDescent="0.2">
      <c r="A146" s="3" t="s">
        <v>141</v>
      </c>
      <c r="B146" s="4">
        <v>4288000</v>
      </c>
      <c r="C146" s="4">
        <v>1965000</v>
      </c>
      <c r="D146" s="4">
        <v>991000</v>
      </c>
      <c r="E146" s="4">
        <v>3680000</v>
      </c>
      <c r="F146" s="4">
        <v>-41985000</v>
      </c>
      <c r="G146" s="4">
        <v>-43898000</v>
      </c>
      <c r="H146" s="5">
        <v>48079000</v>
      </c>
      <c r="I146" s="4">
        <v>3784000</v>
      </c>
      <c r="J146" s="4">
        <v>10429000</v>
      </c>
      <c r="K146" s="4">
        <v>14721000</v>
      </c>
      <c r="L146" s="4">
        <v>19145000</v>
      </c>
    </row>
    <row r="147" spans="1:12" x14ac:dyDescent="0.2">
      <c r="A147" s="3" t="s">
        <v>142</v>
      </c>
      <c r="B147" s="4">
        <v>-28115000</v>
      </c>
      <c r="C147" s="4">
        <v>13948000</v>
      </c>
      <c r="D147" s="4">
        <v>31560000</v>
      </c>
      <c r="E147" s="4">
        <v>102546000</v>
      </c>
      <c r="F147" s="4">
        <v>356750000</v>
      </c>
      <c r="G147" s="4">
        <v>121722000</v>
      </c>
      <c r="H147" s="5">
        <v>144876000</v>
      </c>
      <c r="I147" s="4">
        <v>328220000</v>
      </c>
      <c r="J147" s="4">
        <v>-99620000</v>
      </c>
      <c r="K147" s="4">
        <v>13068000</v>
      </c>
      <c r="L147" s="4">
        <v>-96792000</v>
      </c>
    </row>
    <row r="148" spans="1:12" x14ac:dyDescent="0.2">
      <c r="A148" s="3" t="s">
        <v>143</v>
      </c>
      <c r="B148" s="4">
        <v>5680000</v>
      </c>
      <c r="C148" s="4">
        <v>-8290000</v>
      </c>
      <c r="D148" s="4">
        <v>1506000</v>
      </c>
      <c r="E148" s="4">
        <v>-24223000</v>
      </c>
      <c r="F148" s="4">
        <v>-23487000</v>
      </c>
      <c r="G148" s="4">
        <v>-102814000</v>
      </c>
      <c r="H148" s="5">
        <v>-40296000</v>
      </c>
      <c r="I148" s="4">
        <v>-28565000</v>
      </c>
      <c r="J148" s="4">
        <v>-81957000</v>
      </c>
      <c r="K148" s="4">
        <v>45221000</v>
      </c>
      <c r="L148" s="4">
        <v>25005000</v>
      </c>
    </row>
    <row r="149" spans="1:12"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x14ac:dyDescent="0.2">
      <c r="A150" s="3" t="s">
        <v>145</v>
      </c>
      <c r="B150" s="4">
        <v>-4308000</v>
      </c>
      <c r="C150" s="4">
        <v>2717000</v>
      </c>
      <c r="D150" s="4">
        <v>-10484000</v>
      </c>
      <c r="E150" s="4">
        <v>-2578000</v>
      </c>
      <c r="F150" s="4">
        <v>-16536000</v>
      </c>
      <c r="G150" s="4">
        <v>-31138000</v>
      </c>
      <c r="H150" s="5">
        <v>21591000</v>
      </c>
      <c r="I150" s="4">
        <v>25051000</v>
      </c>
      <c r="J150" s="4">
        <v>-8480000</v>
      </c>
      <c r="K150" s="4">
        <v>-13533000</v>
      </c>
      <c r="L150" s="4">
        <v>18553000</v>
      </c>
    </row>
    <row r="151" spans="1:12" x14ac:dyDescent="0.2">
      <c r="A151" s="3" t="s">
        <v>146</v>
      </c>
      <c r="B151" s="4">
        <v>-29793000</v>
      </c>
      <c r="C151" s="4">
        <v>5736000</v>
      </c>
      <c r="D151" s="4">
        <v>27946000</v>
      </c>
      <c r="E151" s="4">
        <v>103574000</v>
      </c>
      <c r="F151" s="4">
        <v>167927000</v>
      </c>
      <c r="G151" s="4">
        <v>95269000</v>
      </c>
      <c r="H151" s="5">
        <v>35686000</v>
      </c>
      <c r="I151" s="4">
        <v>138958000</v>
      </c>
      <c r="J151" s="4">
        <v>-22764000</v>
      </c>
      <c r="K151" s="4">
        <v>-6292000</v>
      </c>
      <c r="L151" s="4">
        <v>-74216000</v>
      </c>
    </row>
    <row r="152" spans="1:12" x14ac:dyDescent="0.2">
      <c r="A152" s="3" t="s">
        <v>147</v>
      </c>
      <c r="B152" s="4">
        <v>306000</v>
      </c>
      <c r="C152" s="4">
        <v>13785000</v>
      </c>
      <c r="D152" s="4">
        <v>12592000</v>
      </c>
      <c r="E152" s="4">
        <v>25773000</v>
      </c>
      <c r="F152" s="4">
        <v>228846000</v>
      </c>
      <c r="G152" s="4">
        <v>160405000</v>
      </c>
      <c r="H152" s="5">
        <v>127895000</v>
      </c>
      <c r="I152" s="4">
        <v>192776000</v>
      </c>
      <c r="J152" s="4">
        <v>13581000</v>
      </c>
      <c r="K152" s="4">
        <v>-12328000</v>
      </c>
      <c r="L152" s="4">
        <v>-66134000</v>
      </c>
    </row>
    <row r="153" spans="1:12"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x14ac:dyDescent="0.2">
      <c r="A154" s="3" t="s">
        <v>149</v>
      </c>
      <c r="B154" s="4">
        <v>-88437000</v>
      </c>
      <c r="C154" s="4">
        <v>-45579000</v>
      </c>
      <c r="D154" s="4">
        <v>-78880000</v>
      </c>
      <c r="E154" s="4">
        <v>-337875000</v>
      </c>
      <c r="F154" s="4">
        <v>-419508000</v>
      </c>
      <c r="G154" s="4">
        <v>-625519000</v>
      </c>
      <c r="H154" s="5">
        <v>-315429000</v>
      </c>
      <c r="I154" s="4">
        <v>52242000</v>
      </c>
      <c r="J154" s="4">
        <v>-148458000</v>
      </c>
      <c r="K154" s="4">
        <v>-201492000</v>
      </c>
      <c r="L154" s="4">
        <v>-17721000</v>
      </c>
    </row>
    <row r="155" spans="1:12"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x14ac:dyDescent="0.2">
      <c r="A159" s="3" t="s">
        <v>154</v>
      </c>
      <c r="B159" s="4">
        <v>-599000</v>
      </c>
      <c r="C159" s="4">
        <v>-26672000</v>
      </c>
      <c r="D159" s="4">
        <v>-27455000</v>
      </c>
      <c r="E159" s="4">
        <v>-47696000</v>
      </c>
      <c r="F159" s="4">
        <v>-98276000</v>
      </c>
      <c r="G159" s="4">
        <v>-103645000</v>
      </c>
      <c r="H159" s="5">
        <v>-107276000</v>
      </c>
      <c r="I159" s="4">
        <v>-23071000</v>
      </c>
      <c r="J159" s="4">
        <v>-33310000</v>
      </c>
      <c r="K159" s="4">
        <v>-27875000</v>
      </c>
      <c r="L159" s="4">
        <v>-23020000</v>
      </c>
    </row>
    <row r="160" spans="1:12" x14ac:dyDescent="0.2">
      <c r="A160" s="3" t="s">
        <v>155</v>
      </c>
      <c r="B160" s="4">
        <v>-599000</v>
      </c>
      <c r="C160" s="4">
        <v>-13683000</v>
      </c>
      <c r="D160" s="4">
        <v>-16703000</v>
      </c>
      <c r="E160" s="4">
        <v>-11752000</v>
      </c>
      <c r="F160" s="4">
        <v>-15925000</v>
      </c>
      <c r="G160" s="4">
        <v>-32402000</v>
      </c>
      <c r="H160" s="5">
        <v>-27594000</v>
      </c>
      <c r="I160" s="4">
        <v>-5446000</v>
      </c>
      <c r="J160" s="4">
        <v>-12499000</v>
      </c>
      <c r="K160" s="4">
        <v>-7094000</v>
      </c>
      <c r="L160" s="4">
        <v>-2555000</v>
      </c>
    </row>
    <row r="161" spans="1:12" x14ac:dyDescent="0.2">
      <c r="A161" s="3" t="s">
        <v>156</v>
      </c>
      <c r="B161" s="4" t="s">
        <v>17</v>
      </c>
      <c r="C161" s="4">
        <v>-12989000</v>
      </c>
      <c r="D161" s="4">
        <v>-10752000</v>
      </c>
      <c r="E161" s="4">
        <v>-35944000</v>
      </c>
      <c r="F161" s="4">
        <v>-82351000</v>
      </c>
      <c r="G161" s="4">
        <v>-71243000</v>
      </c>
      <c r="H161" s="5">
        <v>-79682000</v>
      </c>
      <c r="I161" s="4">
        <v>-17625000</v>
      </c>
      <c r="J161" s="4">
        <v>-20811000</v>
      </c>
      <c r="K161" s="4">
        <v>-20781000</v>
      </c>
      <c r="L161" s="4">
        <v>-20465000</v>
      </c>
    </row>
    <row r="162" spans="1:12" x14ac:dyDescent="0.2">
      <c r="A162" s="3" t="s">
        <v>157</v>
      </c>
      <c r="B162" s="4" t="s">
        <v>17</v>
      </c>
      <c r="C162" s="4" t="s">
        <v>17</v>
      </c>
      <c r="D162" s="4" t="s">
        <v>17</v>
      </c>
      <c r="E162" s="4" t="s">
        <v>17</v>
      </c>
      <c r="F162" s="4">
        <v>-25000000</v>
      </c>
      <c r="G162" s="4" t="s">
        <v>17</v>
      </c>
      <c r="H162" s="5" t="s">
        <v>17</v>
      </c>
      <c r="I162" s="4" t="s">
        <v>17</v>
      </c>
      <c r="J162" s="4" t="s">
        <v>17</v>
      </c>
      <c r="K162" s="4" t="s">
        <v>17</v>
      </c>
      <c r="L162" s="4" t="s">
        <v>17</v>
      </c>
    </row>
    <row r="163" spans="1:12" x14ac:dyDescent="0.2">
      <c r="A163" s="3" t="s">
        <v>158</v>
      </c>
      <c r="B163" s="4" t="s">
        <v>17</v>
      </c>
      <c r="C163" s="4" t="s">
        <v>17</v>
      </c>
      <c r="D163" s="4" t="s">
        <v>17</v>
      </c>
      <c r="E163" s="4" t="s">
        <v>17</v>
      </c>
      <c r="F163" s="4" t="s">
        <v>17</v>
      </c>
      <c r="G163" s="4" t="s">
        <v>17</v>
      </c>
      <c r="H163" s="5" t="s">
        <v>17</v>
      </c>
      <c r="I163" s="4" t="s">
        <v>17</v>
      </c>
      <c r="J163" s="4" t="s">
        <v>17</v>
      </c>
      <c r="K163" s="4" t="s">
        <v>17</v>
      </c>
      <c r="L163" s="4" t="s">
        <v>17</v>
      </c>
    </row>
    <row r="164" spans="1:12" x14ac:dyDescent="0.2">
      <c r="A164" s="3" t="s">
        <v>159</v>
      </c>
      <c r="B164" s="4" t="s">
        <v>17</v>
      </c>
      <c r="C164" s="4" t="s">
        <v>17</v>
      </c>
      <c r="D164" s="4" t="s">
        <v>17</v>
      </c>
      <c r="E164" s="4" t="s">
        <v>17</v>
      </c>
      <c r="F164" s="4">
        <v>-25000000</v>
      </c>
      <c r="G164" s="4" t="s">
        <v>17</v>
      </c>
      <c r="H164" s="5" t="s">
        <v>17</v>
      </c>
      <c r="I164" s="4" t="s">
        <v>17</v>
      </c>
      <c r="J164" s="4" t="s">
        <v>17</v>
      </c>
      <c r="K164" s="4" t="s">
        <v>17</v>
      </c>
      <c r="L164" s="4" t="s">
        <v>17</v>
      </c>
    </row>
    <row r="165" spans="1:12" x14ac:dyDescent="0.2">
      <c r="A165" s="3" t="s">
        <v>160</v>
      </c>
      <c r="B165" s="4" t="s">
        <v>17</v>
      </c>
      <c r="C165" s="4" t="s">
        <v>17</v>
      </c>
      <c r="D165" s="4" t="s">
        <v>17</v>
      </c>
      <c r="E165" s="4">
        <v>-179645000</v>
      </c>
      <c r="F165" s="4">
        <v>-64970000</v>
      </c>
      <c r="G165" s="4">
        <v>-96507000</v>
      </c>
      <c r="H165" s="5" t="s">
        <v>17</v>
      </c>
      <c r="I165" s="4" t="s">
        <v>17</v>
      </c>
      <c r="J165" s="4" t="s">
        <v>17</v>
      </c>
      <c r="K165" s="4" t="s">
        <v>17</v>
      </c>
      <c r="L165" s="4" t="s">
        <v>17</v>
      </c>
    </row>
    <row r="166" spans="1:12"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x14ac:dyDescent="0.2">
      <c r="A167" s="3" t="s">
        <v>162</v>
      </c>
      <c r="B167" s="4" t="s">
        <v>17</v>
      </c>
      <c r="C167" s="4" t="s">
        <v>17</v>
      </c>
      <c r="D167" s="4" t="s">
        <v>17</v>
      </c>
      <c r="E167" s="4">
        <v>-179645000</v>
      </c>
      <c r="F167" s="4">
        <v>-64970000</v>
      </c>
      <c r="G167" s="4">
        <v>-96507000</v>
      </c>
      <c r="H167" s="5" t="s">
        <v>17</v>
      </c>
      <c r="I167" s="4" t="s">
        <v>17</v>
      </c>
      <c r="J167" s="4" t="s">
        <v>17</v>
      </c>
      <c r="K167" s="4" t="s">
        <v>17</v>
      </c>
      <c r="L167" s="4" t="s">
        <v>17</v>
      </c>
    </row>
    <row r="168" spans="1:12"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x14ac:dyDescent="0.2">
      <c r="A169" s="3" t="s">
        <v>164</v>
      </c>
      <c r="B169" s="4">
        <v>-7116000</v>
      </c>
      <c r="C169" s="4" t="s">
        <v>17</v>
      </c>
      <c r="D169" s="4">
        <v>-14816000</v>
      </c>
      <c r="E169" s="4" t="s">
        <v>17</v>
      </c>
      <c r="F169" s="4">
        <v>-6776000</v>
      </c>
      <c r="G169" s="4">
        <v>-8614000</v>
      </c>
      <c r="H169" s="5">
        <v>19026000</v>
      </c>
      <c r="I169" s="4">
        <v>-1393000</v>
      </c>
      <c r="J169" s="4">
        <v>-3524000</v>
      </c>
      <c r="K169" s="4">
        <v>311000</v>
      </c>
      <c r="L169" s="4">
        <v>23632000</v>
      </c>
    </row>
    <row r="170" spans="1:12"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x14ac:dyDescent="0.2">
      <c r="A171" s="3" t="s">
        <v>165</v>
      </c>
      <c r="B171" s="4">
        <v>-7715000</v>
      </c>
      <c r="C171" s="4">
        <v>-26672000</v>
      </c>
      <c r="D171" s="4">
        <v>-42271000</v>
      </c>
      <c r="E171" s="4">
        <v>-227341000</v>
      </c>
      <c r="F171" s="4">
        <v>-195022000</v>
      </c>
      <c r="G171" s="4">
        <v>-208766000</v>
      </c>
      <c r="H171" s="5">
        <v>-88250000</v>
      </c>
      <c r="I171" s="4">
        <v>-24464000</v>
      </c>
      <c r="J171" s="4">
        <v>-36834000</v>
      </c>
      <c r="K171" s="4">
        <v>-27564000</v>
      </c>
      <c r="L171" s="4">
        <v>612000</v>
      </c>
    </row>
    <row r="172" spans="1:12"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x14ac:dyDescent="0.2">
      <c r="A173" s="3" t="s">
        <v>167</v>
      </c>
      <c r="B173" s="4" t="s">
        <v>17</v>
      </c>
      <c r="C173" s="4">
        <v>-1250000</v>
      </c>
      <c r="D173" s="4">
        <v>71087000</v>
      </c>
      <c r="E173" s="4">
        <v>34327000</v>
      </c>
      <c r="F173" s="4">
        <v>1248025000</v>
      </c>
      <c r="G173" s="4" t="s">
        <v>17</v>
      </c>
      <c r="H173" s="5" t="s">
        <v>17</v>
      </c>
      <c r="I173" s="4" t="s">
        <v>17</v>
      </c>
      <c r="J173" s="4" t="s">
        <v>17</v>
      </c>
      <c r="K173" s="4" t="s">
        <v>17</v>
      </c>
      <c r="L173" s="4" t="s">
        <v>17</v>
      </c>
    </row>
    <row r="174" spans="1:12" x14ac:dyDescent="0.2">
      <c r="A174" s="3" t="s">
        <v>168</v>
      </c>
      <c r="B174" s="4" t="s">
        <v>17</v>
      </c>
      <c r="C174" s="4" t="s">
        <v>17</v>
      </c>
      <c r="D174" s="4">
        <v>71087000</v>
      </c>
      <c r="E174" s="4">
        <v>78827000</v>
      </c>
      <c r="F174" s="4">
        <v>1248025000</v>
      </c>
      <c r="G174" s="4" t="s">
        <v>17</v>
      </c>
      <c r="H174" s="5" t="s">
        <v>17</v>
      </c>
      <c r="I174" s="4" t="s">
        <v>17</v>
      </c>
      <c r="J174" s="4" t="s">
        <v>17</v>
      </c>
      <c r="K174" s="4" t="s">
        <v>17</v>
      </c>
      <c r="L174" s="4" t="s">
        <v>17</v>
      </c>
    </row>
    <row r="175" spans="1:12" x14ac:dyDescent="0.2">
      <c r="A175" s="3" t="s">
        <v>169</v>
      </c>
      <c r="B175" s="4" t="s">
        <v>17</v>
      </c>
      <c r="C175" s="4">
        <v>-1250000</v>
      </c>
      <c r="D175" s="4" t="s">
        <v>17</v>
      </c>
      <c r="E175" s="4">
        <v>-44500000</v>
      </c>
      <c r="F175" s="4" t="s">
        <v>17</v>
      </c>
      <c r="G175" s="4" t="s">
        <v>17</v>
      </c>
      <c r="H175" s="5" t="s">
        <v>17</v>
      </c>
      <c r="I175" s="4" t="s">
        <v>17</v>
      </c>
      <c r="J175" s="4" t="s">
        <v>17</v>
      </c>
      <c r="K175" s="4" t="s">
        <v>17</v>
      </c>
      <c r="L175" s="4" t="s">
        <v>17</v>
      </c>
    </row>
    <row r="176" spans="1:12" x14ac:dyDescent="0.2">
      <c r="A176" s="3" t="s">
        <v>170</v>
      </c>
      <c r="B176" s="4" t="s">
        <v>17</v>
      </c>
      <c r="C176" s="4" t="s">
        <v>17</v>
      </c>
      <c r="D176" s="4">
        <v>439000</v>
      </c>
      <c r="E176" s="4">
        <v>2061107000</v>
      </c>
      <c r="F176" s="4">
        <v>-17830000</v>
      </c>
      <c r="G176" s="4">
        <v>-25519000</v>
      </c>
      <c r="H176" s="5">
        <v>-49227000</v>
      </c>
      <c r="I176" s="4">
        <v>-4536000</v>
      </c>
      <c r="J176" s="4">
        <v>-3507000</v>
      </c>
      <c r="K176" s="4">
        <v>-27358000</v>
      </c>
      <c r="L176" s="4">
        <v>-13826000</v>
      </c>
    </row>
    <row r="177" spans="1:12" x14ac:dyDescent="0.2">
      <c r="A177" s="3" t="s">
        <v>171</v>
      </c>
      <c r="B177" s="4" t="s">
        <v>17</v>
      </c>
      <c r="C177" s="4" t="s">
        <v>17</v>
      </c>
      <c r="D177" s="4">
        <v>439000</v>
      </c>
      <c r="E177" s="4">
        <v>2349892000</v>
      </c>
      <c r="F177" s="4" t="s">
        <v>17</v>
      </c>
      <c r="G177" s="4" t="s">
        <v>17</v>
      </c>
      <c r="H177" s="5" t="s">
        <v>17</v>
      </c>
      <c r="I177" s="4" t="s">
        <v>17</v>
      </c>
      <c r="J177" s="4" t="s">
        <v>17</v>
      </c>
      <c r="K177" s="4" t="s">
        <v>17</v>
      </c>
      <c r="L177" s="4" t="s">
        <v>17</v>
      </c>
    </row>
    <row r="178" spans="1:12" x14ac:dyDescent="0.2">
      <c r="A178" s="3" t="s">
        <v>172</v>
      </c>
      <c r="B178" s="4" t="s">
        <v>17</v>
      </c>
      <c r="C178" s="4" t="s">
        <v>17</v>
      </c>
      <c r="D178" s="4" t="s">
        <v>17</v>
      </c>
      <c r="E178" s="4">
        <v>-288785000</v>
      </c>
      <c r="F178" s="4">
        <v>-17830000</v>
      </c>
      <c r="G178" s="4">
        <v>-25519000</v>
      </c>
      <c r="H178" s="5">
        <v>-49227000</v>
      </c>
      <c r="I178" s="4">
        <v>-4536000</v>
      </c>
      <c r="J178" s="4">
        <v>-3507000</v>
      </c>
      <c r="K178" s="4">
        <v>-27358000</v>
      </c>
      <c r="L178" s="4">
        <v>-13826000</v>
      </c>
    </row>
    <row r="179" spans="1:12" x14ac:dyDescent="0.2">
      <c r="A179" s="3" t="s">
        <v>173</v>
      </c>
      <c r="B179" s="4">
        <v>118531000</v>
      </c>
      <c r="C179" s="4">
        <v>142142000</v>
      </c>
      <c r="D179" s="4">
        <v>8250000</v>
      </c>
      <c r="E179" s="4">
        <v>210865000</v>
      </c>
      <c r="F179" s="4">
        <v>-91382000</v>
      </c>
      <c r="G179" s="4">
        <v>8787000</v>
      </c>
      <c r="H179" s="5">
        <v>7178000</v>
      </c>
      <c r="I179" s="4">
        <v>224000</v>
      </c>
      <c r="J179" s="4">
        <v>3618000</v>
      </c>
      <c r="K179" s="4">
        <v>2192000</v>
      </c>
      <c r="L179" s="4">
        <v>1144000</v>
      </c>
    </row>
    <row r="180" spans="1:12"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x14ac:dyDescent="0.2">
      <c r="A181" s="3" t="s">
        <v>174</v>
      </c>
      <c r="B181" s="4">
        <v>118531000</v>
      </c>
      <c r="C181" s="4">
        <v>140892000</v>
      </c>
      <c r="D181" s="4">
        <v>79776000</v>
      </c>
      <c r="E181" s="4">
        <v>2306299000</v>
      </c>
      <c r="F181" s="4">
        <v>1138813000</v>
      </c>
      <c r="G181" s="4">
        <v>-16732000</v>
      </c>
      <c r="H181" s="5">
        <v>-42049000</v>
      </c>
      <c r="I181" s="4">
        <v>-4312000</v>
      </c>
      <c r="J181" s="4">
        <v>111000</v>
      </c>
      <c r="K181" s="4">
        <v>-25166000</v>
      </c>
      <c r="L181" s="4">
        <v>-12682000</v>
      </c>
    </row>
    <row r="182" spans="1:12" x14ac:dyDescent="0.2">
      <c r="A182" s="3" t="s">
        <v>175</v>
      </c>
      <c r="B182" s="4" t="s">
        <v>17</v>
      </c>
      <c r="C182" s="4" t="s">
        <v>17</v>
      </c>
      <c r="D182" s="4" t="s">
        <v>17</v>
      </c>
      <c r="E182" s="4">
        <v>-358000</v>
      </c>
      <c r="F182" s="4">
        <v>583000</v>
      </c>
      <c r="G182" s="4" t="s">
        <v>17</v>
      </c>
      <c r="H182" s="5" t="s">
        <v>17</v>
      </c>
      <c r="I182" s="4" t="s">
        <v>17</v>
      </c>
      <c r="J182" s="4" t="s">
        <v>17</v>
      </c>
      <c r="K182" s="4" t="s">
        <v>17</v>
      </c>
      <c r="L182" s="4" t="s">
        <v>17</v>
      </c>
    </row>
    <row r="183" spans="1:12" x14ac:dyDescent="0.2">
      <c r="A183" s="3" t="s">
        <v>176</v>
      </c>
      <c r="B183" s="4">
        <v>22379000</v>
      </c>
      <c r="C183" s="4">
        <v>68641000</v>
      </c>
      <c r="D183" s="4">
        <v>-41375000</v>
      </c>
      <c r="E183" s="4">
        <v>1741083000</v>
      </c>
      <c r="F183" s="4">
        <v>524283000</v>
      </c>
      <c r="G183" s="4">
        <v>-851017000</v>
      </c>
      <c r="H183" s="5">
        <v>-445728000</v>
      </c>
      <c r="I183" s="4">
        <v>23466000</v>
      </c>
      <c r="J183" s="4">
        <v>-185181000</v>
      </c>
      <c r="K183" s="4">
        <v>-254222000</v>
      </c>
      <c r="L183" s="4">
        <v>-29791000</v>
      </c>
    </row>
    <row r="184" spans="1:12" x14ac:dyDescent="0.2">
      <c r="A184" s="3" t="s">
        <v>47</v>
      </c>
      <c r="B184" s="4">
        <v>-66897000</v>
      </c>
      <c r="C184" s="4">
        <v>-69282000</v>
      </c>
      <c r="D184" s="4">
        <v>-132909000</v>
      </c>
      <c r="E184" s="4">
        <v>-765846000</v>
      </c>
      <c r="F184" s="4">
        <v>-1440479000</v>
      </c>
      <c r="G184" s="4">
        <v>-1342504000</v>
      </c>
      <c r="H184" s="5">
        <v>-954891000</v>
      </c>
      <c r="I184" s="4">
        <v>-408939000</v>
      </c>
      <c r="J184" s="4">
        <v>-183599000</v>
      </c>
      <c r="K184" s="4">
        <v>-341572000</v>
      </c>
      <c r="L184" s="4">
        <v>-20781000</v>
      </c>
    </row>
    <row r="185" spans="1:12" x14ac:dyDescent="0.2">
      <c r="A185" s="3" t="s">
        <v>48</v>
      </c>
      <c r="B185" s="6">
        <v>-34.869999999999997</v>
      </c>
      <c r="C185" s="6">
        <v>-30.62</v>
      </c>
      <c r="D185" s="6">
        <v>-41.1</v>
      </c>
      <c r="E185" s="6">
        <v>-124.62</v>
      </c>
      <c r="F185" s="6">
        <v>-111.15</v>
      </c>
      <c r="G185" s="6">
        <v>-59.92</v>
      </c>
      <c r="H185" s="7">
        <v>-31.81</v>
      </c>
      <c r="I185" s="6">
        <v>-80.44</v>
      </c>
      <c r="J185" s="6">
        <v>-59.92</v>
      </c>
      <c r="K185" s="6">
        <v>-46.31</v>
      </c>
      <c r="L185" s="6">
        <v>-31.81</v>
      </c>
    </row>
    <row r="186" spans="1:12" x14ac:dyDescent="0.2">
      <c r="A186" s="3" t="s">
        <v>177</v>
      </c>
      <c r="B186" s="4" t="s">
        <v>17</v>
      </c>
      <c r="C186" s="4" t="s">
        <v>17</v>
      </c>
      <c r="D186" s="4" t="s">
        <v>17</v>
      </c>
      <c r="E186" s="4">
        <v>179645000</v>
      </c>
      <c r="F186" s="4">
        <v>64970000</v>
      </c>
      <c r="G186" s="4">
        <v>96507000</v>
      </c>
      <c r="H186" s="5" t="s">
        <v>17</v>
      </c>
      <c r="I186" s="4" t="s">
        <v>17</v>
      </c>
      <c r="J186" s="4" t="s">
        <v>17</v>
      </c>
      <c r="K186" s="4" t="s">
        <v>17</v>
      </c>
      <c r="L186" s="4" t="s">
        <v>17</v>
      </c>
    </row>
    <row r="187" spans="1:12" x14ac:dyDescent="0.2">
      <c r="A187" s="3" t="s">
        <v>178</v>
      </c>
      <c r="B187" s="4">
        <v>-89036000</v>
      </c>
      <c r="C187" s="4">
        <v>-72251000</v>
      </c>
      <c r="D187" s="4">
        <v>-106335000</v>
      </c>
      <c r="E187" s="4">
        <v>-385571000</v>
      </c>
      <c r="F187" s="4">
        <v>-517784000</v>
      </c>
      <c r="G187" s="4">
        <v>-729164000</v>
      </c>
      <c r="H187" s="5">
        <v>-422705000</v>
      </c>
      <c r="I187" s="4">
        <v>29171000</v>
      </c>
      <c r="J187" s="4">
        <v>-181768000</v>
      </c>
      <c r="K187" s="4">
        <v>-229367000</v>
      </c>
      <c r="L187" s="4">
        <v>-40741000</v>
      </c>
    </row>
    <row r="188" spans="1:12" x14ac:dyDescent="0.2">
      <c r="A188" s="30" t="s">
        <v>179</v>
      </c>
      <c r="B188" s="28">
        <v>-89036000</v>
      </c>
      <c r="C188" s="28">
        <v>-72251000</v>
      </c>
      <c r="D188" s="28">
        <v>-106335000</v>
      </c>
      <c r="E188" s="28">
        <v>-385571000</v>
      </c>
      <c r="F188" s="28">
        <v>-517784000</v>
      </c>
      <c r="G188" s="28">
        <v>-729164000</v>
      </c>
      <c r="H188" s="29">
        <v>-422705000</v>
      </c>
      <c r="I188" s="28">
        <v>29171000</v>
      </c>
      <c r="J188" s="28">
        <v>-181768000</v>
      </c>
      <c r="K188" s="28">
        <v>-229367000</v>
      </c>
      <c r="L188" s="28">
        <v>-40741000</v>
      </c>
    </row>
    <row r="189" spans="1:12" x14ac:dyDescent="0.2">
      <c r="A189" s="34" t="s">
        <v>192</v>
      </c>
      <c r="B189" s="35"/>
      <c r="C189" s="36">
        <f>(C188/B188)-1</f>
        <v>-0.18851925064019048</v>
      </c>
      <c r="D189" s="36">
        <f>(D188/C188)-1</f>
        <v>0.47174433571853669</v>
      </c>
      <c r="E189" s="36">
        <f>(E188/D188)-1</f>
        <v>2.6260027272299808</v>
      </c>
      <c r="F189" s="36">
        <f t="shared" ref="F189:O189" si="8">(F188/E188)-1</f>
        <v>0.34290182612281517</v>
      </c>
      <c r="G189" s="36">
        <f t="shared" si="8"/>
        <v>0.40823972930797403</v>
      </c>
      <c r="H189" s="36">
        <f t="shared" si="8"/>
        <v>-0.42028816562529148</v>
      </c>
      <c r="I189" s="36"/>
      <c r="J189" s="36">
        <f t="shared" si="8"/>
        <v>-7.2311199478934558</v>
      </c>
      <c r="K189" s="36">
        <f t="shared" si="8"/>
        <v>0.26186677522996349</v>
      </c>
      <c r="L189" s="36">
        <f t="shared" si="8"/>
        <v>-0.82237636626018562</v>
      </c>
    </row>
    <row r="190" spans="1:12" x14ac:dyDescent="0.2">
      <c r="A190" s="23" t="s">
        <v>193</v>
      </c>
      <c r="B190" s="24">
        <f t="shared" ref="B190:O190" si="9">B188/B2</f>
        <v>-0.46410625299722691</v>
      </c>
      <c r="C190" s="24">
        <f t="shared" si="9"/>
        <v>-0.31930333175709419</v>
      </c>
      <c r="D190" s="24">
        <f t="shared" si="9"/>
        <v>-0.32879317275285241</v>
      </c>
      <c r="E190" s="24">
        <f t="shared" si="9"/>
        <v>-0.62742216841433807</v>
      </c>
      <c r="F190" s="24">
        <f t="shared" si="9"/>
        <v>-0.39951698462606816</v>
      </c>
      <c r="G190" s="24">
        <f t="shared" si="9"/>
        <v>-0.32545266353665608</v>
      </c>
      <c r="H190" s="24">
        <f t="shared" si="9"/>
        <v>-0.14082421334932455</v>
      </c>
      <c r="I190" s="24">
        <f t="shared" si="9"/>
        <v>5.8116739517629669E-2</v>
      </c>
      <c r="J190" s="24">
        <f t="shared" si="9"/>
        <v>-0.2125610869888076</v>
      </c>
      <c r="K190" s="24">
        <f t="shared" si="9"/>
        <v>-0.29801390758420687</v>
      </c>
      <c r="L190" s="24">
        <f t="shared" si="9"/>
        <v>-4.6565027710883306E-2</v>
      </c>
    </row>
    <row r="191" spans="1:12" x14ac:dyDescent="0.2">
      <c r="A191" s="3" t="s">
        <v>180</v>
      </c>
      <c r="B191" s="4" t="s">
        <v>17</v>
      </c>
      <c r="C191" s="4">
        <v>-60512000</v>
      </c>
      <c r="D191" s="4">
        <v>-24496000</v>
      </c>
      <c r="E191" s="4">
        <v>-315300000</v>
      </c>
      <c r="F191" s="4">
        <v>812592000</v>
      </c>
      <c r="G191" s="4">
        <v>-657921000</v>
      </c>
      <c r="H191" s="5">
        <v>-343023000</v>
      </c>
      <c r="I191" s="4">
        <v>46796000</v>
      </c>
      <c r="J191" s="4">
        <v>-160957000</v>
      </c>
      <c r="K191" s="4">
        <v>-208586000</v>
      </c>
      <c r="L191" s="4">
        <v>-20276000</v>
      </c>
    </row>
    <row r="192" spans="1:12" x14ac:dyDescent="0.2">
      <c r="A192" s="3" t="s">
        <v>181</v>
      </c>
      <c r="B192" s="6">
        <v>-0.48</v>
      </c>
      <c r="C192" s="6">
        <v>-0.39</v>
      </c>
      <c r="D192" s="6">
        <v>-0.57999999999999996</v>
      </c>
      <c r="E192" s="6">
        <v>-1.26</v>
      </c>
      <c r="F192" s="6">
        <v>-1.29</v>
      </c>
      <c r="G192" s="6">
        <v>-1.67</v>
      </c>
      <c r="H192" s="7">
        <v>-0.93</v>
      </c>
      <c r="I192" s="6">
        <v>7.0000000000000007E-2</v>
      </c>
      <c r="J192" s="6">
        <v>-0.4</v>
      </c>
      <c r="K192" s="6">
        <v>-0.5</v>
      </c>
      <c r="L192" s="6">
        <v>-0.09</v>
      </c>
    </row>
    <row r="193" spans="1:12" x14ac:dyDescent="0.2">
      <c r="A193" s="3" t="s">
        <v>182</v>
      </c>
      <c r="B193" s="4" t="s">
        <v>17</v>
      </c>
      <c r="C193" s="4" t="s">
        <v>17</v>
      </c>
      <c r="D193" s="6">
        <v>-38.409999999999997</v>
      </c>
      <c r="E193" s="6">
        <v>-49.03</v>
      </c>
      <c r="F193" s="6">
        <v>-34.42</v>
      </c>
      <c r="G193" s="6">
        <v>-9.5299999999999994</v>
      </c>
      <c r="H193" s="7">
        <v>-57.92</v>
      </c>
      <c r="I193" s="4" t="s">
        <v>17</v>
      </c>
      <c r="J193" s="4" t="s">
        <v>17</v>
      </c>
      <c r="K193" s="6">
        <v>-24.94</v>
      </c>
      <c r="L193" s="6">
        <v>-61.52</v>
      </c>
    </row>
    <row r="194" spans="1:12" x14ac:dyDescent="0.2">
      <c r="A194" s="3" t="s">
        <v>183</v>
      </c>
      <c r="B194" s="6">
        <v>1.17</v>
      </c>
      <c r="C194" s="6">
        <v>0.6</v>
      </c>
      <c r="D194" s="6">
        <v>0.55000000000000004</v>
      </c>
      <c r="E194" s="6">
        <v>0.4</v>
      </c>
      <c r="F194" s="6">
        <v>0.28000000000000003</v>
      </c>
      <c r="G194" s="6">
        <v>0.45</v>
      </c>
      <c r="H194" s="7">
        <v>0.27</v>
      </c>
      <c r="I194" s="6">
        <v>-0.12</v>
      </c>
      <c r="J194" s="6">
        <v>0.61</v>
      </c>
      <c r="K194" s="6">
        <v>0.51</v>
      </c>
      <c r="L194" s="6">
        <v>0.23</v>
      </c>
    </row>
    <row r="196" spans="1:12" x14ac:dyDescent="0.2">
      <c r="A196" s="8"/>
    </row>
    <row r="197" spans="1:12" ht="15" x14ac:dyDescent="0.2"/>
    <row r="198" spans="1:12" ht="15" x14ac:dyDescent="0.2"/>
    <row r="199" spans="1:12" ht="15" x14ac:dyDescent="0.2"/>
  </sheetData>
  <hyperlinks>
    <hyperlink ref="A1" r:id="rId1" tooltip="ROIC AI" display="ROIC AI" xr:uid="{00000000-0004-0000-0000-000000000000}"/>
  </hyperlinks>
  <pageMargins left="0.7" right="0.7" top="0.75" bottom="0.75" header="0.3" footer="0.3"/>
  <ignoredErrors>
    <ignoredError sqref="B1:L1 A4:L7 A15:L16 A19:L33 A191:L195 A2:L2 A9:L11 A13:L13 A37:L128 A130:L142 A144:L171 A188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9400C-98CA-A549-8FE5-1B9A3233C681}">
  <dimension ref="A1:R110"/>
  <sheetViews>
    <sheetView tabSelected="1" workbookViewId="0">
      <selection activeCell="E19" sqref="E19"/>
    </sheetView>
  </sheetViews>
  <sheetFormatPr baseColWidth="10" defaultRowHeight="15" x14ac:dyDescent="0.2"/>
  <cols>
    <col min="1" max="19" width="18.83203125" customWidth="1"/>
  </cols>
  <sheetData>
    <row r="1" spans="1:18" s="121" customFormat="1" ht="22" customHeight="1" x14ac:dyDescent="0.2">
      <c r="A1" s="120" t="e" vm="1">
        <v>#VALUE!</v>
      </c>
      <c r="B1" s="120"/>
      <c r="C1" s="120"/>
      <c r="D1" s="120"/>
      <c r="E1" s="120"/>
      <c r="F1" s="120"/>
      <c r="G1" s="120"/>
      <c r="H1" s="120"/>
      <c r="I1" s="120"/>
      <c r="J1" s="120"/>
      <c r="K1" s="120"/>
      <c r="L1" s="120"/>
      <c r="M1" s="120"/>
      <c r="N1" s="120"/>
      <c r="O1" s="120"/>
      <c r="P1" s="120"/>
      <c r="Q1" s="120"/>
      <c r="R1" s="120"/>
    </row>
    <row r="2" spans="1:18" s="121" customFormat="1" ht="22" customHeight="1" thickBot="1" x14ac:dyDescent="0.25">
      <c r="A2" s="120"/>
      <c r="B2" s="120"/>
      <c r="C2" s="120"/>
      <c r="D2" s="120"/>
      <c r="E2" s="120"/>
      <c r="F2" s="120"/>
      <c r="G2" s="120"/>
      <c r="H2" s="120"/>
      <c r="I2" s="120"/>
      <c r="J2" s="120"/>
      <c r="K2" s="120"/>
      <c r="L2" s="120"/>
      <c r="M2" s="120"/>
      <c r="N2" s="120"/>
      <c r="O2" s="120"/>
      <c r="P2" s="120"/>
      <c r="Q2" s="120"/>
      <c r="R2" s="120"/>
    </row>
    <row r="3" spans="1:18" ht="22" customHeight="1" x14ac:dyDescent="0.2">
      <c r="A3" s="37" cm="1">
        <f t="array" ref="A3">_FV(A1,"Market cap",TRUE)</f>
        <v>16229880539</v>
      </c>
      <c r="B3" s="38" t="s">
        <v>194</v>
      </c>
      <c r="C3" s="39">
        <f>Financials!H8*0.01</f>
        <v>0.37030000000000002</v>
      </c>
      <c r="D3" s="38" t="s">
        <v>195</v>
      </c>
      <c r="E3" s="39">
        <f>SUM(C11:E11)/3</f>
        <v>0.9126146319241637</v>
      </c>
      <c r="F3" s="40" t="s">
        <v>196</v>
      </c>
      <c r="G3" s="41">
        <f>AVERAGE(Financials!B129:H129)</f>
        <v>0.18716155401158777</v>
      </c>
      <c r="H3" s="40" t="s">
        <v>197</v>
      </c>
      <c r="I3" s="42">
        <f>J15*(1+I7)/(I6-I7)</f>
        <v>26833533954.956463</v>
      </c>
      <c r="J3" s="43" t="s">
        <v>198</v>
      </c>
      <c r="K3" s="44">
        <f>(Financials!H172*-1)/Model!A3</f>
        <v>0</v>
      </c>
      <c r="L3" s="45" t="s">
        <v>199</v>
      </c>
      <c r="M3" s="46"/>
      <c r="N3" s="47" t="s">
        <v>200</v>
      </c>
      <c r="O3" s="48"/>
      <c r="P3" s="46"/>
      <c r="Q3" s="46"/>
      <c r="R3" s="46"/>
    </row>
    <row r="4" spans="1:18" ht="22" customHeight="1" x14ac:dyDescent="0.2">
      <c r="A4" s="49">
        <f>Financials!H56-Financials!H96-Financials!H105</f>
        <v>-206428000</v>
      </c>
      <c r="B4" s="50" t="s">
        <v>201</v>
      </c>
      <c r="C4" s="51">
        <f>Financials!H17*0.01</f>
        <v>-0.38180000000000003</v>
      </c>
      <c r="D4" s="50" t="s">
        <v>202</v>
      </c>
      <c r="E4" s="51">
        <f>SUM(C13:E13)/3</f>
        <v>1.8746045927748536</v>
      </c>
      <c r="F4" s="52" t="s">
        <v>203</v>
      </c>
      <c r="G4" s="53">
        <f>A5*(1+(5*G3))</f>
        <v>902554692.74657655</v>
      </c>
      <c r="H4" s="52" t="s">
        <v>204</v>
      </c>
      <c r="I4" s="54">
        <f>NPV(I6,F15,G15,H15,I15,(J15+I3))</f>
        <v>20780901608.66721</v>
      </c>
      <c r="J4" s="52" t="s">
        <v>205</v>
      </c>
      <c r="K4" s="55" cm="1">
        <f t="array" ref="K4">_FV(A1,"Change (%)",TRUE)</f>
        <v>-3.4129E-2</v>
      </c>
      <c r="L4" s="56" t="s">
        <v>206</v>
      </c>
      <c r="M4" s="46"/>
      <c r="N4" s="57" t="s">
        <v>207</v>
      </c>
      <c r="O4" s="58"/>
      <c r="P4" s="46"/>
      <c r="Q4" s="46"/>
      <c r="R4" s="46"/>
    </row>
    <row r="5" spans="1:18" ht="22" customHeight="1" x14ac:dyDescent="0.2">
      <c r="A5" s="49" cm="1">
        <f t="array" ref="A5">_FV(A1,"Shares outstanding",TRUE)</f>
        <v>466241900</v>
      </c>
      <c r="B5" s="50" t="s">
        <v>208</v>
      </c>
      <c r="C5" s="51">
        <f>F14</f>
        <v>-0.18913807079167794</v>
      </c>
      <c r="D5" s="59" t="s">
        <v>209</v>
      </c>
      <c r="E5" s="51">
        <f>SUM(C16:E16)/3</f>
        <v>1.1257147608869233</v>
      </c>
      <c r="F5" s="52" t="s">
        <v>210</v>
      </c>
      <c r="G5" s="53">
        <f>Financials!H56</f>
        <v>1113715000</v>
      </c>
      <c r="H5" s="52" t="s">
        <v>211</v>
      </c>
      <c r="I5" s="54">
        <f>I4+G5-G6</f>
        <v>20574473608.66721</v>
      </c>
      <c r="J5" s="52" t="s">
        <v>212</v>
      </c>
      <c r="K5" s="60" cm="1">
        <f t="array" ref="K5">_FV(A1,"Price")</f>
        <v>34.81</v>
      </c>
      <c r="L5" s="61" t="s">
        <v>213</v>
      </c>
      <c r="M5" s="46"/>
      <c r="N5" s="62" t="s">
        <v>214</v>
      </c>
      <c r="O5" s="63">
        <f>Financials!H20</f>
        <v>-23885000</v>
      </c>
      <c r="P5" s="46"/>
      <c r="Q5" s="46"/>
      <c r="R5" s="46"/>
    </row>
    <row r="6" spans="1:18" ht="22" customHeight="1" x14ac:dyDescent="0.2">
      <c r="A6" s="64">
        <f>O20/F10</f>
        <v>4.3852689918940824</v>
      </c>
      <c r="B6" s="50" t="s">
        <v>215</v>
      </c>
      <c r="C6" s="51">
        <f>F17</f>
        <v>1.6211834639286681E-2</v>
      </c>
      <c r="D6" s="59" t="s">
        <v>193</v>
      </c>
      <c r="E6" s="51">
        <f>Financials!H33/Financials!H126</f>
        <v>-1.1464107193878001</v>
      </c>
      <c r="F6" s="50" t="s">
        <v>216</v>
      </c>
      <c r="G6" s="53">
        <f>Financials!H96+Financials!H105</f>
        <v>1320143000</v>
      </c>
      <c r="H6" s="52" t="s">
        <v>217</v>
      </c>
      <c r="I6" s="55">
        <f>N25</f>
        <v>8.8180272969108839E-2</v>
      </c>
      <c r="J6" s="52" t="s">
        <v>218</v>
      </c>
      <c r="K6" s="65">
        <f>I5/G4</f>
        <v>22.795819216292308</v>
      </c>
      <c r="L6" s="66" t="s">
        <v>219</v>
      </c>
      <c r="M6" s="46"/>
      <c r="N6" s="62" t="s">
        <v>220</v>
      </c>
      <c r="O6" s="63">
        <f>Financials!H96</f>
        <v>3305000</v>
      </c>
      <c r="P6" s="46"/>
      <c r="Q6" s="46"/>
      <c r="R6" s="46"/>
    </row>
    <row r="7" spans="1:18" ht="22" customHeight="1" thickBot="1" x14ac:dyDescent="0.25">
      <c r="A7" s="67">
        <f>O20/F12</f>
        <v>-23.185543627142856</v>
      </c>
      <c r="B7" s="68" t="s">
        <v>221</v>
      </c>
      <c r="C7" s="69">
        <f>F15/A3</f>
        <v>3.6968848819202019E-3</v>
      </c>
      <c r="D7" s="68" t="s">
        <v>222</v>
      </c>
      <c r="E7" s="70">
        <f>(Financials!H16*(1-0.25))/(Financials!H126+Financials!H105+Financials!H96)</f>
        <v>-0.36754789334286597</v>
      </c>
      <c r="F7" s="68" t="s">
        <v>189</v>
      </c>
      <c r="G7" s="71">
        <f>(Financials!H96+Financials!H105)/Financials!H126</f>
        <v>1.2961754203031741</v>
      </c>
      <c r="H7" s="72" t="s">
        <v>223</v>
      </c>
      <c r="I7" s="73">
        <v>2.5000000000000001E-2</v>
      </c>
      <c r="J7" s="74" t="s">
        <v>224</v>
      </c>
      <c r="K7" s="75">
        <f>K6/K5-1</f>
        <v>-0.34513590300797736</v>
      </c>
      <c r="L7" s="76" t="s">
        <v>225</v>
      </c>
      <c r="M7" s="46"/>
      <c r="N7" s="62" t="s">
        <v>226</v>
      </c>
      <c r="O7" s="63">
        <f>Financials!H105</f>
        <v>1316838000</v>
      </c>
      <c r="P7" s="46"/>
      <c r="Q7" s="46"/>
      <c r="R7" s="46"/>
    </row>
    <row r="8" spans="1:18" ht="22" customHeight="1" x14ac:dyDescent="0.2">
      <c r="A8" s="77"/>
      <c r="B8" s="46"/>
      <c r="C8" s="46"/>
      <c r="D8" s="46"/>
      <c r="E8" s="46"/>
      <c r="F8" s="46"/>
      <c r="G8" s="46"/>
      <c r="H8" s="46"/>
      <c r="I8" s="46"/>
      <c r="J8" s="78"/>
      <c r="K8" s="78"/>
      <c r="L8" s="78"/>
      <c r="M8" s="46"/>
      <c r="N8" s="79" t="s">
        <v>207</v>
      </c>
      <c r="O8" s="80">
        <f>O5/(O6+O7)</f>
        <v>-1.8092736923196958E-2</v>
      </c>
      <c r="P8" s="46"/>
      <c r="Q8" s="46"/>
      <c r="R8" s="46"/>
    </row>
    <row r="9" spans="1:18" ht="22" customHeight="1" x14ac:dyDescent="0.2">
      <c r="A9" s="81"/>
      <c r="B9" s="82">
        <v>2019</v>
      </c>
      <c r="C9" s="82">
        <v>2020</v>
      </c>
      <c r="D9" s="82">
        <v>2021</v>
      </c>
      <c r="E9" s="83">
        <v>2022</v>
      </c>
      <c r="F9" s="84">
        <v>2023</v>
      </c>
      <c r="G9" s="85">
        <v>2024</v>
      </c>
      <c r="H9" s="85">
        <v>2025</v>
      </c>
      <c r="I9" s="85">
        <v>2026</v>
      </c>
      <c r="J9" s="86">
        <v>2027</v>
      </c>
      <c r="K9" s="78"/>
      <c r="L9" s="78"/>
      <c r="M9" s="78"/>
      <c r="N9" s="62" t="s">
        <v>227</v>
      </c>
      <c r="O9" s="63">
        <f>Financials!H25</f>
        <v>14910000</v>
      </c>
      <c r="P9" s="46"/>
      <c r="Q9" s="46"/>
      <c r="R9" s="46"/>
    </row>
    <row r="10" spans="1:18" ht="22" customHeight="1" x14ac:dyDescent="0.2">
      <c r="A10" s="87" t="s">
        <v>228</v>
      </c>
      <c r="B10" s="88">
        <v>323410000</v>
      </c>
      <c r="C10" s="88">
        <v>614532000</v>
      </c>
      <c r="D10" s="88">
        <v>1296025000</v>
      </c>
      <c r="E10" s="89">
        <v>2240461000</v>
      </c>
      <c r="F10" s="88">
        <v>3701000000</v>
      </c>
      <c r="G10" s="88">
        <v>4685000000</v>
      </c>
      <c r="H10" s="88">
        <v>5444000000</v>
      </c>
      <c r="I10" s="88">
        <v>6441000000</v>
      </c>
      <c r="J10" s="89">
        <v>7300000000</v>
      </c>
      <c r="K10" s="90" t="s">
        <v>229</v>
      </c>
      <c r="L10" s="78"/>
      <c r="N10" s="62" t="s">
        <v>230</v>
      </c>
      <c r="O10" s="63">
        <f>Financials!H24</f>
        <v>-1151791000</v>
      </c>
      <c r="P10" s="46"/>
      <c r="Q10" s="46"/>
      <c r="R10" s="46"/>
    </row>
    <row r="11" spans="1:18" ht="22" customHeight="1" x14ac:dyDescent="0.2">
      <c r="A11" s="91"/>
      <c r="B11" s="92"/>
      <c r="C11" s="92">
        <f t="shared" ref="C11:J11" si="0">(C10/B10)-1</f>
        <v>0.90016387866794467</v>
      </c>
      <c r="D11" s="92">
        <f t="shared" si="0"/>
        <v>1.1089625926721474</v>
      </c>
      <c r="E11" s="92">
        <f t="shared" si="0"/>
        <v>0.72871742443239906</v>
      </c>
      <c r="F11" s="93">
        <f t="shared" si="0"/>
        <v>0.65189217754738871</v>
      </c>
      <c r="G11" s="92">
        <f t="shared" si="0"/>
        <v>0.26587408808430157</v>
      </c>
      <c r="H11" s="92">
        <f t="shared" si="0"/>
        <v>0.16200640341515471</v>
      </c>
      <c r="I11" s="92">
        <f t="shared" si="0"/>
        <v>0.18313739897134451</v>
      </c>
      <c r="J11" s="94">
        <f t="shared" si="0"/>
        <v>0.13336438441235843</v>
      </c>
      <c r="K11" s="94">
        <f>SUM(F11:J11)/5</f>
        <v>0.27925489048610957</v>
      </c>
      <c r="L11" s="78"/>
      <c r="M11" s="78"/>
      <c r="N11" s="62" t="s">
        <v>231</v>
      </c>
      <c r="O11" s="95">
        <f>O9/O10</f>
        <v>-1.2945056872297144E-2</v>
      </c>
      <c r="P11" s="46"/>
      <c r="Q11" s="46"/>
      <c r="R11" s="46"/>
    </row>
    <row r="12" spans="1:18" ht="22" customHeight="1" x14ac:dyDescent="0.2">
      <c r="A12" s="87" t="s">
        <v>135</v>
      </c>
      <c r="B12" s="88">
        <v>-142734000</v>
      </c>
      <c r="C12" s="88">
        <v>-844270000</v>
      </c>
      <c r="D12" s="88">
        <v>-1523195000</v>
      </c>
      <c r="E12" s="88">
        <v>-1377987000</v>
      </c>
      <c r="F12" s="96">
        <v>-700000000</v>
      </c>
      <c r="G12" s="88">
        <v>62000000</v>
      </c>
      <c r="H12" s="88">
        <v>365000000</v>
      </c>
      <c r="I12" s="88">
        <v>809000000</v>
      </c>
      <c r="J12" s="89">
        <v>980000000</v>
      </c>
      <c r="K12" s="97" t="s">
        <v>232</v>
      </c>
      <c r="L12" s="78"/>
      <c r="M12" s="78"/>
      <c r="N12" s="62" t="s">
        <v>233</v>
      </c>
      <c r="O12" s="95">
        <f>O8*(1-O11)</f>
        <v>-1.8326948431643252E-2</v>
      </c>
      <c r="P12" s="46"/>
      <c r="Q12" s="46"/>
      <c r="R12" s="46"/>
    </row>
    <row r="13" spans="1:18" ht="22" customHeight="1" x14ac:dyDescent="0.2">
      <c r="A13" s="91"/>
      <c r="B13" s="92"/>
      <c r="C13" s="92">
        <f t="shared" ref="C13:J13" si="1">(C12/B12)-1</f>
        <v>4.9149887202768783</v>
      </c>
      <c r="D13" s="92">
        <f t="shared" si="1"/>
        <v>0.80415625333128027</v>
      </c>
      <c r="E13" s="92">
        <f t="shared" si="1"/>
        <v>-9.5331195283598014E-2</v>
      </c>
      <c r="F13" s="93">
        <f t="shared" si="1"/>
        <v>-0.49201262421198455</v>
      </c>
      <c r="G13" s="92">
        <f t="shared" si="1"/>
        <v>-1.0885714285714285</v>
      </c>
      <c r="H13" s="92">
        <f t="shared" si="1"/>
        <v>4.887096774193548</v>
      </c>
      <c r="I13" s="92">
        <f t="shared" si="1"/>
        <v>1.2164383561643834</v>
      </c>
      <c r="J13" s="94">
        <f t="shared" si="1"/>
        <v>0.21137206427688504</v>
      </c>
      <c r="K13" s="94">
        <f>AVERAGE(G13:J13)</f>
        <v>1.3065839415158469</v>
      </c>
      <c r="L13" s="78"/>
      <c r="M13" s="78"/>
      <c r="N13" s="57" t="s">
        <v>234</v>
      </c>
      <c r="O13" s="58"/>
      <c r="P13" s="46"/>
      <c r="Q13" s="46"/>
      <c r="R13" s="46"/>
    </row>
    <row r="14" spans="1:18" ht="22" customHeight="1" x14ac:dyDescent="0.2">
      <c r="A14" s="122" t="s">
        <v>235</v>
      </c>
      <c r="B14" s="98">
        <f>B12/B10</f>
        <v>-0.44134071302680805</v>
      </c>
      <c r="C14" s="98">
        <f t="shared" ref="C14:J14" si="2">C12/C10</f>
        <v>-1.3738422083797102</v>
      </c>
      <c r="D14" s="98">
        <f t="shared" si="2"/>
        <v>-1.1752821126135684</v>
      </c>
      <c r="E14" s="98">
        <f t="shared" si="2"/>
        <v>-0.61504618915482123</v>
      </c>
      <c r="F14" s="99">
        <f t="shared" si="2"/>
        <v>-0.18913807079167794</v>
      </c>
      <c r="G14" s="98">
        <f t="shared" si="2"/>
        <v>1.3233724653148345E-2</v>
      </c>
      <c r="H14" s="98">
        <f t="shared" si="2"/>
        <v>6.7046289493019842E-2</v>
      </c>
      <c r="I14" s="98">
        <f t="shared" si="2"/>
        <v>0.12560161465610931</v>
      </c>
      <c r="J14" s="100">
        <f t="shared" si="2"/>
        <v>0.13424657534246576</v>
      </c>
      <c r="K14" s="100"/>
      <c r="L14" s="78"/>
      <c r="M14" s="78"/>
      <c r="N14" s="62" t="s">
        <v>236</v>
      </c>
      <c r="O14" s="95">
        <f>'[1]US Treasury Bonds'!$C$8</f>
        <v>4.5080000000000002E-2</v>
      </c>
      <c r="P14" s="46"/>
      <c r="Q14" s="46"/>
      <c r="R14" s="46"/>
    </row>
    <row r="15" spans="1:18" ht="22" customHeight="1" x14ac:dyDescent="0.2">
      <c r="A15" s="87" t="s">
        <v>178</v>
      </c>
      <c r="B15" s="88">
        <v>-106335000</v>
      </c>
      <c r="C15" s="88">
        <v>-385571000</v>
      </c>
      <c r="D15" s="88">
        <v>-517784000</v>
      </c>
      <c r="E15" s="88">
        <v>-729164000</v>
      </c>
      <c r="F15" s="96">
        <v>60000000</v>
      </c>
      <c r="G15" s="88">
        <v>573000000</v>
      </c>
      <c r="H15" s="88">
        <v>858000000</v>
      </c>
      <c r="I15" s="88">
        <v>1270000000</v>
      </c>
      <c r="J15" s="89">
        <v>1654000000</v>
      </c>
      <c r="K15" s="97" t="s">
        <v>237</v>
      </c>
      <c r="L15" s="78"/>
      <c r="M15" s="78"/>
      <c r="N15" s="62" t="s">
        <v>238</v>
      </c>
      <c r="O15" s="101">
        <f>1.33</f>
        <v>1.33</v>
      </c>
      <c r="P15" s="46"/>
      <c r="Q15" s="46"/>
      <c r="R15" s="46"/>
    </row>
    <row r="16" spans="1:18" ht="22" customHeight="1" x14ac:dyDescent="0.2">
      <c r="A16" s="102"/>
      <c r="B16" s="92"/>
      <c r="C16" s="92">
        <f t="shared" ref="C16:J16" si="3">(C15/B15)-1</f>
        <v>2.6260027272299808</v>
      </c>
      <c r="D16" s="92">
        <f t="shared" si="3"/>
        <v>0.34290182612281517</v>
      </c>
      <c r="E16" s="92">
        <f t="shared" si="3"/>
        <v>0.40823972930797403</v>
      </c>
      <c r="F16" s="93">
        <f t="shared" si="3"/>
        <v>-1.0822860152174272</v>
      </c>
      <c r="G16" s="92">
        <f t="shared" si="3"/>
        <v>8.5500000000000007</v>
      </c>
      <c r="H16" s="92">
        <f t="shared" si="3"/>
        <v>0.4973821989528795</v>
      </c>
      <c r="I16" s="92">
        <f t="shared" si="3"/>
        <v>0.48018648018648014</v>
      </c>
      <c r="J16" s="94">
        <f t="shared" si="3"/>
        <v>0.30236220472440944</v>
      </c>
      <c r="K16" s="94">
        <f>SUM(F16:J16)/5</f>
        <v>1.7495289737292687</v>
      </c>
      <c r="L16" s="78"/>
      <c r="M16" s="78"/>
      <c r="N16" s="62" t="s">
        <v>239</v>
      </c>
      <c r="O16" s="95">
        <v>8.4000000000000005E-2</v>
      </c>
      <c r="P16" s="46"/>
      <c r="Q16" s="46"/>
      <c r="R16" s="46"/>
    </row>
    <row r="17" spans="1:18" ht="22" customHeight="1" x14ac:dyDescent="0.2">
      <c r="A17" s="122" t="s">
        <v>193</v>
      </c>
      <c r="B17" s="98">
        <f>B15/B10</f>
        <v>-0.32879317275285241</v>
      </c>
      <c r="C17" s="98">
        <f t="shared" ref="C17:J17" si="4">C15/C10</f>
        <v>-0.62742216841433807</v>
      </c>
      <c r="D17" s="98">
        <f t="shared" si="4"/>
        <v>-0.39951698462606816</v>
      </c>
      <c r="E17" s="100">
        <f t="shared" si="4"/>
        <v>-0.32545266353665608</v>
      </c>
      <c r="F17" s="98">
        <f t="shared" si="4"/>
        <v>1.6211834639286681E-2</v>
      </c>
      <c r="G17" s="98">
        <f t="shared" si="4"/>
        <v>0.12230522945570971</v>
      </c>
      <c r="H17" s="98">
        <f t="shared" si="4"/>
        <v>0.15760470242468774</v>
      </c>
      <c r="I17" s="98">
        <f t="shared" si="4"/>
        <v>0.19717435180872536</v>
      </c>
      <c r="J17" s="100">
        <f t="shared" si="4"/>
        <v>0.22657534246575342</v>
      </c>
      <c r="K17" s="100"/>
      <c r="L17" s="78"/>
      <c r="M17" s="78"/>
      <c r="N17" s="103" t="s">
        <v>234</v>
      </c>
      <c r="O17" s="104">
        <f>(O14)+((O15)*(O16-O14))</f>
        <v>9.6843600000000002E-2</v>
      </c>
      <c r="P17" s="46"/>
      <c r="Q17" s="46"/>
      <c r="R17" s="46"/>
    </row>
    <row r="18" spans="1:18" ht="22" customHeight="1" x14ac:dyDescent="0.2">
      <c r="A18" s="105" t="s">
        <v>189</v>
      </c>
      <c r="B18" s="106">
        <v>0.47203957257835921</v>
      </c>
      <c r="C18" s="106">
        <v>-0.22762804937084316</v>
      </c>
      <c r="D18" s="106">
        <v>-0.39077744245754698</v>
      </c>
      <c r="E18" s="106">
        <v>-0.42827874038530911</v>
      </c>
      <c r="F18" s="107"/>
      <c r="G18" s="106"/>
      <c r="H18" s="106"/>
      <c r="I18" s="106"/>
      <c r="J18" s="108"/>
      <c r="K18" s="109"/>
      <c r="L18" s="78"/>
      <c r="M18" s="78"/>
      <c r="N18" s="57" t="s">
        <v>240</v>
      </c>
      <c r="O18" s="58"/>
      <c r="P18" s="46"/>
      <c r="Q18" s="46"/>
      <c r="R18" s="46"/>
    </row>
    <row r="19" spans="1:18" ht="22" customHeight="1" x14ac:dyDescent="0.2">
      <c r="A19" s="78"/>
      <c r="B19" s="78"/>
      <c r="C19" s="78"/>
      <c r="D19" s="78"/>
      <c r="E19" s="78"/>
      <c r="F19" s="78" t="s">
        <v>241</v>
      </c>
      <c r="G19" s="78"/>
      <c r="H19" s="78"/>
      <c r="I19" s="78"/>
      <c r="J19" s="78"/>
      <c r="K19" s="78"/>
      <c r="L19" s="78"/>
      <c r="M19" s="78"/>
      <c r="N19" s="62" t="s">
        <v>217</v>
      </c>
      <c r="O19" s="110">
        <f>O6+O7</f>
        <v>1320143000</v>
      </c>
      <c r="P19" s="46"/>
      <c r="Q19" s="46"/>
      <c r="R19" s="46"/>
    </row>
    <row r="20" spans="1:18" ht="22" customHeight="1" x14ac:dyDescent="0.2">
      <c r="B20" s="111"/>
      <c r="C20" s="111"/>
      <c r="D20" s="111"/>
      <c r="E20" s="111"/>
      <c r="F20" s="78"/>
      <c r="G20" s="78"/>
      <c r="H20" s="78"/>
      <c r="I20" s="78"/>
      <c r="J20" s="78"/>
      <c r="K20" s="78"/>
      <c r="L20" s="78"/>
      <c r="M20" s="78"/>
      <c r="N20" s="62" t="s">
        <v>194</v>
      </c>
      <c r="O20" s="110">
        <f>A3</f>
        <v>16229880539</v>
      </c>
      <c r="P20" s="46"/>
      <c r="Q20" s="46"/>
      <c r="R20" s="46"/>
    </row>
    <row r="21" spans="1:18" ht="22" customHeight="1" x14ac:dyDescent="0.2">
      <c r="A21" s="112" t="str" cm="1">
        <f t="array" ref="A21">_FV(A1,"Industry")</f>
        <v>Hotels &amp; Entertainment Services</v>
      </c>
      <c r="B21" s="112"/>
      <c r="C21" s="113" cm="1">
        <f t="array" ref="C21">_FV(A1,"Year incorporated",TRUE)</f>
        <v>2021</v>
      </c>
      <c r="D21" s="113"/>
      <c r="E21" s="113"/>
      <c r="F21" s="78"/>
      <c r="G21" s="78"/>
      <c r="H21" s="78"/>
      <c r="I21" s="78"/>
      <c r="J21" s="78"/>
      <c r="K21" s="78"/>
      <c r="M21" s="78"/>
      <c r="N21" s="62" t="s">
        <v>242</v>
      </c>
      <c r="O21" s="110">
        <f>O19+O20</f>
        <v>17550023539</v>
      </c>
      <c r="P21" s="46"/>
      <c r="Q21" s="46"/>
      <c r="R21" s="46"/>
    </row>
    <row r="22" spans="1:18" ht="22" customHeight="1" x14ac:dyDescent="0.2">
      <c r="A22" s="112" t="str" cm="1">
        <f t="array" ref="A22">_FV(A1,"Description")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B22" s="112"/>
      <c r="C22" s="112"/>
      <c r="D22" s="112"/>
      <c r="E22" s="112"/>
      <c r="F22" s="78"/>
      <c r="G22" s="78"/>
      <c r="H22" s="78"/>
      <c r="I22" s="78"/>
      <c r="J22" s="78"/>
      <c r="K22" s="78"/>
      <c r="L22" s="78"/>
      <c r="M22" s="78"/>
      <c r="N22" s="79" t="s">
        <v>243</v>
      </c>
      <c r="O22" s="114">
        <f>(O19/O21)</f>
        <v>7.5221722470420221E-2</v>
      </c>
      <c r="P22" s="46"/>
      <c r="Q22" s="46"/>
      <c r="R22" s="46"/>
    </row>
    <row r="23" spans="1:18" ht="22" customHeight="1" x14ac:dyDescent="0.2">
      <c r="A23" s="112"/>
      <c r="B23" s="112"/>
      <c r="C23" s="112"/>
      <c r="D23" s="112"/>
      <c r="E23" s="112"/>
      <c r="F23" s="78"/>
      <c r="G23" s="78"/>
      <c r="H23" s="78"/>
      <c r="I23" s="78"/>
      <c r="J23" s="78"/>
      <c r="K23" s="78"/>
      <c r="L23" s="78"/>
      <c r="M23" s="78"/>
      <c r="N23" s="103" t="s">
        <v>244</v>
      </c>
      <c r="O23" s="115">
        <f>O20/O21</f>
        <v>0.92477827752957975</v>
      </c>
      <c r="P23" s="46"/>
      <c r="Q23" s="46"/>
      <c r="R23" s="46"/>
    </row>
    <row r="24" spans="1:18" ht="22" customHeight="1" x14ac:dyDescent="0.2">
      <c r="A24" s="112"/>
      <c r="B24" s="112"/>
      <c r="C24" s="112"/>
      <c r="D24" s="112"/>
      <c r="E24" s="112"/>
      <c r="F24" s="78"/>
      <c r="G24" s="78"/>
      <c r="H24" s="78"/>
      <c r="I24" s="78"/>
      <c r="J24" s="78"/>
      <c r="K24" s="78"/>
      <c r="L24" s="78"/>
      <c r="M24" s="78"/>
      <c r="N24" s="116" t="s">
        <v>245</v>
      </c>
      <c r="O24" s="117"/>
      <c r="P24" s="46"/>
      <c r="Q24" s="46"/>
      <c r="R24" s="46"/>
    </row>
    <row r="25" spans="1:18" ht="22" customHeight="1" x14ac:dyDescent="0.2">
      <c r="A25" s="112"/>
      <c r="B25" s="112"/>
      <c r="C25" s="112"/>
      <c r="D25" s="112"/>
      <c r="E25" s="112"/>
      <c r="F25" s="78"/>
      <c r="G25" s="78"/>
      <c r="H25" s="78"/>
      <c r="I25" s="78"/>
      <c r="J25" s="78"/>
      <c r="K25" s="78"/>
      <c r="L25" s="78"/>
      <c r="M25" s="78"/>
      <c r="N25" s="118">
        <f>(O22*O12)+(O23*O17)</f>
        <v>8.8180272969108839E-2</v>
      </c>
      <c r="O25" s="119"/>
      <c r="P25" s="46"/>
      <c r="Q25" s="46"/>
      <c r="R25" s="46"/>
    </row>
    <row r="26" spans="1:18" ht="22" customHeight="1" x14ac:dyDescent="0.2">
      <c r="A26" s="112"/>
      <c r="B26" s="112"/>
      <c r="C26" s="112"/>
      <c r="D26" s="112"/>
      <c r="E26" s="112"/>
      <c r="F26" s="78"/>
      <c r="G26" s="78"/>
      <c r="H26" s="78"/>
      <c r="I26" s="78"/>
      <c r="J26" s="78"/>
      <c r="K26" s="78"/>
      <c r="L26" s="78"/>
      <c r="M26" s="78"/>
      <c r="N26" s="78"/>
      <c r="O26" s="46"/>
      <c r="P26" s="46"/>
      <c r="Q26" s="46"/>
      <c r="R26" s="46"/>
    </row>
    <row r="27" spans="1:18" ht="22" customHeight="1" x14ac:dyDescent="0.2">
      <c r="A27" s="112"/>
      <c r="B27" s="112"/>
      <c r="C27" s="112"/>
      <c r="D27" s="112"/>
      <c r="E27" s="112"/>
      <c r="F27" s="78"/>
      <c r="G27" s="78"/>
      <c r="H27" s="78"/>
      <c r="I27" s="78"/>
      <c r="J27" s="78"/>
      <c r="K27" s="78"/>
      <c r="L27" s="78"/>
      <c r="M27" s="78"/>
      <c r="N27" s="78"/>
      <c r="O27" s="46"/>
      <c r="P27" s="46"/>
      <c r="Q27" s="46"/>
      <c r="R27" s="46"/>
    </row>
    <row r="28" spans="1:18" ht="22" customHeight="1" x14ac:dyDescent="0.2">
      <c r="A28" s="112"/>
      <c r="B28" s="112"/>
      <c r="C28" s="112"/>
      <c r="D28" s="112"/>
      <c r="E28" s="112"/>
      <c r="F28" s="78"/>
      <c r="G28" s="78"/>
      <c r="H28" s="78"/>
      <c r="I28" s="78"/>
      <c r="J28" s="78"/>
      <c r="K28" s="78"/>
      <c r="L28" s="78"/>
      <c r="M28" s="78"/>
      <c r="N28" s="78"/>
      <c r="O28" s="46"/>
      <c r="P28" s="46"/>
      <c r="Q28" s="46"/>
      <c r="R28" s="46"/>
    </row>
    <row r="29" spans="1:18" ht="22" customHeight="1" x14ac:dyDescent="0.2">
      <c r="A29" s="112"/>
      <c r="B29" s="112"/>
      <c r="C29" s="112"/>
      <c r="D29" s="112"/>
      <c r="E29" s="112"/>
      <c r="F29" s="78"/>
      <c r="G29" s="78"/>
      <c r="H29" s="78"/>
      <c r="I29" s="78"/>
      <c r="J29" s="78"/>
      <c r="K29" s="78"/>
      <c r="L29" s="78"/>
      <c r="M29" s="78"/>
      <c r="N29" s="78"/>
      <c r="O29" s="46"/>
      <c r="P29" s="46"/>
      <c r="Q29" s="46"/>
      <c r="R29" s="46"/>
    </row>
    <row r="30" spans="1:18" ht="22" customHeight="1" x14ac:dyDescent="0.2">
      <c r="A30" s="112"/>
      <c r="B30" s="112"/>
      <c r="C30" s="112"/>
      <c r="D30" s="112"/>
      <c r="E30" s="112"/>
      <c r="F30" s="78"/>
      <c r="G30" s="78"/>
      <c r="H30" s="78"/>
      <c r="I30" s="78"/>
      <c r="J30" s="78"/>
      <c r="K30" s="78"/>
      <c r="L30" s="78"/>
      <c r="M30" s="78"/>
      <c r="N30" s="78"/>
      <c r="O30" s="46"/>
      <c r="P30" s="46"/>
      <c r="Q30" s="46"/>
      <c r="R30" s="46"/>
    </row>
    <row r="31" spans="1:18" x14ac:dyDescent="0.2">
      <c r="A31" s="46"/>
      <c r="B31" s="46"/>
      <c r="C31" s="46"/>
      <c r="D31" s="46"/>
      <c r="E31" s="46"/>
      <c r="F31" s="46"/>
      <c r="G31" s="46"/>
      <c r="H31" s="46"/>
      <c r="I31" s="46"/>
      <c r="J31" s="46"/>
      <c r="K31" s="46"/>
      <c r="L31" s="46"/>
      <c r="M31" s="46"/>
      <c r="N31" s="46"/>
      <c r="O31" s="46"/>
      <c r="P31" s="46"/>
      <c r="Q31" s="46"/>
      <c r="R31" s="46"/>
    </row>
    <row r="32" spans="1:18" x14ac:dyDescent="0.2">
      <c r="A32" s="46"/>
      <c r="B32" s="46"/>
      <c r="C32" s="46"/>
      <c r="D32" s="46"/>
      <c r="E32" s="46"/>
      <c r="F32" s="46"/>
      <c r="G32" s="46"/>
      <c r="H32" s="46"/>
      <c r="I32" s="46"/>
      <c r="J32" s="46"/>
      <c r="K32" s="46"/>
      <c r="L32" s="46"/>
      <c r="M32" s="46"/>
      <c r="N32" s="46"/>
      <c r="O32" s="46"/>
      <c r="P32" s="46"/>
      <c r="Q32" s="46"/>
      <c r="R32" s="46"/>
    </row>
    <row r="33" spans="1:18" x14ac:dyDescent="0.2">
      <c r="A33" s="78"/>
      <c r="B33" s="78"/>
      <c r="C33" s="78"/>
      <c r="D33" s="78"/>
      <c r="E33" s="78"/>
      <c r="F33" s="78"/>
      <c r="G33" s="78"/>
      <c r="H33" s="78"/>
      <c r="I33" s="78"/>
      <c r="J33" s="78"/>
      <c r="K33" s="78"/>
      <c r="L33" s="78"/>
      <c r="M33" s="78"/>
      <c r="N33" s="78"/>
      <c r="O33" s="78"/>
      <c r="P33" s="78"/>
      <c r="Q33" s="46"/>
      <c r="R33" s="46"/>
    </row>
    <row r="34" spans="1:18" x14ac:dyDescent="0.2">
      <c r="A34" s="78"/>
      <c r="B34" s="78"/>
      <c r="C34" s="78"/>
      <c r="D34" s="78"/>
      <c r="E34" s="78"/>
      <c r="F34" s="78"/>
      <c r="G34" s="78"/>
      <c r="H34" s="78"/>
      <c r="I34" s="78"/>
      <c r="J34" s="78"/>
      <c r="K34" s="78"/>
      <c r="L34" s="78"/>
      <c r="M34" s="78"/>
      <c r="N34" s="78"/>
      <c r="O34" s="78"/>
      <c r="P34" s="78"/>
      <c r="Q34" s="46"/>
      <c r="R34" s="46"/>
    </row>
    <row r="35" spans="1:18" x14ac:dyDescent="0.2">
      <c r="A35" s="78"/>
      <c r="B35" s="78"/>
      <c r="C35" s="78"/>
      <c r="D35" s="78"/>
      <c r="E35" s="78"/>
      <c r="F35" s="78"/>
      <c r="G35" s="78"/>
      <c r="H35" s="78"/>
      <c r="I35" s="78"/>
      <c r="J35" s="78"/>
      <c r="K35" s="78"/>
      <c r="L35" s="78"/>
      <c r="M35" s="78"/>
      <c r="N35" s="78"/>
      <c r="O35" s="78"/>
      <c r="P35" s="78"/>
      <c r="Q35" s="46"/>
      <c r="R35" s="46"/>
    </row>
    <row r="36" spans="1:18" x14ac:dyDescent="0.2">
      <c r="A36" s="78"/>
      <c r="B36" s="78"/>
      <c r="C36" s="78"/>
      <c r="D36" s="78"/>
      <c r="E36" s="78"/>
      <c r="F36" s="78"/>
      <c r="G36" s="78"/>
      <c r="H36" s="78"/>
      <c r="I36" s="78"/>
      <c r="J36" s="78"/>
      <c r="K36" s="78"/>
      <c r="L36" s="78"/>
      <c r="M36" s="78"/>
      <c r="N36" s="78"/>
      <c r="O36" s="78"/>
      <c r="P36" s="78"/>
      <c r="Q36" s="46"/>
      <c r="R36" s="46"/>
    </row>
    <row r="37" spans="1:18" x14ac:dyDescent="0.2">
      <c r="A37" s="78"/>
      <c r="B37" s="78"/>
      <c r="C37" s="78"/>
      <c r="D37" s="78"/>
      <c r="E37" s="78"/>
      <c r="F37" s="78"/>
      <c r="G37" s="78"/>
      <c r="H37" s="78"/>
      <c r="I37" s="78"/>
      <c r="J37" s="78"/>
      <c r="K37" s="78"/>
      <c r="L37" s="78"/>
      <c r="M37" s="78"/>
      <c r="N37" s="78"/>
      <c r="O37" s="78"/>
      <c r="P37" s="78"/>
      <c r="Q37" s="46"/>
      <c r="R37" s="46"/>
    </row>
    <row r="38" spans="1:18" x14ac:dyDescent="0.2">
      <c r="A38" s="78"/>
      <c r="B38" s="78"/>
      <c r="C38" s="78"/>
      <c r="D38" s="78"/>
      <c r="E38" s="78"/>
      <c r="F38" s="78"/>
      <c r="G38" s="78"/>
      <c r="H38" s="78"/>
      <c r="I38" s="78"/>
      <c r="J38" s="78"/>
      <c r="K38" s="78"/>
      <c r="L38" s="78"/>
      <c r="M38" s="78"/>
      <c r="N38" s="78"/>
      <c r="O38" s="78"/>
      <c r="P38" s="78"/>
      <c r="Q38" s="46"/>
      <c r="R38" s="46"/>
    </row>
    <row r="39" spans="1:18" x14ac:dyDescent="0.2">
      <c r="A39" s="78"/>
      <c r="B39" s="78"/>
      <c r="C39" s="78"/>
      <c r="D39" s="78"/>
      <c r="E39" s="78"/>
      <c r="F39" s="78"/>
      <c r="G39" s="78"/>
      <c r="H39" s="78"/>
      <c r="I39" s="78"/>
      <c r="J39" s="78"/>
      <c r="K39" s="78"/>
      <c r="L39" s="78"/>
      <c r="M39" s="78"/>
      <c r="N39" s="78"/>
      <c r="O39" s="78"/>
      <c r="P39" s="78"/>
      <c r="Q39" s="46"/>
      <c r="R39" s="46"/>
    </row>
    <row r="40" spans="1:18" x14ac:dyDescent="0.2">
      <c r="A40" s="78"/>
      <c r="B40" s="78"/>
      <c r="C40" s="78"/>
      <c r="D40" s="78"/>
      <c r="E40" s="78"/>
      <c r="F40" s="78"/>
      <c r="G40" s="78"/>
      <c r="H40" s="78"/>
      <c r="I40" s="78"/>
      <c r="J40" s="78"/>
      <c r="K40" s="78"/>
      <c r="L40" s="78"/>
      <c r="M40" s="78"/>
      <c r="N40" s="78"/>
      <c r="O40" s="78"/>
      <c r="P40" s="78"/>
      <c r="Q40" s="46"/>
      <c r="R40" s="46"/>
    </row>
    <row r="41" spans="1:18" x14ac:dyDescent="0.2">
      <c r="A41" s="78"/>
      <c r="B41" s="78"/>
      <c r="C41" s="78"/>
      <c r="D41" s="78"/>
      <c r="E41" s="78"/>
      <c r="F41" s="78"/>
      <c r="G41" s="78"/>
      <c r="H41" s="78"/>
      <c r="I41" s="78"/>
      <c r="J41" s="78"/>
      <c r="K41" s="78"/>
      <c r="L41" s="78"/>
      <c r="M41" s="78"/>
      <c r="N41" s="78"/>
      <c r="O41" s="78"/>
      <c r="P41" s="78"/>
      <c r="Q41" s="46"/>
      <c r="R41" s="46"/>
    </row>
    <row r="42" spans="1:18" x14ac:dyDescent="0.2">
      <c r="A42" s="78"/>
      <c r="B42" s="78"/>
      <c r="C42" s="78"/>
      <c r="D42" s="78"/>
      <c r="E42" s="78"/>
      <c r="F42" s="78"/>
      <c r="G42" s="78"/>
      <c r="H42" s="78"/>
      <c r="I42" s="78"/>
      <c r="J42" s="78"/>
      <c r="K42" s="78"/>
      <c r="L42" s="78"/>
      <c r="M42" s="78"/>
      <c r="N42" s="78"/>
      <c r="O42" s="78"/>
      <c r="P42" s="78"/>
      <c r="Q42" s="46"/>
      <c r="R42" s="46"/>
    </row>
    <row r="43" spans="1:18" x14ac:dyDescent="0.2">
      <c r="A43" s="78"/>
      <c r="B43" s="78"/>
      <c r="C43" s="78"/>
      <c r="D43" s="78"/>
      <c r="E43" s="78"/>
      <c r="F43" s="78"/>
      <c r="G43" s="78"/>
      <c r="H43" s="78"/>
      <c r="I43" s="78"/>
      <c r="J43" s="78"/>
      <c r="K43" s="78"/>
      <c r="L43" s="78"/>
      <c r="M43" s="78"/>
      <c r="N43" s="78"/>
      <c r="O43" s="78"/>
      <c r="P43" s="78"/>
      <c r="Q43" s="46"/>
      <c r="R43" s="46"/>
    </row>
    <row r="44" spans="1:18" x14ac:dyDescent="0.2">
      <c r="A44" s="78"/>
      <c r="B44" s="78"/>
      <c r="C44" s="78"/>
      <c r="D44" s="78"/>
      <c r="E44" s="78"/>
      <c r="F44" s="78"/>
      <c r="G44" s="78"/>
      <c r="H44" s="78"/>
      <c r="I44" s="78"/>
      <c r="J44" s="78"/>
      <c r="K44" s="78"/>
      <c r="L44" s="78"/>
      <c r="M44" s="78"/>
      <c r="N44" s="78"/>
      <c r="O44" s="78"/>
      <c r="P44" s="78"/>
      <c r="Q44" s="46"/>
      <c r="R44" s="46"/>
    </row>
    <row r="45" spans="1:18" x14ac:dyDescent="0.2">
      <c r="A45" s="78"/>
      <c r="B45" s="78"/>
      <c r="C45" s="78"/>
      <c r="D45" s="78"/>
      <c r="E45" s="78"/>
      <c r="F45" s="78"/>
      <c r="G45" s="78"/>
      <c r="H45" s="78"/>
      <c r="I45" s="78"/>
      <c r="J45" s="78"/>
      <c r="K45" s="78"/>
      <c r="L45" s="78"/>
      <c r="M45" s="78"/>
      <c r="N45" s="78"/>
      <c r="O45" s="78"/>
      <c r="P45" s="78"/>
      <c r="Q45" s="46"/>
      <c r="R45" s="46"/>
    </row>
    <row r="46" spans="1:18" x14ac:dyDescent="0.2">
      <c r="A46" s="78"/>
      <c r="B46" s="78"/>
      <c r="C46" s="78"/>
      <c r="D46" s="78"/>
      <c r="E46" s="78"/>
      <c r="F46" s="78"/>
      <c r="G46" s="78"/>
      <c r="H46" s="78"/>
      <c r="I46" s="78"/>
      <c r="J46" s="78"/>
      <c r="K46" s="78"/>
      <c r="L46" s="78"/>
      <c r="M46" s="78"/>
      <c r="N46" s="78"/>
      <c r="O46" s="78"/>
      <c r="P46" s="78"/>
      <c r="Q46" s="46"/>
      <c r="R46" s="46"/>
    </row>
    <row r="47" spans="1:18" x14ac:dyDescent="0.2">
      <c r="A47" s="78"/>
      <c r="B47" s="78"/>
      <c r="C47" s="78"/>
      <c r="D47" s="78"/>
      <c r="E47" s="78"/>
      <c r="F47" s="78"/>
      <c r="G47" s="78"/>
      <c r="H47" s="78"/>
      <c r="I47" s="78"/>
      <c r="J47" s="78"/>
      <c r="K47" s="78"/>
      <c r="L47" s="78"/>
      <c r="M47" s="78"/>
      <c r="N47" s="78"/>
      <c r="O47" s="78"/>
      <c r="P47" s="78"/>
      <c r="Q47" s="46"/>
      <c r="R47" s="46"/>
    </row>
    <row r="48" spans="1:18" x14ac:dyDescent="0.2">
      <c r="A48" s="78"/>
      <c r="B48" s="78"/>
      <c r="C48" s="78"/>
      <c r="D48" s="78"/>
      <c r="E48" s="78"/>
      <c r="F48" s="78"/>
      <c r="G48" s="78"/>
      <c r="H48" s="78"/>
      <c r="I48" s="78"/>
      <c r="J48" s="78"/>
      <c r="K48" s="78"/>
      <c r="L48" s="78"/>
      <c r="M48" s="78"/>
      <c r="N48" s="78"/>
      <c r="O48" s="78"/>
      <c r="P48" s="78"/>
      <c r="Q48" s="46"/>
      <c r="R48" s="46"/>
    </row>
    <row r="49" spans="1:18" x14ac:dyDescent="0.2">
      <c r="A49" s="78"/>
      <c r="B49" s="78"/>
      <c r="C49" s="78"/>
      <c r="D49" s="78"/>
      <c r="E49" s="78"/>
      <c r="F49" s="78"/>
      <c r="G49" s="78"/>
      <c r="H49" s="78"/>
      <c r="I49" s="78"/>
      <c r="J49" s="78"/>
      <c r="K49" s="78"/>
      <c r="L49" s="78"/>
      <c r="M49" s="78"/>
      <c r="N49" s="78"/>
      <c r="O49" s="78"/>
      <c r="P49" s="78"/>
      <c r="Q49" s="46"/>
      <c r="R49" s="46"/>
    </row>
    <row r="50" spans="1:18" x14ac:dyDescent="0.2">
      <c r="A50" s="78"/>
      <c r="B50" s="78"/>
      <c r="C50" s="78"/>
      <c r="D50" s="78"/>
      <c r="E50" s="78"/>
      <c r="F50" s="78"/>
      <c r="G50" s="78"/>
      <c r="H50" s="78"/>
      <c r="I50" s="78"/>
      <c r="J50" s="78"/>
      <c r="K50" s="78"/>
      <c r="L50" s="78"/>
      <c r="M50" s="78"/>
      <c r="N50" s="78"/>
      <c r="O50" s="78"/>
      <c r="P50" s="78"/>
      <c r="Q50" s="46"/>
      <c r="R50" s="46"/>
    </row>
    <row r="51" spans="1:18" x14ac:dyDescent="0.2">
      <c r="A51" s="78"/>
      <c r="B51" s="78"/>
      <c r="C51" s="78"/>
      <c r="D51" s="78"/>
      <c r="E51" s="78"/>
      <c r="F51" s="78"/>
      <c r="G51" s="78"/>
      <c r="H51" s="78"/>
      <c r="I51" s="78"/>
      <c r="J51" s="78"/>
      <c r="K51" s="78"/>
      <c r="L51" s="78"/>
      <c r="M51" s="78"/>
      <c r="N51" s="78"/>
      <c r="O51" s="78"/>
      <c r="P51" s="78"/>
      <c r="Q51" s="46"/>
      <c r="R51" s="46"/>
    </row>
    <row r="52" spans="1:18" x14ac:dyDescent="0.2">
      <c r="A52" s="78"/>
      <c r="B52" s="78"/>
      <c r="C52" s="78"/>
      <c r="D52" s="78"/>
      <c r="E52" s="78"/>
      <c r="F52" s="78"/>
      <c r="G52" s="78"/>
      <c r="H52" s="78"/>
      <c r="I52" s="78"/>
      <c r="J52" s="78"/>
      <c r="K52" s="78"/>
      <c r="L52" s="78"/>
      <c r="M52" s="78"/>
      <c r="N52" s="78"/>
      <c r="O52" s="78"/>
      <c r="P52" s="78"/>
      <c r="Q52" s="46"/>
      <c r="R52" s="46"/>
    </row>
    <row r="53" spans="1:18" x14ac:dyDescent="0.2">
      <c r="A53" s="78"/>
      <c r="B53" s="78"/>
      <c r="C53" s="78"/>
      <c r="D53" s="78"/>
      <c r="E53" s="78"/>
      <c r="F53" s="78"/>
      <c r="G53" s="78"/>
      <c r="H53" s="78"/>
      <c r="I53" s="78"/>
      <c r="J53" s="78"/>
      <c r="K53" s="78"/>
      <c r="L53" s="78"/>
      <c r="M53" s="78"/>
      <c r="N53" s="78"/>
      <c r="O53" s="78"/>
      <c r="P53" s="78"/>
      <c r="Q53" s="46"/>
      <c r="R53" s="46"/>
    </row>
    <row r="54" spans="1:18" x14ac:dyDescent="0.2">
      <c r="A54" s="78"/>
      <c r="B54" s="78"/>
      <c r="C54" s="78"/>
      <c r="D54" s="78"/>
      <c r="E54" s="78"/>
      <c r="F54" s="78"/>
      <c r="G54" s="78"/>
      <c r="H54" s="78"/>
      <c r="I54" s="78"/>
      <c r="J54" s="78"/>
      <c r="K54" s="78"/>
      <c r="L54" s="78"/>
      <c r="M54" s="78"/>
      <c r="N54" s="78"/>
      <c r="O54" s="78"/>
      <c r="P54" s="78"/>
      <c r="Q54" s="46"/>
      <c r="R54" s="46"/>
    </row>
    <row r="55" spans="1:18" x14ac:dyDescent="0.2">
      <c r="A55" s="78"/>
      <c r="B55" s="78"/>
      <c r="C55" s="78"/>
      <c r="D55" s="78"/>
      <c r="E55" s="78"/>
      <c r="F55" s="78"/>
      <c r="G55" s="78"/>
      <c r="H55" s="78"/>
      <c r="I55" s="78"/>
      <c r="J55" s="78"/>
      <c r="K55" s="78"/>
      <c r="L55" s="78"/>
      <c r="M55" s="78"/>
      <c r="N55" s="78"/>
      <c r="O55" s="78"/>
      <c r="P55" s="78"/>
      <c r="Q55" s="46"/>
      <c r="R55" s="46"/>
    </row>
    <row r="56" spans="1:18" x14ac:dyDescent="0.2">
      <c r="A56" s="78"/>
      <c r="B56" s="78"/>
      <c r="C56" s="78"/>
      <c r="D56" s="78"/>
      <c r="E56" s="78"/>
      <c r="F56" s="78"/>
      <c r="G56" s="78"/>
      <c r="H56" s="78"/>
      <c r="I56" s="78"/>
      <c r="J56" s="78"/>
      <c r="K56" s="78"/>
      <c r="L56" s="78"/>
      <c r="M56" s="78"/>
      <c r="N56" s="78"/>
      <c r="O56" s="78"/>
      <c r="P56" s="78"/>
      <c r="Q56" s="46"/>
      <c r="R56" s="46"/>
    </row>
    <row r="57" spans="1:18" x14ac:dyDescent="0.2">
      <c r="A57" s="78"/>
      <c r="B57" s="78"/>
      <c r="C57" s="78"/>
      <c r="D57" s="78"/>
      <c r="E57" s="78"/>
      <c r="F57" s="78"/>
      <c r="G57" s="78"/>
      <c r="H57" s="78"/>
      <c r="I57" s="78"/>
      <c r="J57" s="78"/>
      <c r="K57" s="78"/>
      <c r="L57" s="78"/>
      <c r="M57" s="78"/>
      <c r="N57" s="78"/>
      <c r="O57" s="78"/>
      <c r="P57" s="78"/>
      <c r="Q57" s="46"/>
      <c r="R57" s="46"/>
    </row>
    <row r="58" spans="1:18" x14ac:dyDescent="0.2">
      <c r="A58" s="78"/>
      <c r="B58" s="78"/>
      <c r="C58" s="78"/>
      <c r="D58" s="78"/>
      <c r="E58" s="78"/>
      <c r="F58" s="78"/>
      <c r="G58" s="78"/>
      <c r="H58" s="78"/>
      <c r="I58" s="78"/>
      <c r="J58" s="78"/>
      <c r="K58" s="78"/>
      <c r="L58" s="78"/>
      <c r="M58" s="78"/>
      <c r="N58" s="78"/>
      <c r="O58" s="78"/>
      <c r="P58" s="78"/>
      <c r="Q58" s="46"/>
      <c r="R58" s="46"/>
    </row>
    <row r="59" spans="1:18" x14ac:dyDescent="0.2">
      <c r="A59" s="78"/>
      <c r="B59" s="78"/>
      <c r="C59" s="78"/>
      <c r="D59" s="78"/>
      <c r="E59" s="78"/>
      <c r="F59" s="78"/>
      <c r="G59" s="78"/>
      <c r="H59" s="78"/>
      <c r="I59" s="78"/>
      <c r="J59" s="78"/>
      <c r="K59" s="78"/>
      <c r="L59" s="78"/>
      <c r="M59" s="78"/>
      <c r="N59" s="78"/>
      <c r="O59" s="78"/>
      <c r="P59" s="78"/>
      <c r="Q59" s="46"/>
      <c r="R59" s="46"/>
    </row>
    <row r="60" spans="1:18" x14ac:dyDescent="0.2">
      <c r="A60" s="78"/>
      <c r="B60" s="78"/>
      <c r="C60" s="78"/>
      <c r="D60" s="78"/>
      <c r="E60" s="78"/>
      <c r="F60" s="78"/>
      <c r="G60" s="78"/>
      <c r="H60" s="78"/>
      <c r="I60" s="78"/>
      <c r="J60" s="78"/>
      <c r="K60" s="78"/>
      <c r="L60" s="78"/>
      <c r="M60" s="78"/>
      <c r="N60" s="78"/>
      <c r="O60" s="78"/>
      <c r="P60" s="78"/>
      <c r="Q60" s="46"/>
      <c r="R60" s="46"/>
    </row>
    <row r="61" spans="1:18" x14ac:dyDescent="0.2">
      <c r="A61" s="78"/>
      <c r="B61" s="78"/>
      <c r="C61" s="78"/>
      <c r="D61" s="78"/>
      <c r="E61" s="78"/>
      <c r="F61" s="78"/>
      <c r="G61" s="78"/>
      <c r="H61" s="78"/>
      <c r="I61" s="78"/>
      <c r="J61" s="78"/>
      <c r="K61" s="78"/>
      <c r="L61" s="78"/>
      <c r="M61" s="78"/>
      <c r="N61" s="78"/>
      <c r="O61" s="78"/>
      <c r="P61" s="78"/>
      <c r="Q61" s="46"/>
      <c r="R61" s="46"/>
    </row>
    <row r="62" spans="1:18" x14ac:dyDescent="0.2">
      <c r="O62" s="46"/>
      <c r="P62" s="46"/>
      <c r="Q62" s="46"/>
      <c r="R62" s="46"/>
    </row>
    <row r="63" spans="1:18" x14ac:dyDescent="0.2">
      <c r="O63" s="46"/>
      <c r="P63" s="46"/>
    </row>
    <row r="64" spans="1:18"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DKNG/explorer/revenue_proj" xr:uid="{DBD99919-7B98-374A-A1B1-5639F8CFB0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2023-11-10T06:44:36Z</dcterms:modified>
</cp:coreProperties>
</file>