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mac/Documents/financial-modeling/Financials/"/>
    </mc:Choice>
  </mc:AlternateContent>
  <xr:revisionPtr revIDLastSave="0" documentId="13_ncr:1_{05B3F20E-160D-F648-A129-5297EF6228BF}" xr6:coauthVersionLast="47" xr6:coauthVersionMax="47" xr10:uidLastSave="{00000000-0000-0000-0000-000000000000}"/>
  <bookViews>
    <workbookView xWindow="4140" yWindow="500" windowWidth="36820" windowHeight="1608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0" i="2" l="1"/>
  <c r="I10" i="2"/>
  <c r="H10" i="2"/>
  <c r="G10" i="2"/>
  <c r="F10" i="2"/>
  <c r="K8" i="2" a="1"/>
  <c r="K8" i="2" s="1"/>
  <c r="G3" i="2"/>
  <c r="O10" i="2"/>
  <c r="O9" i="2"/>
  <c r="O7" i="2"/>
  <c r="G7" i="2"/>
  <c r="E7" i="2"/>
  <c r="O6" i="2"/>
  <c r="G6" i="2"/>
  <c r="E6" i="2"/>
  <c r="C6" i="2"/>
  <c r="O5" i="2"/>
  <c r="G5" i="2"/>
  <c r="C5" i="2"/>
  <c r="C4" i="2"/>
  <c r="A4" i="2"/>
  <c r="C3" i="2"/>
  <c r="A22" i="2" l="1" a="1"/>
  <c r="A22" i="2" s="1"/>
  <c r="D21" i="2" a="1"/>
  <c r="D21" i="2" s="1"/>
  <c r="A21" i="2" a="1"/>
  <c r="A21" i="2" s="1"/>
  <c r="J17" i="2"/>
  <c r="I17" i="2"/>
  <c r="H17" i="2"/>
  <c r="G17" i="2"/>
  <c r="F17" i="2"/>
  <c r="E17" i="2"/>
  <c r="D17" i="2"/>
  <c r="C17" i="2"/>
  <c r="B17" i="2"/>
  <c r="J16" i="2"/>
  <c r="I16" i="2"/>
  <c r="H16" i="2"/>
  <c r="G16" i="2"/>
  <c r="F16" i="2"/>
  <c r="E16" i="2"/>
  <c r="D16" i="2"/>
  <c r="C16" i="2"/>
  <c r="E5" i="2" s="1"/>
  <c r="O15" i="2" a="1"/>
  <c r="O15" i="2" s="1"/>
  <c r="J14" i="2"/>
  <c r="I14" i="2"/>
  <c r="H14" i="2"/>
  <c r="G14" i="2"/>
  <c r="F14" i="2"/>
  <c r="E14" i="2"/>
  <c r="D14" i="2"/>
  <c r="C14" i="2"/>
  <c r="B14" i="2"/>
  <c r="J13" i="2"/>
  <c r="I13" i="2"/>
  <c r="H13" i="2"/>
  <c r="G13" i="2"/>
  <c r="F13" i="2"/>
  <c r="E13" i="2"/>
  <c r="D13" i="2"/>
  <c r="C13" i="2"/>
  <c r="J11" i="2"/>
  <c r="I11" i="2"/>
  <c r="H11" i="2"/>
  <c r="G11" i="2"/>
  <c r="F11" i="2"/>
  <c r="E11" i="2"/>
  <c r="D11" i="2"/>
  <c r="C11" i="2"/>
  <c r="E3" i="2" s="1"/>
  <c r="O8" i="2"/>
  <c r="K5" i="2" a="1"/>
  <c r="K5" i="2" s="1"/>
  <c r="A5" i="2" a="1"/>
  <c r="A5" i="2" s="1"/>
  <c r="K4" i="2" a="1"/>
  <c r="K4" i="2" s="1"/>
  <c r="A3" i="2" a="1"/>
  <c r="A3" i="2" s="1"/>
  <c r="K190" i="1"/>
  <c r="L190" i="1"/>
  <c r="M190" i="1"/>
  <c r="N190" i="1"/>
  <c r="O190" i="1"/>
  <c r="J190" i="1"/>
  <c r="I190" i="1"/>
  <c r="H190" i="1"/>
  <c r="G190" i="1"/>
  <c r="F190" i="1"/>
  <c r="E190" i="1"/>
  <c r="D190" i="1"/>
  <c r="C190" i="1"/>
  <c r="B190" i="1"/>
  <c r="G189" i="1"/>
  <c r="H189" i="1"/>
  <c r="I189" i="1"/>
  <c r="J189" i="1"/>
  <c r="K189" i="1"/>
  <c r="M189" i="1"/>
  <c r="N189" i="1"/>
  <c r="O189" i="1"/>
  <c r="F189" i="1"/>
  <c r="E189" i="1"/>
  <c r="D189" i="1"/>
  <c r="C189" i="1"/>
  <c r="K143" i="1"/>
  <c r="L143" i="1"/>
  <c r="M143" i="1"/>
  <c r="N143" i="1"/>
  <c r="O143" i="1"/>
  <c r="J143" i="1"/>
  <c r="I143" i="1"/>
  <c r="H143" i="1"/>
  <c r="G143" i="1"/>
  <c r="F143" i="1"/>
  <c r="E143" i="1"/>
  <c r="D143" i="1"/>
  <c r="C143" i="1"/>
  <c r="B143" i="1"/>
  <c r="G3" i="1"/>
  <c r="H3" i="1"/>
  <c r="I3" i="1"/>
  <c r="J3" i="1"/>
  <c r="K3" i="1"/>
  <c r="M3" i="1"/>
  <c r="N3" i="1"/>
  <c r="O3" i="1"/>
  <c r="H12" i="1"/>
  <c r="K12" i="1"/>
  <c r="L12" i="1"/>
  <c r="M12" i="1"/>
  <c r="N12" i="1"/>
  <c r="O12" i="1"/>
  <c r="K14" i="1"/>
  <c r="L14" i="1"/>
  <c r="M14" i="1"/>
  <c r="N14" i="1"/>
  <c r="O14" i="1"/>
  <c r="G18" i="1"/>
  <c r="H18" i="1"/>
  <c r="I18" i="1"/>
  <c r="J18" i="1"/>
  <c r="K18" i="1"/>
  <c r="M18" i="1"/>
  <c r="N18" i="1"/>
  <c r="O18" i="1"/>
  <c r="G35" i="1"/>
  <c r="K35" i="1"/>
  <c r="M35" i="1"/>
  <c r="N35" i="1"/>
  <c r="O35" i="1"/>
  <c r="K36" i="1"/>
  <c r="L36" i="1"/>
  <c r="M36" i="1"/>
  <c r="N36" i="1"/>
  <c r="O36" i="1"/>
  <c r="K129" i="1"/>
  <c r="L129" i="1"/>
  <c r="M129" i="1"/>
  <c r="N129" i="1"/>
  <c r="O129" i="1"/>
  <c r="J129" i="1"/>
  <c r="I129" i="1"/>
  <c r="H129" i="1"/>
  <c r="G129" i="1"/>
  <c r="F129" i="1"/>
  <c r="E129" i="1"/>
  <c r="D129" i="1"/>
  <c r="C129" i="1"/>
  <c r="J36" i="1"/>
  <c r="I36" i="1"/>
  <c r="H36" i="1"/>
  <c r="G36" i="1"/>
  <c r="F36" i="1"/>
  <c r="E36" i="1"/>
  <c r="D36" i="1"/>
  <c r="C36" i="1"/>
  <c r="B36" i="1"/>
  <c r="J35" i="1"/>
  <c r="I35" i="1"/>
  <c r="H35" i="1"/>
  <c r="F35" i="1"/>
  <c r="E35" i="1"/>
  <c r="D35" i="1"/>
  <c r="C35" i="1"/>
  <c r="F18" i="1"/>
  <c r="E18" i="1"/>
  <c r="D18" i="1"/>
  <c r="C18" i="1"/>
  <c r="J12" i="1"/>
  <c r="I12" i="1"/>
  <c r="G12" i="1"/>
  <c r="F12" i="1"/>
  <c r="E12" i="1"/>
  <c r="D12" i="1"/>
  <c r="C12" i="1"/>
  <c r="B12" i="1"/>
  <c r="F3" i="1"/>
  <c r="E3" i="1"/>
  <c r="D3" i="1"/>
  <c r="C3" i="1"/>
  <c r="K3" i="2" l="1"/>
  <c r="K16" i="2"/>
  <c r="K13" i="2"/>
  <c r="E4" i="2"/>
  <c r="K11" i="2"/>
  <c r="G4" i="2"/>
  <c r="O19" i="2"/>
  <c r="O11" i="2"/>
  <c r="O12" i="2" s="1"/>
  <c r="O20" i="2"/>
  <c r="C7" i="2"/>
  <c r="O21" i="2" l="1"/>
  <c r="O22" i="2" s="1"/>
  <c r="A7" i="2"/>
  <c r="A6" i="2"/>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
    <bk>
      <extLst>
        <ext uri="{3e2802c4-a4d2-4d8b-9148-e3be6c30e623}">
          <xlrd:rvb i="2"/>
        </ext>
      </extLst>
    </bk>
    <bk>
      <extLst>
        <ext uri="{3e2802c4-a4d2-4d8b-9148-e3be6c30e623}">
          <xlrd:rvb i="5"/>
        </ext>
      </extLst>
    </bk>
    <bk>
      <extLst>
        <ext uri="{3e2802c4-a4d2-4d8b-9148-e3be6c30e623}">
          <xlrd:rvb i="7"/>
        </ext>
      </extLst>
    </bk>
  </futureMetadata>
  <cellMetadata count="1">
    <bk>
      <rc t="1" v="0"/>
    </bk>
  </cellMetadata>
  <valueMetadata count="3">
    <bk>
      <rc t="2" v="0"/>
    </bk>
    <bk>
      <rc t="2" v="1"/>
    </bk>
    <bk>
      <rc t="2" v="2"/>
    </bk>
  </valueMetadata>
</metadata>
</file>

<file path=xl/sharedStrings.xml><?xml version="1.0" encoding="utf-8"?>
<sst xmlns="http://schemas.openxmlformats.org/spreadsheetml/2006/main" count="1274" uniqueCount="249">
  <si>
    <t>2014 Y</t>
  </si>
  <si>
    <t>2015 Y</t>
  </si>
  <si>
    <t>2016 Y</t>
  </si>
  <si>
    <t>2017 Y</t>
  </si>
  <si>
    <t>2018 Y</t>
  </si>
  <si>
    <t>2019 Y</t>
  </si>
  <si>
    <t>2020 Y</t>
  </si>
  <si>
    <t>2021 Y</t>
  </si>
  <si>
    <t>2022 Y</t>
  </si>
  <si>
    <t>TTM</t>
  </si>
  <si>
    <t>2021 Q2</t>
  </si>
  <si>
    <t>2022 Q1</t>
  </si>
  <si>
    <t>2022 Q2</t>
  </si>
  <si>
    <t>2023 Q1</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</si>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</sst>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numFmt numFmtId="166" formatCode="&quot;$&quot;#,##0"/>
    <numFmt numFmtId="167" formatCode="0.0"/>
    <numFmt numFmtId="168" formatCode="_([$$-409]* #,##0.00_);_([$$-409]* \(#,##0.00\);_([$$-409]* &quot;-&quot;??_);_(@_)"/>
  </numFmts>
  <fonts count="24"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theme="1"/>
      </top>
      <bottom style="thin">
        <color indexed="64"/>
      </bottom>
      <diagonal/>
    </border>
    <border>
      <left/>
      <right/>
      <top style="thin">
        <color theme="1"/>
      </top>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3" fontId="5" fillId="0" borderId="5" xfId="0" applyNumberFormat="1" applyFont="1" applyBorder="1"/>
    <xf numFmtId="3" fontId="6" fillId="4" borderId="5" xfId="0" applyNumberFormat="1" applyFont="1" applyFill="1" applyBorder="1"/>
    <xf numFmtId="0" fontId="3" fillId="0" borderId="5" xfId="0" applyFont="1" applyBorder="1"/>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0" fontId="4" fillId="0" borderId="6" xfId="0" applyFont="1" applyBorder="1"/>
    <xf numFmtId="3" fontId="5" fillId="0" borderId="6" xfId="0" applyNumberFormat="1" applyFont="1" applyBorder="1"/>
    <xf numFmtId="3" fontId="6" fillId="4" borderId="6" xfId="0" applyNumberFormat="1" applyFont="1" applyFill="1" applyBorder="1"/>
    <xf numFmtId="4" fontId="7" fillId="0" borderId="6" xfId="0" applyNumberFormat="1" applyFont="1" applyBorder="1"/>
    <xf numFmtId="4" fontId="8" fillId="5" borderId="6" xfId="0" applyNumberFormat="1" applyFont="1" applyFill="1" applyBorder="1"/>
    <xf numFmtId="0" fontId="3" fillId="0" borderId="6" xfId="0" applyFont="1" applyBorder="1"/>
    <xf numFmtId="164" fontId="4" fillId="9" borderId="7" xfId="0" applyNumberFormat="1" applyFont="1" applyFill="1" applyBorder="1" applyAlignment="1">
      <alignment horizontal="right" vertical="center" indent="1"/>
    </xf>
    <xf numFmtId="9" fontId="12" fillId="10" borderId="8" xfId="1" applyFont="1" applyFill="1" applyBorder="1" applyAlignment="1">
      <alignment horizontal="left" vertical="center" indent="1"/>
    </xf>
    <xf numFmtId="9" fontId="4" fillId="9" borderId="9" xfId="1" applyFont="1" applyFill="1" applyBorder="1" applyAlignment="1">
      <alignment horizontal="right" vertical="center" indent="1"/>
    </xf>
    <xf numFmtId="0" fontId="12" fillId="10" borderId="8" xfId="1" applyNumberFormat="1" applyFont="1" applyFill="1" applyBorder="1" applyAlignment="1">
      <alignment horizontal="left" vertical="center" indent="1"/>
    </xf>
    <xf numFmtId="165" fontId="4" fillId="9" borderId="8" xfId="1" applyNumberFormat="1" applyFont="1" applyFill="1" applyBorder="1" applyAlignment="1">
      <alignment horizontal="right" vertical="center" indent="1"/>
    </xf>
    <xf numFmtId="164" fontId="4" fillId="9" borderId="9" xfId="0" applyNumberFormat="1" applyFont="1" applyFill="1" applyBorder="1" applyAlignment="1">
      <alignment horizontal="right" vertical="center" indent="1"/>
    </xf>
    <xf numFmtId="9" fontId="12" fillId="10" borderId="9" xfId="1" applyFont="1" applyFill="1" applyBorder="1" applyAlignment="1">
      <alignment horizontal="left" vertical="center" indent="1"/>
    </xf>
    <xf numFmtId="10" fontId="4" fillId="9" borderId="10" xfId="1" applyNumberFormat="1" applyFont="1" applyFill="1" applyBorder="1" applyAlignment="1">
      <alignment horizontal="right" vertical="center" indent="1"/>
    </xf>
    <xf numFmtId="0" fontId="12" fillId="10" borderId="11" xfId="1" applyNumberFormat="1" applyFont="1" applyFill="1" applyBorder="1" applyAlignment="1">
      <alignment horizontal="left" vertical="center" indent="1"/>
    </xf>
    <xf numFmtId="0" fontId="1" fillId="11" borderId="1" xfId="0" applyFont="1" applyFill="1" applyBorder="1"/>
    <xf numFmtId="164" fontId="4" fillId="9" borderId="14" xfId="0" applyNumberFormat="1" applyFont="1" applyFill="1" applyBorder="1" applyAlignment="1">
      <alignment horizontal="right" vertical="center" indent="1"/>
    </xf>
    <xf numFmtId="9" fontId="12" fillId="10" borderId="15"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5" xfId="1" applyNumberFormat="1" applyFont="1" applyFill="1" applyBorder="1" applyAlignment="1">
      <alignment horizontal="left" vertical="center" indent="1"/>
    </xf>
    <xf numFmtId="164" fontId="4" fillId="9" borderId="15"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6" xfId="1" applyNumberFormat="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6" xfId="1" applyFont="1" applyFill="1" applyBorder="1" applyAlignment="1">
      <alignment horizontal="left" vertical="center" indent="1"/>
    </xf>
    <xf numFmtId="0" fontId="14" fillId="12" borderId="17" xfId="0" applyFont="1" applyFill="1" applyBorder="1" applyAlignment="1">
      <alignment horizontal="left" vertical="center" wrapText="1"/>
    </xf>
    <xf numFmtId="164" fontId="15" fillId="12" borderId="15" xfId="0" applyNumberFormat="1" applyFont="1" applyFill="1" applyBorder="1" applyAlignment="1">
      <alignment vertical="center"/>
    </xf>
    <xf numFmtId="167" fontId="4" fillId="9" borderId="14"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6" fillId="10" borderId="16" xfId="1" applyFont="1" applyFill="1" applyBorder="1" applyAlignment="1">
      <alignment horizontal="left" vertical="center" indent="1"/>
    </xf>
    <xf numFmtId="167" fontId="4" fillId="9" borderId="18" xfId="0" applyNumberFormat="1" applyFont="1" applyFill="1" applyBorder="1" applyAlignment="1">
      <alignment horizontal="right" vertical="center" indent="1"/>
    </xf>
    <xf numFmtId="9" fontId="12" fillId="10" borderId="19" xfId="1" applyFont="1" applyFill="1" applyBorder="1" applyAlignment="1">
      <alignment horizontal="left" vertical="center" indent="1"/>
    </xf>
    <xf numFmtId="165" fontId="4" fillId="9" borderId="20" xfId="1" applyNumberFormat="1" applyFont="1" applyFill="1" applyBorder="1" applyAlignment="1">
      <alignment horizontal="right" vertical="center" indent="1"/>
    </xf>
    <xf numFmtId="9" fontId="4" fillId="9" borderId="20" xfId="1" applyFont="1" applyFill="1" applyBorder="1" applyAlignment="1">
      <alignment horizontal="right" vertical="center" indent="1"/>
    </xf>
    <xf numFmtId="2" fontId="4" fillId="9" borderId="19" xfId="0" applyNumberFormat="1" applyFont="1" applyFill="1" applyBorder="1" applyAlignment="1">
      <alignment horizontal="right" vertical="center" indent="1"/>
    </xf>
    <xf numFmtId="0" fontId="12" fillId="10" borderId="19" xfId="1" applyNumberFormat="1" applyFont="1" applyFill="1" applyBorder="1" applyAlignment="1">
      <alignment horizontal="left" vertical="center" indent="1"/>
    </xf>
    <xf numFmtId="165" fontId="4" fillId="14" borderId="20" xfId="1" applyNumberFormat="1" applyFont="1" applyFill="1" applyBorder="1" applyAlignment="1">
      <alignment horizontal="right" vertical="center" indent="1"/>
    </xf>
    <xf numFmtId="9" fontId="17" fillId="10" borderId="19" xfId="1" applyFont="1" applyFill="1" applyBorder="1" applyAlignment="1">
      <alignment horizontal="left" vertical="center" indent="1"/>
    </xf>
    <xf numFmtId="9" fontId="4" fillId="11" borderId="17" xfId="1" applyFont="1" applyFill="1" applyBorder="1" applyAlignment="1">
      <alignment horizontal="left" indent="1"/>
    </xf>
    <xf numFmtId="0" fontId="1" fillId="11" borderId="1" xfId="0" applyFont="1" applyFill="1" applyBorder="1" applyAlignment="1">
      <alignment vertical="center"/>
    </xf>
    <xf numFmtId="0" fontId="18" fillId="12" borderId="17" xfId="0" applyFont="1" applyFill="1" applyBorder="1" applyAlignment="1">
      <alignment horizontal="left" vertical="center" wrapText="1"/>
    </xf>
    <xf numFmtId="10" fontId="19" fillId="12" borderId="15" xfId="0" applyNumberFormat="1" applyFont="1" applyFill="1" applyBorder="1" applyAlignment="1">
      <alignment vertical="center"/>
    </xf>
    <xf numFmtId="0" fontId="3" fillId="9" borderId="21" xfId="0" applyFont="1" applyFill="1" applyBorder="1" applyAlignment="1">
      <alignment horizontal="right" vertical="center"/>
    </xf>
    <xf numFmtId="0" fontId="13" fillId="9" borderId="22" xfId="0" applyFont="1" applyFill="1" applyBorder="1" applyAlignment="1">
      <alignment horizontal="right" vertical="center" indent="1"/>
    </xf>
    <xf numFmtId="0" fontId="13" fillId="9" borderId="23" xfId="0" applyFont="1" applyFill="1" applyBorder="1" applyAlignment="1">
      <alignment horizontal="right" vertical="center" indent="1"/>
    </xf>
    <xf numFmtId="0" fontId="20" fillId="14" borderId="1" xfId="0" applyFont="1" applyFill="1" applyBorder="1" applyAlignment="1">
      <alignment horizontal="right" vertical="center" indent="1"/>
    </xf>
    <xf numFmtId="0" fontId="20" fillId="14" borderId="15" xfId="0" applyFont="1" applyFill="1" applyBorder="1" applyAlignment="1">
      <alignment horizontal="right" vertical="center" indent="1"/>
    </xf>
    <xf numFmtId="9" fontId="13" fillId="10" borderId="12" xfId="1" applyFont="1" applyFill="1" applyBorder="1" applyAlignment="1">
      <alignment horizontal="left" vertical="center" indent="2"/>
    </xf>
    <xf numFmtId="164" fontId="4" fillId="10" borderId="24" xfId="0" applyNumberFormat="1" applyFont="1" applyFill="1" applyBorder="1" applyAlignment="1">
      <alignment horizontal="right" vertical="center" indent="1"/>
    </xf>
    <xf numFmtId="164" fontId="4" fillId="10" borderId="13" xfId="0" applyNumberFormat="1" applyFont="1" applyFill="1" applyBorder="1" applyAlignment="1">
      <alignment horizontal="right" vertical="center" indent="1"/>
    </xf>
    <xf numFmtId="164" fontId="12" fillId="10" borderId="23" xfId="0" applyNumberFormat="1" applyFont="1" applyFill="1" applyBorder="1" applyAlignment="1">
      <alignment horizontal="right" vertical="center"/>
    </xf>
    <xf numFmtId="9" fontId="21" fillId="12" borderId="17"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7" xfId="1" applyFont="1" applyFill="1" applyBorder="1" applyAlignment="1">
      <alignment horizontal="right" vertical="center" indent="1"/>
    </xf>
    <xf numFmtId="9" fontId="4" fillId="12" borderId="15" xfId="1" applyFont="1" applyFill="1" applyBorder="1" applyAlignment="1">
      <alignment horizontal="right" vertical="center" indent="1"/>
    </xf>
    <xf numFmtId="10" fontId="15" fillId="12" borderId="15" xfId="0" applyNumberFormat="1" applyFont="1" applyFill="1" applyBorder="1" applyAlignment="1">
      <alignment vertical="center"/>
    </xf>
    <xf numFmtId="164" fontId="4" fillId="10" borderId="12" xfId="0" applyNumberFormat="1" applyFont="1" applyFill="1" applyBorder="1" applyAlignment="1">
      <alignment horizontal="right" vertical="center" indent="1"/>
    </xf>
    <xf numFmtId="164" fontId="12" fillId="10" borderId="13" xfId="0" applyNumberFormat="1" applyFont="1" applyFill="1" applyBorder="1" applyAlignment="1">
      <alignment horizontal="right" vertical="center"/>
    </xf>
    <xf numFmtId="0" fontId="16" fillId="12" borderId="12" xfId="0" applyFont="1" applyFill="1" applyBorder="1" applyAlignment="1">
      <alignment horizontal="left" vertical="center" indent="2"/>
    </xf>
    <xf numFmtId="10" fontId="12" fillId="12" borderId="24" xfId="1" applyNumberFormat="1" applyFont="1" applyFill="1" applyBorder="1" applyAlignment="1">
      <alignment horizontal="right" vertical="center" indent="1"/>
    </xf>
    <xf numFmtId="10" fontId="12" fillId="12" borderId="12" xfId="1" applyNumberFormat="1" applyFont="1" applyFill="1" applyBorder="1" applyAlignment="1">
      <alignment horizontal="right" vertical="center" indent="1"/>
    </xf>
    <xf numFmtId="10" fontId="12" fillId="12" borderId="13" xfId="1" applyNumberFormat="1" applyFont="1" applyFill="1" applyBorder="1" applyAlignment="1">
      <alignment horizontal="right" vertical="center" indent="1"/>
    </xf>
    <xf numFmtId="2" fontId="15" fillId="12" borderId="15" xfId="0" applyNumberFormat="1" applyFont="1" applyFill="1" applyBorder="1" applyAlignment="1">
      <alignment vertical="center"/>
    </xf>
    <xf numFmtId="0" fontId="22" fillId="12" borderId="17" xfId="0" applyFont="1" applyFill="1" applyBorder="1" applyAlignment="1">
      <alignment horizontal="left" vertical="center" indent="1"/>
    </xf>
    <xf numFmtId="0" fontId="18" fillId="12" borderId="25" xfId="0" applyFont="1" applyFill="1" applyBorder="1" applyAlignment="1">
      <alignment horizontal="left" vertical="center" wrapText="1"/>
    </xf>
    <xf numFmtId="10" fontId="19" fillId="12" borderId="26" xfId="0" applyNumberFormat="1" applyFont="1" applyFill="1" applyBorder="1" applyAlignment="1">
      <alignment vertical="center"/>
    </xf>
    <xf numFmtId="9" fontId="13" fillId="10" borderId="25" xfId="1" applyFont="1" applyFill="1" applyBorder="1" applyAlignment="1">
      <alignment horizontal="left" vertical="center" indent="2"/>
    </xf>
    <xf numFmtId="9" fontId="4" fillId="10" borderId="27"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6" xfId="1" applyFont="1" applyFill="1" applyBorder="1" applyAlignment="1">
      <alignment horizontal="right" vertical="center" indent="1"/>
    </xf>
    <xf numFmtId="9" fontId="4" fillId="10" borderId="26" xfId="1" applyFont="1" applyFill="1" applyBorder="1" applyAlignment="1">
      <alignment horizontal="right" vertical="center"/>
    </xf>
    <xf numFmtId="164" fontId="15" fillId="12" borderId="15"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19" fillId="12" borderId="15" xfId="0" applyNumberFormat="1" applyFont="1" applyFill="1" applyBorder="1" applyAlignment="1">
      <alignment horizontal="right" vertical="center"/>
    </xf>
    <xf numFmtId="10" fontId="19" fillId="12" borderId="26" xfId="0" applyNumberFormat="1" applyFont="1" applyFill="1" applyBorder="1" applyAlignment="1">
      <alignment horizontal="right" vertical="center"/>
    </xf>
    <xf numFmtId="168" fontId="1" fillId="11" borderId="1" xfId="0" applyNumberFormat="1" applyFont="1" applyFill="1" applyBorder="1" applyAlignment="1">
      <alignment vertical="center"/>
    </xf>
    <xf numFmtId="9" fontId="3" fillId="13" borderId="1" xfId="1" applyFont="1" applyFill="1" applyBorder="1" applyAlignment="1">
      <alignment horizontal="right" vertical="center" indent="1"/>
    </xf>
    <xf numFmtId="0" fontId="12" fillId="10" borderId="13" xfId="1" applyNumberFormat="1" applyFont="1" applyFill="1" applyBorder="1" applyAlignment="1">
      <alignment horizontal="left" vertical="center" indent="1"/>
    </xf>
    <xf numFmtId="2" fontId="4" fillId="9" borderId="12" xfId="1" applyNumberFormat="1" applyFont="1" applyFill="1" applyBorder="1" applyAlignment="1">
      <alignment horizontal="right" vertical="center" indent="1"/>
    </xf>
    <xf numFmtId="0" fontId="12" fillId="11" borderId="1" xfId="0" applyFont="1" applyFill="1" applyBorder="1" applyAlignment="1">
      <alignment horizontal="left" vertical="center" wrapText="1" indent="3"/>
    </xf>
    <xf numFmtId="9" fontId="4" fillId="10" borderId="25" xfId="1" applyFont="1" applyFill="1" applyBorder="1" applyAlignment="1">
      <alignment horizontal="center" vertical="center"/>
    </xf>
    <xf numFmtId="9" fontId="4" fillId="10" borderId="26" xfId="1" applyFont="1" applyFill="1" applyBorder="1" applyAlignment="1">
      <alignment horizontal="center" vertical="center"/>
    </xf>
    <xf numFmtId="10" fontId="13" fillId="9" borderId="25" xfId="1" applyNumberFormat="1" applyFont="1" applyFill="1" applyBorder="1" applyAlignment="1">
      <alignment horizontal="center" vertical="center"/>
    </xf>
    <xf numFmtId="10" fontId="13" fillId="9" borderId="26" xfId="1" applyNumberFormat="1" applyFont="1" applyFill="1" applyBorder="1" applyAlignment="1">
      <alignment horizontal="center" vertical="center"/>
    </xf>
    <xf numFmtId="0" fontId="23" fillId="0" borderId="1" xfId="0" applyFont="1" applyBorder="1" applyAlignment="1">
      <alignment horizontal="left" vertical="center" indent="2"/>
    </xf>
    <xf numFmtId="0" fontId="23" fillId="0" borderId="0" xfId="0" applyFont="1" applyAlignment="1">
      <alignment horizontal="left" vertical="center" indent="2"/>
    </xf>
    <xf numFmtId="9" fontId="13" fillId="12" borderId="12" xfId="1" applyFont="1" applyFill="1" applyBorder="1" applyAlignment="1">
      <alignment horizontal="center" vertical="center"/>
    </xf>
    <xf numFmtId="9" fontId="13" fillId="12" borderId="13" xfId="1" applyFont="1" applyFill="1" applyBorder="1" applyAlignment="1">
      <alignment horizontal="center" vertical="center"/>
    </xf>
    <xf numFmtId="9" fontId="4" fillId="10" borderId="12" xfId="1" applyFont="1" applyFill="1" applyBorder="1" applyAlignment="1">
      <alignment horizontal="center" vertical="center"/>
    </xf>
    <xf numFmtId="9" fontId="4" fillId="10" borderId="13" xfId="1" applyFont="1" applyFill="1" applyBorder="1" applyAlignment="1">
      <alignment horizontal="center" vertical="center"/>
    </xf>
    <xf numFmtId="0" fontId="12" fillId="11" borderId="1" xfId="0" applyFont="1" applyFill="1" applyBorder="1" applyAlignment="1">
      <alignment horizontal="left" vertical="center" indent="1"/>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4.5710000000000001E-2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8">
  <rv s="0">
    <v>https://www.bing.com/financeapi/forcetrigger?t=brkwgh&amp;q=OTCM%3aADYEY&amp;form=skydnc</v>
    <v>Learn more on Bing</v>
  </rv>
  <rv s="1">
    <v>0</v>
    <v>Adyen NV (OTCM:ADYEY)</v>
    <v>2</v>
    <v>3</v>
    <v>Finance</v>
    <v>4</v>
    <v>en-US</v>
    <v>brkwgh</v>
    <v>268435456</v>
    <v>1</v>
    <v>Powered by Refinitiv</v>
    <v>18.690000000000001</v>
    <v>6.55</v>
    <v>1.5694999999999999</v>
    <v>0.45</v>
    <v>4.6875E-2</v>
    <v>-0.01</v>
    <v>-9.9500000000000001E-4</v>
    <v>USD</v>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v>3883</v>
    <v>OTC Markets</v>
    <v>OTCM</v>
    <v>OTCM</v>
    <v>Simon Carmiggeltstraat 6-50, AMSTERDAM, NOORD-HOLLAND, 1011 DJ NL</v>
    <v>10.28</v>
    <v>Financial Technology (Fintech) &amp; Infrastructure</v>
    <v>Stock</v>
    <v>45240.048611111109</v>
    <v>0</v>
    <v>9.8800000000000008</v>
    <v>21580620000</v>
    <v>Adyen NV</v>
    <v>Adyen NV</v>
    <v>9.94</v>
    <v>9.6</v>
    <v>10.050000000000001</v>
    <v>10.039999999999999</v>
    <v>31020010</v>
    <v>ADYEY</v>
    <v>Adyen NV (OTCM:ADYEY)</v>
    <v>4446637</v>
    <v>110570</v>
    <v>2006</v>
  </rv>
  <rv s="2">
    <v>1</v>
  </rv>
  <rv s="0">
    <v>https://www.bing.com/financeapi/forcetrigger?t=b1ao52&amp;q=XAMS%3aADYEN&amp;form=skydnc</v>
    <v>Learn more on Bing</v>
  </rv>
  <rv s="3">
    <v>5</v>
    <v>Adyen NV (XAMS:ADYEN)</v>
    <v>2</v>
    <v>6</v>
    <v>Finance</v>
    <v>7</v>
    <v>en-US</v>
    <v>b1ao52</v>
    <v>268435456</v>
    <v>1</v>
    <v>Powered by Refinitiv</v>
    <v>1699.2</v>
    <v>602.79999999999995</v>
    <v>1.5694999999999999</v>
    <v>263.10000000000002</v>
    <v>0.37817999999999996</v>
    <v>EUR</v>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v>3883</v>
    <v>Euronext Amsterdam</v>
    <v>XAMS</v>
    <v>XAMS</v>
    <v>Simon Carmiggeltstraat 6-50, AMSTERDAM, NOORD-HOLLAND, 1011 DJ NL</v>
    <v>963.8</v>
    <v>Financial Technology (Fintech) &amp; Infrastructure</v>
    <v>Stock</v>
    <v>45239.708333333336</v>
    <v>3</v>
    <v>881.2</v>
    <v>21580620000</v>
    <v>Adyen NV</v>
    <v>Adyen NV</v>
    <v>950</v>
    <v>52.675199999999997</v>
    <v>695.7</v>
    <v>958.8</v>
    <v>31020010</v>
    <v>ADYEN</v>
    <v>Adyen NV (XAMS:ADYEN)</v>
    <v>802956</v>
    <v>110570</v>
    <v>2006</v>
  </rv>
  <rv s="2">
    <v>4</v>
  </rv>
  <rv s="4">
    <v>8</v>
    <v>USD/EUR</v>
    <v>9</v>
    <v>10</v>
    <v>Finance</v>
    <v>11</v>
    <v>en-US</v>
    <v>avyn9c</v>
    <v>268435456</v>
    <v>1</v>
    <v>Powered by Refinitiv</v>
    <v>1.0101</v>
    <v>0.88670000000000004</v>
    <v>-2.0000000000000001E-4</v>
    <v>-2.1340000000000001E-4</v>
    <v>EUR</v>
    <v>USD</v>
    <v>0.93769999999999998</v>
    <v>Currency Pair</v>
    <v>45240.207835648151</v>
    <v>0.93679999999999997</v>
    <v>US Dollar/Euro FX Cross Rate</v>
    <v>0.93740000000000001</v>
    <v>0.93720000000000003</v>
    <v>0.93700000000000006</v>
    <v>USDEUR</v>
    <v>USD/EUR</v>
  </rv>
  <rv s="2">
    <v>6</v>
  </rv>
</rvData>
</file>

<file path=xl/richData/rdrichvaluestructure.xml><?xml version="1.0" encoding="utf-8"?>
<rvStructures xmlns="http://schemas.microsoft.com/office/spreadsheetml/2017/richdata" count="5">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High"/>
    <k n="Instrument type" t="s"/>
    <k n="Last trade time"/>
    <k n="Low"/>
    <k n="Name" t="s"/>
    <k n="Open"/>
    <k n="Previous close"/>
    <k n="Price"/>
    <k n="Ticker symbol" t="s"/>
    <k n="UniqueName" t="s"/>
  </s>
</rvStructures>
</file>

<file path=xl/richData/rdsupportingpropertybag.xml><?xml version="1.0" encoding="utf-8"?>
<supportingPropertyBags xmlns="http://schemas.microsoft.com/office/spreadsheetml/2017/richdata2">
  <spbArrays count="3">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spbArrays>
  <spbData count="12">
    <spb s="0">
      <v>0</v>
      <v>Name</v>
      <v>LearnMoreOnLink</v>
    </spb>
    <spb s="1">
      <v>0</v>
      <v>0</v>
      <v>0</v>
    </spb>
    <spb s="2">
      <v>1</v>
      <v>1</v>
      <v>1</v>
      <v>1</v>
    </spb>
    <spb s="3">
      <v>1</v>
      <v>2</v>
      <v>1</v>
      <v>3</v>
      <v>1</v>
      <v>1</v>
      <v>1</v>
      <v>4</v>
      <v>4</v>
      <v>5</v>
      <v>6</v>
      <v>1</v>
      <v>1</v>
      <v>1</v>
      <v>4</v>
      <v>7</v>
      <v>8</v>
      <v>9</v>
      <v>4</v>
      <v>1</v>
      <v>1</v>
      <v>5</v>
    </spb>
    <spb s="4">
      <v>at close</v>
      <v>from previous close</v>
      <v>from previous close</v>
      <v>GMT</v>
      <v>Delayed 15 minutes</v>
      <v>from close</v>
      <v>from close</v>
    </spb>
    <spb s="0">
      <v>1</v>
      <v>Name</v>
      <v>LearnMoreOnLink</v>
    </spb>
    <spb s="5">
      <v>10</v>
      <v>2</v>
      <v>2</v>
      <v>10</v>
      <v>3</v>
      <v>10</v>
      <v>10</v>
      <v>10</v>
      <v>4</v>
      <v>4</v>
      <v>5</v>
      <v>6</v>
      <v>10</v>
      <v>10</v>
      <v>10</v>
      <v>4</v>
      <v>7</v>
      <v>8</v>
      <v>9</v>
      <v>4</v>
    </spb>
    <spb s="6">
      <v>Delayed 15 minutes</v>
      <v>from previous close</v>
      <v>from previous close</v>
      <v>GMT</v>
    </spb>
    <spb s="7">
      <v>2</v>
      <v>Name</v>
    </spb>
    <spb s="8">
      <v>1</v>
      <v>1</v>
    </spb>
    <spb s="9">
      <v>10</v>
      <v>10</v>
      <v>3</v>
      <v>10</v>
      <v>10</v>
      <v>10</v>
      <v>5</v>
      <v>10</v>
      <v>10</v>
      <v>10</v>
      <v>7</v>
      <v>9</v>
    </spb>
    <spb s="10">
      <v>GMT</v>
    </spb>
  </spbData>
</supportingPropertyBags>
</file>

<file path=xl/richData/rdsupportingpropertybagstructure.xml><?xml version="1.0" encoding="utf-8"?>
<spbStructures xmlns="http://schemas.microsoft.com/office/spreadsheetml/2017/richdata2" count="11">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Order" t="spba"/>
    <k n="TitleProperty" t="s"/>
  </s>
  <s>
    <k n="UniqueName" t="spb"/>
    <k n="`%ProviderInfo" t="spb"/>
  </s>
  <s>
    <k n="Low" t="i"/>
    <k n="High" t="i"/>
    <k n="Name" t="i"/>
    <k n="Open" t="i"/>
    <k n="Price" t="i"/>
    <k n="Change" t="i"/>
    <k n="Change (%)" t="i"/>
    <k n="52 week low" t="i"/>
    <k n="52 week high" t="i"/>
    <k n="Previous close" t="i"/>
    <k n="Last trade time"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_([$€-x-euro2] * #,##0_);_([$€-x-euro2] * (#,##0);_([$€-x-euro2] * "-"_);_(@_)</rpv>
    </rSty>
    <rSty dxfid="2"/>
    <rSty dxfid="6">
      <rpv i="0">0</rpv>
    </rSty>
    <rSty dxfid="0">
      <rpv i="0">0.00</rpv>
    </rSty>
    <rSty dxfid="1">
      <rpv i="0">_([$€-x-euro2] * #,##0.00_);_([$€-x-euro2] * (#,##0.00);_([$€-x-euro2] *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ADYEY%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OTCPK:ADYY.F/explorer/revenue_proj_grow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96"/>
  <sheetViews>
    <sheetView topLeftCell="A174" workbookViewId="0">
      <pane xSplit="1" topLeftCell="F1" activePane="topRight" state="frozen"/>
      <selection pane="topRight" activeCell="A190" sqref="A190:XFD190"/>
    </sheetView>
  </sheetViews>
  <sheetFormatPr baseColWidth="10" defaultRowHeight="15" x14ac:dyDescent="0.2"/>
  <cols>
    <col min="1" max="1" width="40.83203125" customWidth="1"/>
    <col min="2" max="16" width="15.83203125" customWidth="1"/>
  </cols>
  <sheetData>
    <row r="1" spans="1:15"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row>
    <row r="2" spans="1:15" ht="16" x14ac:dyDescent="0.2">
      <c r="A2" s="34" t="s">
        <v>14</v>
      </c>
      <c r="B2" s="30">
        <v>185954913</v>
      </c>
      <c r="C2" s="30">
        <v>359673460</v>
      </c>
      <c r="D2" s="30">
        <v>695462459</v>
      </c>
      <c r="E2" s="30">
        <v>1215735249</v>
      </c>
      <c r="F2" s="30">
        <v>1889558514</v>
      </c>
      <c r="G2" s="30">
        <v>2982224113</v>
      </c>
      <c r="H2" s="30">
        <v>4455442995</v>
      </c>
      <c r="I2" s="30">
        <v>6818012190</v>
      </c>
      <c r="J2" s="30">
        <v>9536506267</v>
      </c>
      <c r="K2" s="31">
        <v>6373274866</v>
      </c>
      <c r="L2" s="30">
        <v>3913331451</v>
      </c>
      <c r="M2" s="30">
        <v>4126876327</v>
      </c>
      <c r="N2" s="30">
        <v>5323568025</v>
      </c>
      <c r="O2" s="30">
        <v>931223340</v>
      </c>
    </row>
    <row r="3" spans="1:15" ht="16" x14ac:dyDescent="0.2">
      <c r="A3" s="9" t="s">
        <v>187</v>
      </c>
      <c r="B3" s="10"/>
      <c r="C3" s="11">
        <f t="shared" ref="C3:F3" si="0">(C2/B2)-1</f>
        <v>0.93419713519480929</v>
      </c>
      <c r="D3" s="11">
        <f t="shared" si="0"/>
        <v>0.93359404110606325</v>
      </c>
      <c r="E3" s="11">
        <f t="shared" si="0"/>
        <v>0.74809615280758091</v>
      </c>
      <c r="F3" s="11">
        <f t="shared" si="0"/>
        <v>0.55425164776151026</v>
      </c>
      <c r="G3" s="11">
        <f t="shared" ref="G3" si="1">(G2/F2)-1</f>
        <v>0.57826502376311173</v>
      </c>
      <c r="H3" s="11">
        <f t="shared" ref="H3" si="2">(H2/G2)-1</f>
        <v>0.49400005706412187</v>
      </c>
      <c r="I3" s="11">
        <f t="shared" ref="I3" si="3">(I2/H2)-1</f>
        <v>0.53026583386911907</v>
      </c>
      <c r="J3" s="11">
        <f t="shared" ref="J3" si="4">(J2/I2)-1</f>
        <v>0.39872238436112273</v>
      </c>
      <c r="K3" s="11">
        <f t="shared" ref="K3" si="5">(K2/J2)-1</f>
        <v>-0.33169709246099943</v>
      </c>
      <c r="L3" s="11"/>
      <c r="M3" s="11">
        <f t="shared" ref="M3" si="6">(M2/L2)-1</f>
        <v>5.4568563556105509E-2</v>
      </c>
      <c r="N3" s="11">
        <f t="shared" ref="N3" si="7">(N2/M2)-1</f>
        <v>0.28997517811974882</v>
      </c>
      <c r="O3" s="11">
        <f t="shared" ref="O3" si="8">(O2/N2)-1</f>
        <v>-0.82507533751294559</v>
      </c>
    </row>
    <row r="4" spans="1:15" ht="16" x14ac:dyDescent="0.2">
      <c r="A4" s="3" t="s">
        <v>15</v>
      </c>
      <c r="B4" s="4">
        <v>185954913</v>
      </c>
      <c r="C4" s="4">
        <v>359673460</v>
      </c>
      <c r="D4" s="4">
        <v>695462459</v>
      </c>
      <c r="E4" s="4">
        <v>1215735249</v>
      </c>
      <c r="F4" s="4">
        <v>1889558514</v>
      </c>
      <c r="G4" s="4">
        <v>2982224113</v>
      </c>
      <c r="H4" s="4">
        <v>4455442995</v>
      </c>
      <c r="I4" s="4">
        <v>6818012190</v>
      </c>
      <c r="J4" s="4">
        <v>9536506267</v>
      </c>
      <c r="K4" s="5">
        <v>6373274866</v>
      </c>
      <c r="L4" s="4">
        <v>3913331451</v>
      </c>
      <c r="M4" s="4">
        <v>4126876327</v>
      </c>
      <c r="N4" s="4">
        <v>5323568025</v>
      </c>
      <c r="O4" s="4">
        <v>931223340</v>
      </c>
    </row>
    <row r="5" spans="1:15" ht="16" x14ac:dyDescent="0.2">
      <c r="A5" s="3" t="s">
        <v>16</v>
      </c>
      <c r="B5" s="4">
        <v>129353468</v>
      </c>
      <c r="C5" s="4">
        <v>252727688</v>
      </c>
      <c r="D5" s="4">
        <v>528827434</v>
      </c>
      <c r="E5" s="4">
        <v>953627609</v>
      </c>
      <c r="F5" s="4">
        <v>1490700516</v>
      </c>
      <c r="G5" s="4">
        <v>2424700569</v>
      </c>
      <c r="H5" s="4">
        <v>3618286048</v>
      </c>
      <c r="I5" s="4">
        <v>5679083432</v>
      </c>
      <c r="J5" s="4">
        <v>8116890261</v>
      </c>
      <c r="K5" s="5">
        <v>4779602666</v>
      </c>
      <c r="L5" s="4">
        <v>3280482185</v>
      </c>
      <c r="M5" s="4">
        <v>3490692410</v>
      </c>
      <c r="N5" s="4">
        <v>4553402921</v>
      </c>
      <c r="O5" s="4">
        <v>124857352</v>
      </c>
    </row>
    <row r="6" spans="1:15" ht="16" x14ac:dyDescent="0.2">
      <c r="A6" s="3" t="s">
        <v>17</v>
      </c>
      <c r="B6" s="4">
        <v>129353468</v>
      </c>
      <c r="C6" s="4">
        <v>252727688</v>
      </c>
      <c r="D6" s="4">
        <v>528827434</v>
      </c>
      <c r="E6" s="4">
        <v>953627609</v>
      </c>
      <c r="F6" s="4">
        <v>1490700516</v>
      </c>
      <c r="G6" s="4">
        <v>2424700569</v>
      </c>
      <c r="H6" s="4">
        <v>3618286048</v>
      </c>
      <c r="I6" s="4">
        <v>5679083432</v>
      </c>
      <c r="J6" s="4">
        <v>8116890261</v>
      </c>
      <c r="K6" s="5">
        <v>4779602666</v>
      </c>
      <c r="L6" s="4">
        <v>3280482185</v>
      </c>
      <c r="M6" s="4">
        <v>3490692410</v>
      </c>
      <c r="N6" s="4">
        <v>4553402921</v>
      </c>
      <c r="O6" s="4">
        <v>124857352</v>
      </c>
    </row>
    <row r="7" spans="1:15" ht="16" x14ac:dyDescent="0.2">
      <c r="A7" s="34" t="s">
        <v>18</v>
      </c>
      <c r="B7" s="30">
        <v>56601445</v>
      </c>
      <c r="C7" s="30">
        <v>106945772</v>
      </c>
      <c r="D7" s="30">
        <v>166635025</v>
      </c>
      <c r="E7" s="30">
        <v>262107640</v>
      </c>
      <c r="F7" s="30">
        <v>398857998</v>
      </c>
      <c r="G7" s="30">
        <v>557523543</v>
      </c>
      <c r="H7" s="30">
        <v>837156947</v>
      </c>
      <c r="I7" s="30">
        <v>1138928758</v>
      </c>
      <c r="J7" s="30">
        <v>1419616006</v>
      </c>
      <c r="K7" s="31">
        <v>1593672201</v>
      </c>
      <c r="L7" s="30">
        <v>632849266</v>
      </c>
      <c r="M7" s="30">
        <v>636183917</v>
      </c>
      <c r="N7" s="30">
        <v>770165104</v>
      </c>
      <c r="O7" s="30">
        <v>806365988</v>
      </c>
    </row>
    <row r="8" spans="1:15" ht="16" x14ac:dyDescent="0.2">
      <c r="A8" s="29" t="s">
        <v>54</v>
      </c>
      <c r="B8" s="32">
        <v>30.44</v>
      </c>
      <c r="C8" s="32">
        <v>29.73</v>
      </c>
      <c r="D8" s="32">
        <v>23.96</v>
      </c>
      <c r="E8" s="32">
        <v>21.56</v>
      </c>
      <c r="F8" s="32">
        <v>21.11</v>
      </c>
      <c r="G8" s="32">
        <v>18.690000000000001</v>
      </c>
      <c r="H8" s="32">
        <v>18.79</v>
      </c>
      <c r="I8" s="32">
        <v>16.7</v>
      </c>
      <c r="J8" s="32">
        <v>14.89</v>
      </c>
      <c r="K8" s="33">
        <v>25.01</v>
      </c>
      <c r="L8" s="32">
        <v>16.170000000000002</v>
      </c>
      <c r="M8" s="32">
        <v>15.42</v>
      </c>
      <c r="N8" s="32">
        <v>14.47</v>
      </c>
      <c r="O8" s="32">
        <v>86.59</v>
      </c>
    </row>
    <row r="9" spans="1:15" ht="16" x14ac:dyDescent="0.2">
      <c r="A9" s="3" t="s">
        <v>19</v>
      </c>
      <c r="B9" s="4" t="s">
        <v>20</v>
      </c>
      <c r="C9" s="4" t="s">
        <v>20</v>
      </c>
      <c r="D9" s="4" t="s">
        <v>20</v>
      </c>
      <c r="E9" s="4" t="s">
        <v>20</v>
      </c>
      <c r="F9" s="4" t="s">
        <v>20</v>
      </c>
      <c r="G9" s="4" t="s">
        <v>20</v>
      </c>
      <c r="H9" s="4" t="s">
        <v>20</v>
      </c>
      <c r="I9" s="4" t="s">
        <v>20</v>
      </c>
      <c r="J9" s="4" t="s">
        <v>20</v>
      </c>
      <c r="K9" s="5" t="s">
        <v>20</v>
      </c>
      <c r="L9" s="4" t="s">
        <v>20</v>
      </c>
      <c r="M9" s="4" t="s">
        <v>20</v>
      </c>
      <c r="N9" s="4" t="s">
        <v>20</v>
      </c>
      <c r="O9" s="4" t="s">
        <v>20</v>
      </c>
    </row>
    <row r="10" spans="1:15" ht="16" x14ac:dyDescent="0.2">
      <c r="A10" s="3" t="s">
        <v>21</v>
      </c>
      <c r="B10" s="4">
        <v>40103581</v>
      </c>
      <c r="C10" s="4">
        <v>62574954</v>
      </c>
      <c r="D10" s="4">
        <v>100249977</v>
      </c>
      <c r="E10" s="4">
        <v>149960374</v>
      </c>
      <c r="F10" s="4">
        <v>201013969</v>
      </c>
      <c r="G10" s="4">
        <v>269271610</v>
      </c>
      <c r="H10" s="4">
        <v>379877400</v>
      </c>
      <c r="I10" s="4">
        <v>462598512</v>
      </c>
      <c r="J10" s="4">
        <v>710185808</v>
      </c>
      <c r="K10" s="5">
        <v>917217078</v>
      </c>
      <c r="L10" s="4">
        <v>247866038</v>
      </c>
      <c r="M10" s="4">
        <v>290291994</v>
      </c>
      <c r="N10" s="4">
        <v>413840063</v>
      </c>
      <c r="O10" s="4">
        <v>494166422</v>
      </c>
    </row>
    <row r="11" spans="1:15" ht="16" x14ac:dyDescent="0.2">
      <c r="A11" s="29" t="s">
        <v>22</v>
      </c>
      <c r="B11" s="30">
        <v>3195750</v>
      </c>
      <c r="C11" s="30">
        <v>5676979</v>
      </c>
      <c r="D11" s="30">
        <v>8491810</v>
      </c>
      <c r="E11" s="30">
        <v>18805687</v>
      </c>
      <c r="F11" s="30">
        <v>24371842</v>
      </c>
      <c r="G11" s="30">
        <v>36229753</v>
      </c>
      <c r="H11" s="30">
        <v>48467496</v>
      </c>
      <c r="I11" s="30">
        <v>41376017</v>
      </c>
      <c r="J11" s="30">
        <v>59370965</v>
      </c>
      <c r="K11" s="31">
        <v>64110453</v>
      </c>
      <c r="L11" s="30">
        <v>21771763</v>
      </c>
      <c r="M11" s="30">
        <v>25347872</v>
      </c>
      <c r="N11" s="30">
        <v>33494488</v>
      </c>
      <c r="O11" s="30">
        <v>29870498</v>
      </c>
    </row>
    <row r="12" spans="1:15" ht="16" x14ac:dyDescent="0.2">
      <c r="A12" s="12" t="s">
        <v>188</v>
      </c>
      <c r="B12" s="11">
        <f t="shared" ref="B12:O12" si="9">B11/B2</f>
        <v>1.7185617462013494E-2</v>
      </c>
      <c r="C12" s="11">
        <f t="shared" si="9"/>
        <v>1.578370280642892E-2</v>
      </c>
      <c r="D12" s="11">
        <f t="shared" si="9"/>
        <v>1.2210306811111425E-2</v>
      </c>
      <c r="E12" s="11">
        <f t="shared" si="9"/>
        <v>1.5468570986543797E-2</v>
      </c>
      <c r="F12" s="11">
        <f t="shared" si="9"/>
        <v>1.2898167386416274E-2</v>
      </c>
      <c r="G12" s="11">
        <f t="shared" si="9"/>
        <v>1.214856819179639E-2</v>
      </c>
      <c r="H12" s="11">
        <f t="shared" si="9"/>
        <v>1.0878266438239997E-2</v>
      </c>
      <c r="I12" s="11">
        <f t="shared" si="9"/>
        <v>6.0686334736517978E-3</v>
      </c>
      <c r="J12" s="11">
        <f t="shared" si="9"/>
        <v>6.2256515476161855E-3</v>
      </c>
      <c r="K12" s="11">
        <f t="shared" si="9"/>
        <v>1.0059263776934361E-2</v>
      </c>
      <c r="L12" s="11">
        <f t="shared" si="9"/>
        <v>5.5634855551109823E-3</v>
      </c>
      <c r="M12" s="11">
        <f t="shared" si="9"/>
        <v>6.1421448067542246E-3</v>
      </c>
      <c r="N12" s="11">
        <f t="shared" si="9"/>
        <v>6.2917366402958658E-3</v>
      </c>
      <c r="O12" s="11">
        <f t="shared" si="9"/>
        <v>3.2076620845864968E-2</v>
      </c>
    </row>
    <row r="13" spans="1:15" ht="16" x14ac:dyDescent="0.2">
      <c r="A13" s="29" t="s">
        <v>23</v>
      </c>
      <c r="B13" s="30" t="s">
        <v>20</v>
      </c>
      <c r="C13" s="30" t="s">
        <v>20</v>
      </c>
      <c r="D13" s="30" t="s">
        <v>20</v>
      </c>
      <c r="E13" s="30" t="s">
        <v>20</v>
      </c>
      <c r="F13" s="30" t="s">
        <v>20</v>
      </c>
      <c r="G13" s="30" t="s">
        <v>20</v>
      </c>
      <c r="H13" s="30" t="s">
        <v>20</v>
      </c>
      <c r="I13" s="30">
        <v>0</v>
      </c>
      <c r="J13" s="30">
        <v>0</v>
      </c>
      <c r="K13" s="31">
        <v>0</v>
      </c>
      <c r="L13" s="30">
        <v>0</v>
      </c>
      <c r="M13" s="30">
        <v>0</v>
      </c>
      <c r="N13" s="30">
        <v>0</v>
      </c>
      <c r="O13" s="30">
        <v>0</v>
      </c>
    </row>
    <row r="14" spans="1:15" ht="16" x14ac:dyDescent="0.2">
      <c r="A14" s="13" t="s">
        <v>189</v>
      </c>
      <c r="B14" s="14">
        <v>0</v>
      </c>
      <c r="C14" s="14">
        <v>0</v>
      </c>
      <c r="D14" s="14">
        <v>0</v>
      </c>
      <c r="E14" s="14">
        <v>0</v>
      </c>
      <c r="F14" s="14">
        <v>0</v>
      </c>
      <c r="G14" s="14">
        <v>0</v>
      </c>
      <c r="H14" s="14">
        <v>0</v>
      </c>
      <c r="I14" s="14">
        <v>0</v>
      </c>
      <c r="J14" s="14">
        <v>0</v>
      </c>
      <c r="K14" s="14">
        <f t="shared" ref="K14:O14" si="10">K13/K2</f>
        <v>0</v>
      </c>
      <c r="L14" s="14">
        <f t="shared" si="10"/>
        <v>0</v>
      </c>
      <c r="M14" s="14">
        <f t="shared" si="10"/>
        <v>0</v>
      </c>
      <c r="N14" s="14">
        <f t="shared" si="10"/>
        <v>0</v>
      </c>
      <c r="O14" s="14">
        <f t="shared" si="10"/>
        <v>0</v>
      </c>
    </row>
    <row r="15" spans="1:15" ht="16" x14ac:dyDescent="0.2">
      <c r="A15" s="3" t="s">
        <v>24</v>
      </c>
      <c r="B15" s="4">
        <v>36907830</v>
      </c>
      <c r="C15" s="4">
        <v>56897975</v>
      </c>
      <c r="D15" s="4">
        <v>91758167</v>
      </c>
      <c r="E15" s="4">
        <v>131154687</v>
      </c>
      <c r="F15" s="4">
        <v>176642127</v>
      </c>
      <c r="G15" s="4">
        <v>233041858</v>
      </c>
      <c r="H15" s="4">
        <v>331409904</v>
      </c>
      <c r="I15" s="4">
        <v>421222495</v>
      </c>
      <c r="J15" s="4">
        <v>650814844</v>
      </c>
      <c r="K15" s="5">
        <v>853106625</v>
      </c>
      <c r="L15" s="4">
        <v>226094275</v>
      </c>
      <c r="M15" s="4">
        <v>264944122</v>
      </c>
      <c r="N15" s="4">
        <v>380345575</v>
      </c>
      <c r="O15" s="4">
        <v>464295924</v>
      </c>
    </row>
    <row r="16" spans="1:15" ht="16" x14ac:dyDescent="0.2">
      <c r="A16" s="34" t="s">
        <v>25</v>
      </c>
      <c r="B16" s="30">
        <v>16497864</v>
      </c>
      <c r="C16" s="30">
        <v>44370818</v>
      </c>
      <c r="D16" s="30">
        <v>66385048</v>
      </c>
      <c r="E16" s="30">
        <v>112147266</v>
      </c>
      <c r="F16" s="30">
        <v>197844029</v>
      </c>
      <c r="G16" s="30">
        <v>288251933</v>
      </c>
      <c r="H16" s="30">
        <v>457279547</v>
      </c>
      <c r="I16" s="30">
        <v>676330246</v>
      </c>
      <c r="J16" s="30">
        <v>709430197</v>
      </c>
      <c r="K16" s="31">
        <v>676455123</v>
      </c>
      <c r="L16" s="30">
        <v>384983227</v>
      </c>
      <c r="M16" s="30">
        <v>345891923</v>
      </c>
      <c r="N16" s="30">
        <v>356325041</v>
      </c>
      <c r="O16" s="30">
        <v>312199566</v>
      </c>
    </row>
    <row r="17" spans="1:15" ht="16" x14ac:dyDescent="0.2">
      <c r="A17" s="29" t="s">
        <v>55</v>
      </c>
      <c r="B17" s="32">
        <v>8.8699999999999992</v>
      </c>
      <c r="C17" s="32">
        <v>12.34</v>
      </c>
      <c r="D17" s="32">
        <v>9.5500000000000007</v>
      </c>
      <c r="E17" s="32">
        <v>9.2200000000000006</v>
      </c>
      <c r="F17" s="32">
        <v>10.47</v>
      </c>
      <c r="G17" s="32">
        <v>9.67</v>
      </c>
      <c r="H17" s="32">
        <v>10.26</v>
      </c>
      <c r="I17" s="32">
        <v>9.92</v>
      </c>
      <c r="J17" s="32">
        <v>7.44</v>
      </c>
      <c r="K17" s="33">
        <v>10.61</v>
      </c>
      <c r="L17" s="32">
        <v>9.84</v>
      </c>
      <c r="M17" s="32">
        <v>8.3800000000000008</v>
      </c>
      <c r="N17" s="32">
        <v>6.69</v>
      </c>
      <c r="O17" s="32">
        <v>33.53</v>
      </c>
    </row>
    <row r="18" spans="1:15" ht="16" x14ac:dyDescent="0.2">
      <c r="A18" s="15" t="s">
        <v>190</v>
      </c>
      <c r="B18" s="10"/>
      <c r="C18" s="11">
        <f>(C16/B16)-1</f>
        <v>1.6894886513793543</v>
      </c>
      <c r="D18" s="11">
        <f>(D16/C16)-1</f>
        <v>0.49614208149148831</v>
      </c>
      <c r="E18" s="11">
        <f>(E16/D16)-1</f>
        <v>0.68934525738386143</v>
      </c>
      <c r="F18" s="11">
        <f t="shared" ref="F18" si="11">(F16/E16)-1</f>
        <v>0.76414491459827483</v>
      </c>
      <c r="G18" s="11">
        <f t="shared" ref="G18" si="12">(G16/F16)-1</f>
        <v>0.45696554228583763</v>
      </c>
      <c r="H18" s="11">
        <f t="shared" ref="H18" si="13">(H16/G16)-1</f>
        <v>0.58638848399327137</v>
      </c>
      <c r="I18" s="11">
        <f t="shared" ref="I18" si="14">(I16/H16)-1</f>
        <v>0.47903016970054857</v>
      </c>
      <c r="J18" s="11">
        <f t="shared" ref="J18" si="15">(J16/I16)-1</f>
        <v>4.8940515666365814E-2</v>
      </c>
      <c r="K18" s="11">
        <f t="shared" ref="K18" si="16">(K16/J16)-1</f>
        <v>-4.6481069088182614E-2</v>
      </c>
      <c r="L18" s="11"/>
      <c r="M18" s="11">
        <f t="shared" ref="M18" si="17">(M16/L16)-1</f>
        <v>-0.10154027827295442</v>
      </c>
      <c r="N18" s="11">
        <f t="shared" ref="N18" si="18">(N16/M16)-1</f>
        <v>3.0162941966124013E-2</v>
      </c>
      <c r="O18" s="11">
        <f t="shared" ref="O18" si="19">(O16/N16)-1</f>
        <v>-0.12383489769948552</v>
      </c>
    </row>
    <row r="19" spans="1:15" ht="16" x14ac:dyDescent="0.2">
      <c r="A19" s="3" t="s">
        <v>26</v>
      </c>
      <c r="B19" s="4">
        <v>-400528</v>
      </c>
      <c r="C19" s="4">
        <v>-212914</v>
      </c>
      <c r="D19" s="4">
        <v>-59667331</v>
      </c>
      <c r="E19" s="4">
        <v>1404933</v>
      </c>
      <c r="F19" s="4">
        <v>9556689</v>
      </c>
      <c r="G19" s="4">
        <v>-519717</v>
      </c>
      <c r="H19" s="4">
        <v>61850751</v>
      </c>
      <c r="I19" s="4">
        <v>15788935</v>
      </c>
      <c r="J19" s="4">
        <v>-58922721</v>
      </c>
      <c r="K19" s="5">
        <v>-123605975</v>
      </c>
      <c r="L19" s="4">
        <v>15495537</v>
      </c>
      <c r="M19" s="4">
        <v>-30080604</v>
      </c>
      <c r="N19" s="4">
        <v>-28214816</v>
      </c>
      <c r="O19" s="4">
        <v>-94763199</v>
      </c>
    </row>
    <row r="20" spans="1:15" ht="16" x14ac:dyDescent="0.2">
      <c r="A20" s="3" t="s">
        <v>27</v>
      </c>
      <c r="B20" s="4">
        <v>-287993</v>
      </c>
      <c r="C20" s="4">
        <v>-531198</v>
      </c>
      <c r="D20" s="4">
        <v>-152939</v>
      </c>
      <c r="E20" s="4">
        <v>280987</v>
      </c>
      <c r="F20" s="4">
        <v>1256316</v>
      </c>
      <c r="G20" s="4">
        <v>4825620</v>
      </c>
      <c r="H20" s="4">
        <v>9876543</v>
      </c>
      <c r="I20" s="4">
        <v>13361005</v>
      </c>
      <c r="J20" s="4">
        <v>-18527412</v>
      </c>
      <c r="K20" s="5">
        <v>-138251563</v>
      </c>
      <c r="L20" s="4">
        <v>-8051402</v>
      </c>
      <c r="M20" s="4">
        <v>-10731498</v>
      </c>
      <c r="N20" s="4">
        <v>-33107077</v>
      </c>
      <c r="O20" s="4">
        <v>-104407642</v>
      </c>
    </row>
    <row r="21" spans="1:15" ht="16" x14ac:dyDescent="0.2">
      <c r="A21" s="3" t="s">
        <v>28</v>
      </c>
      <c r="B21" s="4">
        <v>1210</v>
      </c>
      <c r="C21" s="4">
        <v>8690</v>
      </c>
      <c r="D21" s="4">
        <v>248922</v>
      </c>
      <c r="E21" s="4">
        <v>930618</v>
      </c>
      <c r="F21" s="4">
        <v>1733007</v>
      </c>
      <c r="G21" s="4">
        <v>5200534</v>
      </c>
      <c r="H21" s="4">
        <v>11508767</v>
      </c>
      <c r="I21" s="4">
        <v>14542560</v>
      </c>
      <c r="J21" s="4">
        <v>12767479</v>
      </c>
      <c r="K21" s="5">
        <v>-5980864</v>
      </c>
      <c r="L21" s="4">
        <v>-7660204</v>
      </c>
      <c r="M21" s="4">
        <v>-9170648</v>
      </c>
      <c r="N21" s="4">
        <v>-3405586</v>
      </c>
      <c r="O21" s="4">
        <v>-2499482</v>
      </c>
    </row>
    <row r="22" spans="1:15" ht="16" x14ac:dyDescent="0.2">
      <c r="A22" s="3" t="s">
        <v>29</v>
      </c>
      <c r="B22" s="4">
        <v>289203</v>
      </c>
      <c r="C22" s="4">
        <v>539889</v>
      </c>
      <c r="D22" s="4">
        <v>401861</v>
      </c>
      <c r="E22" s="4">
        <v>649631</v>
      </c>
      <c r="F22" s="4">
        <v>476691</v>
      </c>
      <c r="G22" s="4">
        <v>374914</v>
      </c>
      <c r="H22" s="4">
        <v>1632224</v>
      </c>
      <c r="I22" s="4">
        <v>1181555</v>
      </c>
      <c r="J22" s="4">
        <v>31294891</v>
      </c>
      <c r="K22" s="5">
        <v>132270699</v>
      </c>
      <c r="L22" s="4">
        <v>391198</v>
      </c>
      <c r="M22" s="4">
        <v>1560850</v>
      </c>
      <c r="N22" s="4">
        <v>29701491</v>
      </c>
      <c r="O22" s="4">
        <v>101908160</v>
      </c>
    </row>
    <row r="23" spans="1:15" ht="16" x14ac:dyDescent="0.2">
      <c r="A23" s="3" t="s">
        <v>30</v>
      </c>
      <c r="B23" s="4">
        <v>-112535</v>
      </c>
      <c r="C23" s="4">
        <v>318285</v>
      </c>
      <c r="D23" s="4">
        <v>-59514392</v>
      </c>
      <c r="E23" s="4">
        <v>1123946</v>
      </c>
      <c r="F23" s="4">
        <v>8300373</v>
      </c>
      <c r="G23" s="4">
        <v>-5345337</v>
      </c>
      <c r="H23" s="4">
        <v>51974208</v>
      </c>
      <c r="I23" s="4">
        <v>2427930</v>
      </c>
      <c r="J23" s="4">
        <v>-40395308</v>
      </c>
      <c r="K23" s="5">
        <v>14645589</v>
      </c>
      <c r="L23" s="4">
        <v>23546938</v>
      </c>
      <c r="M23" s="4">
        <v>-19349106</v>
      </c>
      <c r="N23" s="4">
        <v>4892261</v>
      </c>
      <c r="O23" s="4">
        <v>9644443</v>
      </c>
    </row>
    <row r="24" spans="1:15" ht="16" x14ac:dyDescent="0.2">
      <c r="A24" s="3" t="s">
        <v>31</v>
      </c>
      <c r="B24" s="4">
        <v>16898392</v>
      </c>
      <c r="C24" s="4">
        <v>44583732</v>
      </c>
      <c r="D24" s="4">
        <v>126052379</v>
      </c>
      <c r="E24" s="4">
        <v>110742333</v>
      </c>
      <c r="F24" s="4">
        <v>188287340</v>
      </c>
      <c r="G24" s="4">
        <v>288771650</v>
      </c>
      <c r="H24" s="4">
        <v>395428796</v>
      </c>
      <c r="I24" s="4">
        <v>660541311</v>
      </c>
      <c r="J24" s="4">
        <v>768352918</v>
      </c>
      <c r="K24" s="5">
        <v>800061097</v>
      </c>
      <c r="L24" s="4">
        <v>369487691</v>
      </c>
      <c r="M24" s="4">
        <v>375972527</v>
      </c>
      <c r="N24" s="4">
        <v>384539857</v>
      </c>
      <c r="O24" s="4">
        <v>406962765</v>
      </c>
    </row>
    <row r="25" spans="1:15" ht="16" x14ac:dyDescent="0.2">
      <c r="A25" s="3" t="s">
        <v>32</v>
      </c>
      <c r="B25" s="4">
        <v>3752375</v>
      </c>
      <c r="C25" s="4">
        <v>8075519</v>
      </c>
      <c r="D25" s="4">
        <v>23498824</v>
      </c>
      <c r="E25" s="4">
        <v>25117078</v>
      </c>
      <c r="F25" s="4">
        <v>38368504</v>
      </c>
      <c r="G25" s="4">
        <v>59738233</v>
      </c>
      <c r="H25" s="4">
        <v>76057458</v>
      </c>
      <c r="I25" s="4">
        <v>126377438</v>
      </c>
      <c r="J25" s="4">
        <v>166277122</v>
      </c>
      <c r="K25" s="5">
        <v>-184545981</v>
      </c>
      <c r="L25" s="4">
        <v>-68260647</v>
      </c>
      <c r="M25" s="4">
        <v>-81013664</v>
      </c>
      <c r="N25" s="4">
        <v>-83573998</v>
      </c>
      <c r="O25" s="4">
        <v>-99111926</v>
      </c>
    </row>
    <row r="26" spans="1:15" ht="16" x14ac:dyDescent="0.2">
      <c r="A26" s="3" t="s">
        <v>33</v>
      </c>
      <c r="B26" s="4" t="s">
        <v>20</v>
      </c>
      <c r="C26" s="4" t="s">
        <v>20</v>
      </c>
      <c r="D26" s="4" t="s">
        <v>20</v>
      </c>
      <c r="E26" s="4" t="s">
        <v>20</v>
      </c>
      <c r="F26" s="4" t="s">
        <v>20</v>
      </c>
      <c r="G26" s="4" t="s">
        <v>20</v>
      </c>
      <c r="H26" s="4" t="s">
        <v>20</v>
      </c>
      <c r="I26" s="4" t="s">
        <v>20</v>
      </c>
      <c r="J26" s="4" t="s">
        <v>20</v>
      </c>
      <c r="K26" s="5" t="s">
        <v>20</v>
      </c>
      <c r="L26" s="4" t="s">
        <v>20</v>
      </c>
      <c r="M26" s="4" t="s">
        <v>20</v>
      </c>
      <c r="N26" s="4" t="s">
        <v>20</v>
      </c>
      <c r="O26" s="4" t="s">
        <v>20</v>
      </c>
    </row>
    <row r="27" spans="1:15" ht="16" x14ac:dyDescent="0.2">
      <c r="A27" s="3" t="s">
        <v>34</v>
      </c>
      <c r="B27" s="4">
        <v>13146017</v>
      </c>
      <c r="C27" s="4">
        <v>36508212</v>
      </c>
      <c r="D27" s="4">
        <v>102553555</v>
      </c>
      <c r="E27" s="4">
        <v>85625255</v>
      </c>
      <c r="F27" s="4">
        <v>149918836</v>
      </c>
      <c r="G27" s="4">
        <v>229033416</v>
      </c>
      <c r="H27" s="4">
        <v>319371337</v>
      </c>
      <c r="I27" s="4">
        <v>534163873</v>
      </c>
      <c r="J27" s="4">
        <v>602075796</v>
      </c>
      <c r="K27" s="5">
        <v>615515117</v>
      </c>
      <c r="L27" s="4">
        <v>301227044</v>
      </c>
      <c r="M27" s="4">
        <v>294958863</v>
      </c>
      <c r="N27" s="4">
        <v>300965859</v>
      </c>
      <c r="O27" s="4">
        <v>307850839</v>
      </c>
    </row>
    <row r="28" spans="1:15" ht="16" x14ac:dyDescent="0.2">
      <c r="A28" s="3" t="s">
        <v>35</v>
      </c>
      <c r="B28" s="4" t="s">
        <v>20</v>
      </c>
      <c r="C28" s="4" t="s">
        <v>20</v>
      </c>
      <c r="D28" s="4" t="s">
        <v>20</v>
      </c>
      <c r="E28" s="4" t="s">
        <v>20</v>
      </c>
      <c r="F28" s="4" t="s">
        <v>20</v>
      </c>
      <c r="G28" s="4" t="s">
        <v>20</v>
      </c>
      <c r="H28" s="4" t="s">
        <v>20</v>
      </c>
      <c r="I28" s="4" t="s">
        <v>20</v>
      </c>
      <c r="J28" s="4" t="s">
        <v>20</v>
      </c>
      <c r="K28" s="5" t="s">
        <v>20</v>
      </c>
      <c r="L28" s="4" t="s">
        <v>20</v>
      </c>
      <c r="M28" s="4" t="s">
        <v>20</v>
      </c>
      <c r="N28" s="4" t="s">
        <v>20</v>
      </c>
      <c r="O28" s="4" t="s">
        <v>20</v>
      </c>
    </row>
    <row r="29" spans="1:15" ht="16" x14ac:dyDescent="0.2">
      <c r="A29" s="3" t="s">
        <v>36</v>
      </c>
      <c r="B29" s="4" t="s">
        <v>20</v>
      </c>
      <c r="C29" s="4" t="s">
        <v>20</v>
      </c>
      <c r="D29" s="4" t="s">
        <v>20</v>
      </c>
      <c r="E29" s="4" t="s">
        <v>20</v>
      </c>
      <c r="F29" s="4" t="s">
        <v>20</v>
      </c>
      <c r="G29" s="4" t="s">
        <v>20</v>
      </c>
      <c r="H29" s="4" t="s">
        <v>20</v>
      </c>
      <c r="I29" s="4" t="s">
        <v>20</v>
      </c>
      <c r="J29" s="4" t="s">
        <v>20</v>
      </c>
      <c r="K29" s="5" t="s">
        <v>20</v>
      </c>
      <c r="L29" s="4" t="s">
        <v>20</v>
      </c>
      <c r="M29" s="4" t="s">
        <v>20</v>
      </c>
      <c r="N29" s="4" t="s">
        <v>20</v>
      </c>
      <c r="O29" s="4" t="s">
        <v>20</v>
      </c>
    </row>
    <row r="30" spans="1:15" ht="16" x14ac:dyDescent="0.2">
      <c r="A30" s="3" t="s">
        <v>37</v>
      </c>
      <c r="B30" s="4" t="s">
        <v>20</v>
      </c>
      <c r="C30" s="4" t="s">
        <v>20</v>
      </c>
      <c r="D30" s="4" t="s">
        <v>20</v>
      </c>
      <c r="E30" s="4" t="s">
        <v>20</v>
      </c>
      <c r="F30" s="4" t="s">
        <v>20</v>
      </c>
      <c r="G30" s="4" t="s">
        <v>20</v>
      </c>
      <c r="H30" s="4" t="s">
        <v>20</v>
      </c>
      <c r="I30" s="4" t="s">
        <v>20</v>
      </c>
      <c r="J30" s="4" t="s">
        <v>20</v>
      </c>
      <c r="K30" s="5" t="s">
        <v>20</v>
      </c>
      <c r="L30" s="4" t="s">
        <v>20</v>
      </c>
      <c r="M30" s="4" t="s">
        <v>20</v>
      </c>
      <c r="N30" s="4" t="s">
        <v>20</v>
      </c>
      <c r="O30" s="4" t="s">
        <v>20</v>
      </c>
    </row>
    <row r="31" spans="1:15" ht="16" x14ac:dyDescent="0.2">
      <c r="A31" s="3" t="s">
        <v>38</v>
      </c>
      <c r="B31" s="4">
        <v>13146017</v>
      </c>
      <c r="C31" s="4">
        <v>36508212</v>
      </c>
      <c r="D31" s="4">
        <v>102553555</v>
      </c>
      <c r="E31" s="4">
        <v>85625255</v>
      </c>
      <c r="F31" s="4">
        <v>149918836</v>
      </c>
      <c r="G31" s="4">
        <v>229033416</v>
      </c>
      <c r="H31" s="4">
        <v>319371337</v>
      </c>
      <c r="I31" s="4">
        <v>534163873</v>
      </c>
      <c r="J31" s="4">
        <v>602075796</v>
      </c>
      <c r="K31" s="5">
        <v>615515117</v>
      </c>
      <c r="L31" s="4">
        <v>301227044</v>
      </c>
      <c r="M31" s="4">
        <v>294958863</v>
      </c>
      <c r="N31" s="4">
        <v>300965859</v>
      </c>
      <c r="O31" s="4">
        <v>307850839</v>
      </c>
    </row>
    <row r="32" spans="1:15" ht="16" x14ac:dyDescent="0.2">
      <c r="A32" s="3" t="s">
        <v>39</v>
      </c>
      <c r="B32" s="4" t="s">
        <v>20</v>
      </c>
      <c r="C32" s="4" t="s">
        <v>20</v>
      </c>
      <c r="D32" s="4" t="s">
        <v>20</v>
      </c>
      <c r="E32" s="4" t="s">
        <v>20</v>
      </c>
      <c r="F32" s="4" t="s">
        <v>20</v>
      </c>
      <c r="G32" s="4" t="s">
        <v>20</v>
      </c>
      <c r="H32" s="4" t="s">
        <v>20</v>
      </c>
      <c r="I32" s="4" t="s">
        <v>20</v>
      </c>
      <c r="J32" s="4" t="s">
        <v>20</v>
      </c>
      <c r="K32" s="5" t="s">
        <v>20</v>
      </c>
      <c r="L32" s="4" t="s">
        <v>20</v>
      </c>
      <c r="M32" s="4" t="s">
        <v>20</v>
      </c>
      <c r="N32" s="4" t="s">
        <v>20</v>
      </c>
      <c r="O32" s="4" t="s">
        <v>20</v>
      </c>
    </row>
    <row r="33" spans="1:15" ht="16" x14ac:dyDescent="0.2">
      <c r="A33" s="34" t="s">
        <v>40</v>
      </c>
      <c r="B33" s="30">
        <v>13146017</v>
      </c>
      <c r="C33" s="30">
        <v>36508212</v>
      </c>
      <c r="D33" s="30">
        <v>102553555</v>
      </c>
      <c r="E33" s="30">
        <v>85625255</v>
      </c>
      <c r="F33" s="30">
        <v>149918836</v>
      </c>
      <c r="G33" s="30">
        <v>229033416</v>
      </c>
      <c r="H33" s="30">
        <v>319371337</v>
      </c>
      <c r="I33" s="30">
        <v>534163873</v>
      </c>
      <c r="J33" s="30">
        <v>602075796</v>
      </c>
      <c r="K33" s="31">
        <v>615515117</v>
      </c>
      <c r="L33" s="30">
        <v>301227044</v>
      </c>
      <c r="M33" s="30">
        <v>294958863</v>
      </c>
      <c r="N33" s="30">
        <v>300965859</v>
      </c>
      <c r="O33" s="30">
        <v>307850839</v>
      </c>
    </row>
    <row r="34" spans="1:15" ht="16" x14ac:dyDescent="0.2">
      <c r="A34" s="29" t="s">
        <v>56</v>
      </c>
      <c r="B34" s="32">
        <v>7.07</v>
      </c>
      <c r="C34" s="32">
        <v>10.15</v>
      </c>
      <c r="D34" s="32">
        <v>14.75</v>
      </c>
      <c r="E34" s="32">
        <v>7.04</v>
      </c>
      <c r="F34" s="32">
        <v>7.93</v>
      </c>
      <c r="G34" s="32">
        <v>7.68</v>
      </c>
      <c r="H34" s="32">
        <v>7.17</v>
      </c>
      <c r="I34" s="32">
        <v>7.83</v>
      </c>
      <c r="J34" s="32">
        <v>6.31</v>
      </c>
      <c r="K34" s="33">
        <v>9.66</v>
      </c>
      <c r="L34" s="32">
        <v>7.7</v>
      </c>
      <c r="M34" s="32">
        <v>7.15</v>
      </c>
      <c r="N34" s="32">
        <v>5.65</v>
      </c>
      <c r="O34" s="32">
        <v>33.06</v>
      </c>
    </row>
    <row r="35" spans="1:15" ht="16" x14ac:dyDescent="0.2">
      <c r="A35" s="16" t="s">
        <v>191</v>
      </c>
      <c r="B35" s="17"/>
      <c r="C35" s="14">
        <f>(C33/B33)-1</f>
        <v>1.777131050416259</v>
      </c>
      <c r="D35" s="14">
        <f>(D33/C33)-1</f>
        <v>1.809054439587455</v>
      </c>
      <c r="E35" s="14">
        <f>(E33/D33)-1</f>
        <v>-0.16506790037653984</v>
      </c>
      <c r="F35" s="14">
        <f t="shared" ref="F35:J35" si="20">(F33/E33)-1</f>
        <v>0.75087170251346991</v>
      </c>
      <c r="G35" s="14">
        <f t="shared" si="20"/>
        <v>0.52771607698448242</v>
      </c>
      <c r="H35" s="14">
        <f t="shared" si="20"/>
        <v>0.39443118204201255</v>
      </c>
      <c r="I35" s="14">
        <f t="shared" si="20"/>
        <v>0.67254794377492932</v>
      </c>
      <c r="J35" s="14">
        <f t="shared" si="20"/>
        <v>0.12713687022409315</v>
      </c>
      <c r="K35" s="14">
        <f t="shared" ref="K35" si="21">(K33/J33)-1</f>
        <v>2.232164303778128E-2</v>
      </c>
      <c r="L35" s="14"/>
      <c r="M35" s="14">
        <f t="shared" ref="M35" si="22">(M33/L33)-1</f>
        <v>-2.0808825518335627E-2</v>
      </c>
      <c r="N35" s="14">
        <f t="shared" ref="N35" si="23">(N33/M33)-1</f>
        <v>2.0365538227613778E-2</v>
      </c>
      <c r="O35" s="14">
        <f t="shared" ref="O35" si="24">(O33/N33)-1</f>
        <v>2.2876282455678743E-2</v>
      </c>
    </row>
    <row r="36" spans="1:15" ht="16" x14ac:dyDescent="0.2">
      <c r="A36" s="18" t="s">
        <v>192</v>
      </c>
      <c r="B36" s="19" t="e">
        <f t="shared" ref="B36:O36" si="25">(B16*(1-0.25))/(B126+B105+B96)</f>
        <v>#VALUE!</v>
      </c>
      <c r="C36" s="19" t="e">
        <f t="shared" si="25"/>
        <v>#VALUE!</v>
      </c>
      <c r="D36" s="19" t="e">
        <f t="shared" si="25"/>
        <v>#VALUE!</v>
      </c>
      <c r="E36" s="19" t="e">
        <f t="shared" si="25"/>
        <v>#VALUE!</v>
      </c>
      <c r="F36" s="19" t="e">
        <f t="shared" si="25"/>
        <v>#VALUE!</v>
      </c>
      <c r="G36" s="19">
        <f t="shared" si="25"/>
        <v>0.20708940187742997</v>
      </c>
      <c r="H36" s="19">
        <f t="shared" si="25"/>
        <v>0.20768639161626906</v>
      </c>
      <c r="I36" s="19">
        <f t="shared" si="25"/>
        <v>0.22834712486937428</v>
      </c>
      <c r="J36" s="19">
        <f t="shared" si="25"/>
        <v>0.19063492870048199</v>
      </c>
      <c r="K36" s="19">
        <f t="shared" si="25"/>
        <v>0.15810931424183738</v>
      </c>
      <c r="L36" s="19">
        <f t="shared" si="25"/>
        <v>0.12998060271340231</v>
      </c>
      <c r="M36" s="19">
        <f t="shared" si="25"/>
        <v>0.10901475428517758</v>
      </c>
      <c r="N36" s="19">
        <f t="shared" si="25"/>
        <v>9.5750080941693155E-2</v>
      </c>
      <c r="O36" s="19">
        <f t="shared" si="25"/>
        <v>7.2971077619969849E-2</v>
      </c>
    </row>
    <row r="37" spans="1:15" ht="16" x14ac:dyDescent="0.2">
      <c r="A37" s="3" t="s">
        <v>41</v>
      </c>
      <c r="B37" s="4" t="s">
        <v>20</v>
      </c>
      <c r="C37" s="4" t="s">
        <v>20</v>
      </c>
      <c r="D37" s="4" t="s">
        <v>20</v>
      </c>
      <c r="E37" s="4" t="s">
        <v>20</v>
      </c>
      <c r="F37" s="4" t="s">
        <v>20</v>
      </c>
      <c r="G37" s="4" t="s">
        <v>20</v>
      </c>
      <c r="H37" s="4" t="s">
        <v>20</v>
      </c>
      <c r="I37" s="4" t="s">
        <v>20</v>
      </c>
      <c r="J37" s="4" t="s">
        <v>20</v>
      </c>
      <c r="K37" s="5" t="s">
        <v>20</v>
      </c>
      <c r="L37" s="4" t="s">
        <v>20</v>
      </c>
      <c r="M37" s="4" t="s">
        <v>20</v>
      </c>
      <c r="N37" s="4" t="s">
        <v>20</v>
      </c>
      <c r="O37" s="4" t="s">
        <v>20</v>
      </c>
    </row>
    <row r="38" spans="1:15" ht="16" x14ac:dyDescent="0.2">
      <c r="A38" s="3" t="s">
        <v>42</v>
      </c>
      <c r="B38" s="4" t="s">
        <v>20</v>
      </c>
      <c r="C38" s="4" t="s">
        <v>20</v>
      </c>
      <c r="D38" s="4" t="s">
        <v>20</v>
      </c>
      <c r="E38" s="4" t="s">
        <v>20</v>
      </c>
      <c r="F38" s="4" t="s">
        <v>20</v>
      </c>
      <c r="G38" s="4" t="s">
        <v>20</v>
      </c>
      <c r="H38" s="4" t="s">
        <v>20</v>
      </c>
      <c r="I38" s="4" t="s">
        <v>20</v>
      </c>
      <c r="J38" s="4" t="s">
        <v>20</v>
      </c>
      <c r="K38" s="5" t="s">
        <v>20</v>
      </c>
      <c r="L38" s="4" t="s">
        <v>20</v>
      </c>
      <c r="M38" s="4" t="s">
        <v>20</v>
      </c>
      <c r="N38" s="4" t="s">
        <v>20</v>
      </c>
      <c r="O38" s="4" t="s">
        <v>20</v>
      </c>
    </row>
    <row r="39" spans="1:15" ht="16" x14ac:dyDescent="0.2">
      <c r="A39" s="3" t="s">
        <v>43</v>
      </c>
      <c r="B39" s="4">
        <v>13146017</v>
      </c>
      <c r="C39" s="4">
        <v>36508212</v>
      </c>
      <c r="D39" s="4">
        <v>102553555</v>
      </c>
      <c r="E39" s="4">
        <v>85625255</v>
      </c>
      <c r="F39" s="4">
        <v>149918836</v>
      </c>
      <c r="G39" s="4">
        <v>229033416</v>
      </c>
      <c r="H39" s="4">
        <v>319371337</v>
      </c>
      <c r="I39" s="4">
        <v>534163873</v>
      </c>
      <c r="J39" s="4">
        <v>602075796</v>
      </c>
      <c r="K39" s="5">
        <v>615515117</v>
      </c>
      <c r="L39" s="4">
        <v>301227044</v>
      </c>
      <c r="M39" s="4">
        <v>294958863</v>
      </c>
      <c r="N39" s="4">
        <v>300965859</v>
      </c>
      <c r="O39" s="4">
        <v>307850839</v>
      </c>
    </row>
    <row r="40" spans="1:15" ht="16" x14ac:dyDescent="0.2">
      <c r="A40" s="3" t="s">
        <v>44</v>
      </c>
      <c r="B40" s="4">
        <v>2959606000</v>
      </c>
      <c r="C40" s="4">
        <v>2959606000</v>
      </c>
      <c r="D40" s="4">
        <v>2959606000</v>
      </c>
      <c r="E40" s="4">
        <v>2940910000</v>
      </c>
      <c r="F40" s="4">
        <v>2948663000</v>
      </c>
      <c r="G40" s="4">
        <v>2973294000</v>
      </c>
      <c r="H40" s="4">
        <v>3024692000</v>
      </c>
      <c r="I40" s="4">
        <v>3049919000</v>
      </c>
      <c r="J40" s="4">
        <v>3097533000</v>
      </c>
      <c r="K40" s="5">
        <v>3099166000</v>
      </c>
      <c r="L40" s="4">
        <v>3058410000</v>
      </c>
      <c r="M40" s="4">
        <v>3096861000</v>
      </c>
      <c r="N40" s="4">
        <v>3098204000</v>
      </c>
      <c r="O40" s="4">
        <v>3100128000</v>
      </c>
    </row>
    <row r="41" spans="1:15" ht="16" x14ac:dyDescent="0.2">
      <c r="A41" s="3" t="s">
        <v>45</v>
      </c>
      <c r="B41" s="4" t="s">
        <v>20</v>
      </c>
      <c r="C41" s="6">
        <v>0.01</v>
      </c>
      <c r="D41" s="6">
        <v>0.03</v>
      </c>
      <c r="E41" s="6">
        <v>0.02</v>
      </c>
      <c r="F41" s="6">
        <v>0.05</v>
      </c>
      <c r="G41" s="6">
        <v>0.08</v>
      </c>
      <c r="H41" s="6">
        <v>0.11</v>
      </c>
      <c r="I41" s="6">
        <v>0.17</v>
      </c>
      <c r="J41" s="6">
        <v>0.19</v>
      </c>
      <c r="K41" s="7">
        <v>0.2</v>
      </c>
      <c r="L41" s="6">
        <v>0.1</v>
      </c>
      <c r="M41" s="6">
        <v>0.09</v>
      </c>
      <c r="N41" s="6">
        <v>0.1</v>
      </c>
      <c r="O41" s="6">
        <v>0.1</v>
      </c>
    </row>
    <row r="42" spans="1:15" ht="16" x14ac:dyDescent="0.2">
      <c r="A42" s="3" t="s">
        <v>46</v>
      </c>
      <c r="B42" s="4" t="s">
        <v>20</v>
      </c>
      <c r="C42" s="6">
        <v>0.01</v>
      </c>
      <c r="D42" s="6">
        <v>0.03</v>
      </c>
      <c r="E42" s="6">
        <v>0.02</v>
      </c>
      <c r="F42" s="6">
        <v>0.05</v>
      </c>
      <c r="G42" s="6">
        <v>0.08</v>
      </c>
      <c r="H42" s="6">
        <v>0.11</v>
      </c>
      <c r="I42" s="6">
        <v>0.17</v>
      </c>
      <c r="J42" s="6">
        <v>0.19</v>
      </c>
      <c r="K42" s="7">
        <v>0.2</v>
      </c>
      <c r="L42" s="6">
        <v>0.1</v>
      </c>
      <c r="M42" s="6">
        <v>0.09</v>
      </c>
      <c r="N42" s="6">
        <v>0.1</v>
      </c>
      <c r="O42" s="6">
        <v>0.1</v>
      </c>
    </row>
    <row r="43" spans="1:15" ht="16" x14ac:dyDescent="0.2">
      <c r="A43" s="3" t="s">
        <v>47</v>
      </c>
      <c r="B43" s="4">
        <v>3065273000</v>
      </c>
      <c r="C43" s="4">
        <v>3065273000</v>
      </c>
      <c r="D43" s="4">
        <v>3065273000</v>
      </c>
      <c r="E43" s="4">
        <v>3057186000</v>
      </c>
      <c r="F43" s="4">
        <v>3060408000</v>
      </c>
      <c r="G43" s="4">
        <v>3052763000</v>
      </c>
      <c r="H43" s="4">
        <v>3066760000</v>
      </c>
      <c r="I43" s="4">
        <v>3067582000</v>
      </c>
      <c r="J43" s="4">
        <v>3104603000</v>
      </c>
      <c r="K43" s="5">
        <v>3108065500</v>
      </c>
      <c r="L43" s="4">
        <v>3071267000</v>
      </c>
      <c r="M43" s="4">
        <v>3104311000</v>
      </c>
      <c r="N43" s="4">
        <v>3104895000</v>
      </c>
      <c r="O43" s="4">
        <v>3111236000</v>
      </c>
    </row>
    <row r="44" spans="1:15" ht="16" x14ac:dyDescent="0.2">
      <c r="A44" s="3" t="s">
        <v>48</v>
      </c>
      <c r="B44" s="4" t="s">
        <v>20</v>
      </c>
      <c r="C44" s="6">
        <v>0.01</v>
      </c>
      <c r="D44" s="6">
        <v>0.03</v>
      </c>
      <c r="E44" s="6">
        <v>0.02</v>
      </c>
      <c r="F44" s="6">
        <v>0.05</v>
      </c>
      <c r="G44" s="6">
        <v>0.08</v>
      </c>
      <c r="H44" s="6">
        <v>0.11</v>
      </c>
      <c r="I44" s="6">
        <v>0.17</v>
      </c>
      <c r="J44" s="6">
        <v>0.19</v>
      </c>
      <c r="K44" s="7">
        <v>0.2</v>
      </c>
      <c r="L44" s="6">
        <v>0.1</v>
      </c>
      <c r="M44" s="6">
        <v>0.09</v>
      </c>
      <c r="N44" s="6">
        <v>0.1</v>
      </c>
      <c r="O44" s="6">
        <v>0.1</v>
      </c>
    </row>
    <row r="45" spans="1:15" ht="16" x14ac:dyDescent="0.2">
      <c r="A45" s="3" t="s">
        <v>49</v>
      </c>
      <c r="B45" s="4" t="s">
        <v>20</v>
      </c>
      <c r="C45" s="6">
        <v>0.01</v>
      </c>
      <c r="D45" s="6">
        <v>0.03</v>
      </c>
      <c r="E45" s="6">
        <v>0.02</v>
      </c>
      <c r="F45" s="6">
        <v>0.05</v>
      </c>
      <c r="G45" s="6">
        <v>0.08</v>
      </c>
      <c r="H45" s="6">
        <v>0.11</v>
      </c>
      <c r="I45" s="6">
        <v>0.17</v>
      </c>
      <c r="J45" s="6">
        <v>0.19</v>
      </c>
      <c r="K45" s="7">
        <v>0.2</v>
      </c>
      <c r="L45" s="6">
        <v>0.1</v>
      </c>
      <c r="M45" s="6">
        <v>0.09</v>
      </c>
      <c r="N45" s="6">
        <v>0.1</v>
      </c>
      <c r="O45" s="6">
        <v>0.1</v>
      </c>
    </row>
    <row r="46" spans="1:15" ht="16" x14ac:dyDescent="0.2">
      <c r="A46" s="3" t="s">
        <v>50</v>
      </c>
      <c r="B46" s="4">
        <v>17775680</v>
      </c>
      <c r="C46" s="4">
        <v>46780221</v>
      </c>
      <c r="D46" s="4">
        <v>70747503</v>
      </c>
      <c r="E46" s="4">
        <v>119275199</v>
      </c>
      <c r="F46" s="4">
        <v>207830540</v>
      </c>
      <c r="G46" s="4">
        <v>313312828</v>
      </c>
      <c r="H46" s="4">
        <v>492232868</v>
      </c>
      <c r="I46" s="4">
        <v>716144882</v>
      </c>
      <c r="J46" s="4">
        <v>777320997</v>
      </c>
      <c r="K46" s="5">
        <v>762803436</v>
      </c>
      <c r="L46" s="4">
        <v>406034004</v>
      </c>
      <c r="M46" s="4">
        <v>372436830</v>
      </c>
      <c r="N46" s="4">
        <v>397117365</v>
      </c>
      <c r="O46" s="4">
        <v>356847664</v>
      </c>
    </row>
    <row r="47" spans="1:15" ht="16" x14ac:dyDescent="0.2">
      <c r="A47" s="3" t="s">
        <v>51</v>
      </c>
      <c r="B47" s="6">
        <v>9.56</v>
      </c>
      <c r="C47" s="6">
        <v>13.01</v>
      </c>
      <c r="D47" s="6">
        <v>10.17</v>
      </c>
      <c r="E47" s="6">
        <v>9.81</v>
      </c>
      <c r="F47" s="4">
        <v>11</v>
      </c>
      <c r="G47" s="6">
        <v>10.51</v>
      </c>
      <c r="H47" s="6">
        <v>11.05</v>
      </c>
      <c r="I47" s="6">
        <v>10.5</v>
      </c>
      <c r="J47" s="6">
        <v>8.15</v>
      </c>
      <c r="K47" s="7">
        <v>11.97</v>
      </c>
      <c r="L47" s="6">
        <v>10.71</v>
      </c>
      <c r="M47" s="6">
        <v>10.17</v>
      </c>
      <c r="N47" s="6">
        <v>9.1</v>
      </c>
      <c r="O47" s="6">
        <v>10.68</v>
      </c>
    </row>
    <row r="48" spans="1:15" ht="16" x14ac:dyDescent="0.2">
      <c r="A48" s="3" t="s">
        <v>52</v>
      </c>
      <c r="B48" s="4">
        <v>16497864</v>
      </c>
      <c r="C48" s="4">
        <v>44370818</v>
      </c>
      <c r="D48" s="4">
        <v>66385048</v>
      </c>
      <c r="E48" s="4">
        <v>112147266</v>
      </c>
      <c r="F48" s="4">
        <v>197844029</v>
      </c>
      <c r="G48" s="4">
        <v>288251933</v>
      </c>
      <c r="H48" s="4">
        <v>457279547</v>
      </c>
      <c r="I48" s="4">
        <v>676330246</v>
      </c>
      <c r="J48" s="4">
        <v>709430197</v>
      </c>
      <c r="K48" s="5">
        <v>676455123</v>
      </c>
      <c r="L48" s="4">
        <v>384983227</v>
      </c>
      <c r="M48" s="4">
        <v>345891923</v>
      </c>
      <c r="N48" s="4">
        <v>356325041</v>
      </c>
      <c r="O48" s="4">
        <v>312199566</v>
      </c>
    </row>
    <row r="49" spans="1:15" ht="16" x14ac:dyDescent="0.2">
      <c r="A49" s="3" t="s">
        <v>53</v>
      </c>
      <c r="B49" s="4">
        <v>16497864</v>
      </c>
      <c r="C49" s="4">
        <v>44370818</v>
      </c>
      <c r="D49" s="4">
        <v>66385048</v>
      </c>
      <c r="E49" s="4">
        <v>112147266</v>
      </c>
      <c r="F49" s="4">
        <v>197844029</v>
      </c>
      <c r="G49" s="4">
        <v>288251933</v>
      </c>
      <c r="H49" s="4">
        <v>457279547</v>
      </c>
      <c r="I49" s="4">
        <v>676330246</v>
      </c>
      <c r="J49" s="4">
        <v>709430197</v>
      </c>
      <c r="K49" s="5">
        <v>676455123</v>
      </c>
      <c r="L49" s="4">
        <v>384983227</v>
      </c>
      <c r="M49" s="4">
        <v>345891923</v>
      </c>
      <c r="N49" s="4">
        <v>356325041</v>
      </c>
      <c r="O49" s="4">
        <v>312199566</v>
      </c>
    </row>
    <row r="50" spans="1:15" ht="16" x14ac:dyDescent="0.2">
      <c r="A50" s="3" t="s">
        <v>57</v>
      </c>
      <c r="B50" s="4" t="s">
        <v>20</v>
      </c>
      <c r="C50" s="4" t="s">
        <v>20</v>
      </c>
      <c r="D50" s="4" t="s">
        <v>20</v>
      </c>
      <c r="E50" s="4" t="s">
        <v>20</v>
      </c>
      <c r="F50" s="4">
        <v>2164442</v>
      </c>
      <c r="G50" s="4">
        <v>2523033</v>
      </c>
      <c r="H50" s="4">
        <v>2550340</v>
      </c>
      <c r="I50" s="4">
        <v>3127528</v>
      </c>
      <c r="J50" s="4">
        <v>2862097</v>
      </c>
      <c r="K50" s="5">
        <v>1912747</v>
      </c>
      <c r="L50" s="4">
        <v>1795107</v>
      </c>
      <c r="M50" s="4">
        <v>1893062</v>
      </c>
      <c r="N50" s="4">
        <v>1597710</v>
      </c>
      <c r="O50" s="4">
        <v>279478</v>
      </c>
    </row>
    <row r="51" spans="1:15" ht="16" x14ac:dyDescent="0.2">
      <c r="A51" s="3" t="s">
        <v>58</v>
      </c>
      <c r="B51" s="4" t="s">
        <v>20</v>
      </c>
      <c r="C51" s="4" t="s">
        <v>20</v>
      </c>
      <c r="D51" s="4" t="s">
        <v>20</v>
      </c>
      <c r="E51" s="4" t="s">
        <v>20</v>
      </c>
      <c r="F51" s="4" t="s">
        <v>20</v>
      </c>
      <c r="G51" s="4" t="s">
        <v>20</v>
      </c>
      <c r="H51" s="4" t="s">
        <v>20</v>
      </c>
      <c r="I51" s="4" t="s">
        <v>20</v>
      </c>
      <c r="J51" s="4" t="s">
        <v>20</v>
      </c>
      <c r="K51" s="5" t="s">
        <v>20</v>
      </c>
      <c r="L51" s="4" t="s">
        <v>20</v>
      </c>
      <c r="M51" s="4" t="s">
        <v>20</v>
      </c>
      <c r="N51" s="4" t="s">
        <v>20</v>
      </c>
      <c r="O51" s="4" t="s">
        <v>20</v>
      </c>
    </row>
    <row r="52" spans="1:15" ht="16" x14ac:dyDescent="0.2">
      <c r="A52" s="3" t="s">
        <v>59</v>
      </c>
      <c r="B52" s="4">
        <v>1277816</v>
      </c>
      <c r="C52" s="4">
        <v>2409403</v>
      </c>
      <c r="D52" s="4">
        <v>4362455</v>
      </c>
      <c r="E52" s="4">
        <v>7127933</v>
      </c>
      <c r="F52" s="4">
        <v>9986511</v>
      </c>
      <c r="G52" s="4">
        <v>25060895</v>
      </c>
      <c r="H52" s="4">
        <v>34953321</v>
      </c>
      <c r="I52" s="4">
        <v>39814636</v>
      </c>
      <c r="J52" s="4">
        <v>67890799</v>
      </c>
      <c r="K52" s="5">
        <v>86348313</v>
      </c>
      <c r="L52" s="4">
        <v>21050776</v>
      </c>
      <c r="M52" s="4">
        <v>26544907</v>
      </c>
      <c r="N52" s="4">
        <v>40792324</v>
      </c>
      <c r="O52" s="4">
        <v>44648098</v>
      </c>
    </row>
    <row r="54" spans="1:15" ht="16" x14ac:dyDescent="0.2">
      <c r="A54" s="2" t="s">
        <v>20</v>
      </c>
      <c r="B54" s="2" t="s">
        <v>0</v>
      </c>
      <c r="C54" s="2" t="s">
        <v>1</v>
      </c>
      <c r="D54" s="2" t="s">
        <v>2</v>
      </c>
      <c r="E54" s="2" t="s">
        <v>3</v>
      </c>
      <c r="F54" s="2" t="s">
        <v>4</v>
      </c>
      <c r="G54" s="2" t="s">
        <v>5</v>
      </c>
      <c r="H54" s="2" t="s">
        <v>6</v>
      </c>
      <c r="I54" s="2" t="s">
        <v>7</v>
      </c>
      <c r="J54" s="2" t="s">
        <v>8</v>
      </c>
      <c r="K54" s="2" t="s">
        <v>9</v>
      </c>
      <c r="L54" s="2" t="s">
        <v>10</v>
      </c>
      <c r="M54" s="2" t="s">
        <v>11</v>
      </c>
      <c r="N54" s="2" t="s">
        <v>12</v>
      </c>
      <c r="O54" s="2" t="s">
        <v>13</v>
      </c>
    </row>
    <row r="55" spans="1:15" ht="16" x14ac:dyDescent="0.2">
      <c r="A55" s="3" t="s">
        <v>60</v>
      </c>
      <c r="B55" s="4">
        <v>585930712</v>
      </c>
      <c r="C55" s="4">
        <v>829772096</v>
      </c>
      <c r="D55" s="4">
        <v>1404633532</v>
      </c>
      <c r="E55" s="4">
        <v>1299602537</v>
      </c>
      <c r="F55" s="4">
        <v>1888440519</v>
      </c>
      <c r="G55" s="4">
        <v>2532018135</v>
      </c>
      <c r="H55" s="4">
        <v>4572531177</v>
      </c>
      <c r="I55" s="4">
        <v>6067088210</v>
      </c>
      <c r="J55" s="4">
        <v>7557321856</v>
      </c>
      <c r="K55" s="5">
        <v>7731314995</v>
      </c>
      <c r="L55" s="4">
        <v>6067088210</v>
      </c>
      <c r="M55" s="4">
        <v>6451835301</v>
      </c>
      <c r="N55" s="4">
        <v>7557321856</v>
      </c>
      <c r="O55" s="4">
        <v>7731314995</v>
      </c>
    </row>
    <row r="56" spans="1:15" ht="16" x14ac:dyDescent="0.2">
      <c r="A56" s="3" t="s">
        <v>61</v>
      </c>
      <c r="B56" s="4">
        <v>396759477</v>
      </c>
      <c r="C56" s="4">
        <v>542406797</v>
      </c>
      <c r="D56" s="4">
        <v>717302158</v>
      </c>
      <c r="E56" s="4">
        <v>690358799</v>
      </c>
      <c r="F56" s="4">
        <v>588920642</v>
      </c>
      <c r="G56" s="4">
        <v>845414032</v>
      </c>
      <c r="H56" s="4">
        <v>1554418874</v>
      </c>
      <c r="I56" s="4">
        <v>5227088207</v>
      </c>
      <c r="J56" s="4">
        <v>6887780024</v>
      </c>
      <c r="K56" s="5">
        <v>6920124604</v>
      </c>
      <c r="L56" s="4">
        <v>5227088207</v>
      </c>
      <c r="M56" s="4">
        <v>5766481990</v>
      </c>
      <c r="N56" s="4">
        <v>6887780024</v>
      </c>
      <c r="O56" s="4">
        <v>6920124604</v>
      </c>
    </row>
    <row r="57" spans="1:15" ht="16" x14ac:dyDescent="0.2">
      <c r="A57" s="3" t="s">
        <v>62</v>
      </c>
      <c r="B57" s="4">
        <v>396759477</v>
      </c>
      <c r="C57" s="4">
        <v>542406797</v>
      </c>
      <c r="D57" s="4">
        <v>717302158</v>
      </c>
      <c r="E57" s="4">
        <v>681966426</v>
      </c>
      <c r="F57" s="4">
        <v>572619400</v>
      </c>
      <c r="G57" s="4">
        <v>830786757</v>
      </c>
      <c r="H57" s="4">
        <v>1539444997</v>
      </c>
      <c r="I57" s="4">
        <v>5227088207</v>
      </c>
      <c r="J57" s="4">
        <v>6887780024</v>
      </c>
      <c r="K57" s="5">
        <v>6920124604</v>
      </c>
      <c r="L57" s="4">
        <v>5227088207</v>
      </c>
      <c r="M57" s="4">
        <v>5766481990</v>
      </c>
      <c r="N57" s="4">
        <v>6887780024</v>
      </c>
      <c r="O57" s="4">
        <v>6920124604</v>
      </c>
    </row>
    <row r="58" spans="1:15" ht="16" x14ac:dyDescent="0.2">
      <c r="A58" s="3" t="s">
        <v>63</v>
      </c>
      <c r="B58" s="4" t="s">
        <v>20</v>
      </c>
      <c r="C58" s="4" t="s">
        <v>20</v>
      </c>
      <c r="D58" s="4" t="s">
        <v>20</v>
      </c>
      <c r="E58" s="4">
        <v>8392373</v>
      </c>
      <c r="F58" s="4">
        <v>16301241</v>
      </c>
      <c r="G58" s="4">
        <v>14627274</v>
      </c>
      <c r="H58" s="4">
        <v>14973877</v>
      </c>
      <c r="I58" s="4" t="s">
        <v>20</v>
      </c>
      <c r="J58" s="4" t="s">
        <v>20</v>
      </c>
      <c r="K58" s="5" t="s">
        <v>20</v>
      </c>
      <c r="L58" s="4" t="s">
        <v>20</v>
      </c>
      <c r="M58" s="4" t="s">
        <v>20</v>
      </c>
      <c r="N58" s="4" t="s">
        <v>20</v>
      </c>
      <c r="O58" s="4" t="s">
        <v>20</v>
      </c>
    </row>
    <row r="59" spans="1:15" ht="16" x14ac:dyDescent="0.2">
      <c r="A59" s="3" t="s">
        <v>64</v>
      </c>
      <c r="B59" s="4">
        <v>185458791</v>
      </c>
      <c r="C59" s="4">
        <v>282518250</v>
      </c>
      <c r="D59" s="4">
        <v>683907649</v>
      </c>
      <c r="E59" s="4">
        <v>247707678</v>
      </c>
      <c r="F59" s="4">
        <v>454891515</v>
      </c>
      <c r="G59" s="4">
        <v>550315982</v>
      </c>
      <c r="H59" s="4">
        <v>1173412132</v>
      </c>
      <c r="I59" s="4">
        <v>784785355</v>
      </c>
      <c r="J59" s="4">
        <v>489283771</v>
      </c>
      <c r="K59" s="5">
        <v>592143708</v>
      </c>
      <c r="L59" s="4">
        <v>784785355</v>
      </c>
      <c r="M59" s="4">
        <v>476498386</v>
      </c>
      <c r="N59" s="4">
        <v>489283771</v>
      </c>
      <c r="O59" s="4">
        <v>592143708</v>
      </c>
    </row>
    <row r="60" spans="1:15" ht="16" x14ac:dyDescent="0.2">
      <c r="A60" s="3" t="s">
        <v>65</v>
      </c>
      <c r="B60" s="4">
        <v>6599630</v>
      </c>
      <c r="C60" s="4">
        <v>9162901</v>
      </c>
      <c r="D60" s="4">
        <v>12293137</v>
      </c>
      <c r="E60" s="4">
        <v>30700785</v>
      </c>
      <c r="F60" s="4">
        <v>48393882</v>
      </c>
      <c r="G60" s="4">
        <v>52675474</v>
      </c>
      <c r="H60" s="4">
        <v>91863353</v>
      </c>
      <c r="I60" s="4">
        <v>64652300</v>
      </c>
      <c r="J60" s="4">
        <v>95358542</v>
      </c>
      <c r="K60" s="5">
        <v>131223339</v>
      </c>
      <c r="L60" s="4">
        <v>64652300</v>
      </c>
      <c r="M60" s="4">
        <v>102092982</v>
      </c>
      <c r="N60" s="4">
        <v>95358542</v>
      </c>
      <c r="O60" s="4">
        <v>131223339</v>
      </c>
    </row>
    <row r="61" spans="1:15" ht="16" x14ac:dyDescent="0.2">
      <c r="A61" s="3" t="s">
        <v>66</v>
      </c>
      <c r="B61" s="4" t="s">
        <v>20</v>
      </c>
      <c r="C61" s="4" t="s">
        <v>20</v>
      </c>
      <c r="D61" s="4" t="s">
        <v>20</v>
      </c>
      <c r="E61" s="4" t="s">
        <v>20</v>
      </c>
      <c r="F61" s="4" t="s">
        <v>20</v>
      </c>
      <c r="G61" s="4" t="s">
        <v>20</v>
      </c>
      <c r="H61" s="4" t="s">
        <v>20</v>
      </c>
      <c r="I61" s="4" t="s">
        <v>20</v>
      </c>
      <c r="J61" s="4" t="s">
        <v>20</v>
      </c>
      <c r="K61" s="5" t="s">
        <v>20</v>
      </c>
      <c r="L61" s="4" t="s">
        <v>20</v>
      </c>
      <c r="M61" s="4" t="s">
        <v>20</v>
      </c>
      <c r="N61" s="4" t="s">
        <v>20</v>
      </c>
      <c r="O61" s="4" t="s">
        <v>20</v>
      </c>
    </row>
    <row r="62" spans="1:15" ht="16" x14ac:dyDescent="0.2">
      <c r="A62" s="3" t="s">
        <v>67</v>
      </c>
      <c r="B62" s="4" t="s">
        <v>20</v>
      </c>
      <c r="C62" s="4" t="s">
        <v>20</v>
      </c>
      <c r="D62" s="4" t="s">
        <v>20</v>
      </c>
      <c r="E62" s="4" t="s">
        <v>20</v>
      </c>
      <c r="F62" s="4" t="s">
        <v>20</v>
      </c>
      <c r="G62" s="4" t="s">
        <v>20</v>
      </c>
      <c r="H62" s="4" t="s">
        <v>20</v>
      </c>
      <c r="I62" s="4" t="s">
        <v>20</v>
      </c>
      <c r="J62" s="4" t="s">
        <v>20</v>
      </c>
      <c r="K62" s="5" t="s">
        <v>20</v>
      </c>
      <c r="L62" s="4" t="s">
        <v>20</v>
      </c>
      <c r="M62" s="4" t="s">
        <v>20</v>
      </c>
      <c r="N62" s="4" t="s">
        <v>20</v>
      </c>
      <c r="O62" s="4" t="s">
        <v>20</v>
      </c>
    </row>
    <row r="63" spans="1:15" ht="16" x14ac:dyDescent="0.2">
      <c r="A63" s="3" t="s">
        <v>68</v>
      </c>
      <c r="B63" s="4">
        <v>178859162</v>
      </c>
      <c r="C63" s="4">
        <v>273355349</v>
      </c>
      <c r="D63" s="4">
        <v>671614512</v>
      </c>
      <c r="E63" s="4">
        <v>217006893</v>
      </c>
      <c r="F63" s="4">
        <v>406497633</v>
      </c>
      <c r="G63" s="4">
        <v>497640508</v>
      </c>
      <c r="H63" s="4">
        <v>1081548779</v>
      </c>
      <c r="I63" s="4">
        <v>720133055</v>
      </c>
      <c r="J63" s="4">
        <v>393925229</v>
      </c>
      <c r="K63" s="5">
        <v>460920369</v>
      </c>
      <c r="L63" s="4">
        <v>720133055</v>
      </c>
      <c r="M63" s="4">
        <v>374405404</v>
      </c>
      <c r="N63" s="4">
        <v>393925229</v>
      </c>
      <c r="O63" s="4">
        <v>460920369</v>
      </c>
    </row>
    <row r="64" spans="1:15" ht="16" x14ac:dyDescent="0.2">
      <c r="A64" s="3" t="s">
        <v>69</v>
      </c>
      <c r="B64" s="4">
        <v>82284</v>
      </c>
      <c r="C64" s="4">
        <v>1588164</v>
      </c>
      <c r="D64" s="4">
        <v>3423726</v>
      </c>
      <c r="E64" s="4">
        <v>4823603</v>
      </c>
      <c r="F64" s="4">
        <v>8989689</v>
      </c>
      <c r="G64" s="4">
        <v>7879938</v>
      </c>
      <c r="H64" s="4">
        <v>23918071</v>
      </c>
      <c r="I64" s="4">
        <v>25175414</v>
      </c>
      <c r="J64" s="4">
        <v>93801428</v>
      </c>
      <c r="K64" s="5">
        <v>131278980</v>
      </c>
      <c r="L64" s="4">
        <v>25175414</v>
      </c>
      <c r="M64" s="4">
        <v>56884782</v>
      </c>
      <c r="N64" s="4">
        <v>93801428</v>
      </c>
      <c r="O64" s="4">
        <v>131278980</v>
      </c>
    </row>
    <row r="65" spans="1:15" ht="16" x14ac:dyDescent="0.2">
      <c r="A65" s="3" t="s">
        <v>70</v>
      </c>
      <c r="B65" s="4" t="s">
        <v>20</v>
      </c>
      <c r="C65" s="4" t="s">
        <v>20</v>
      </c>
      <c r="D65" s="4" t="s">
        <v>20</v>
      </c>
      <c r="E65" s="4" t="s">
        <v>20</v>
      </c>
      <c r="F65" s="4" t="s">
        <v>20</v>
      </c>
      <c r="G65" s="4" t="s">
        <v>20</v>
      </c>
      <c r="H65" s="4" t="s">
        <v>20</v>
      </c>
      <c r="I65" s="4" t="s">
        <v>20</v>
      </c>
      <c r="J65" s="4" t="s">
        <v>20</v>
      </c>
      <c r="K65" s="5" t="s">
        <v>20</v>
      </c>
      <c r="L65" s="4" t="s">
        <v>20</v>
      </c>
      <c r="M65" s="4" t="s">
        <v>20</v>
      </c>
      <c r="N65" s="4" t="s">
        <v>20</v>
      </c>
      <c r="O65" s="4" t="s">
        <v>20</v>
      </c>
    </row>
    <row r="66" spans="1:15" ht="16" x14ac:dyDescent="0.2">
      <c r="A66" s="3" t="s">
        <v>71</v>
      </c>
      <c r="B66" s="4" t="s">
        <v>20</v>
      </c>
      <c r="C66" s="4" t="s">
        <v>20</v>
      </c>
      <c r="D66" s="4" t="s">
        <v>20</v>
      </c>
      <c r="E66" s="4" t="s">
        <v>20</v>
      </c>
      <c r="F66" s="4" t="s">
        <v>20</v>
      </c>
      <c r="G66" s="4" t="s">
        <v>20</v>
      </c>
      <c r="H66" s="4" t="s">
        <v>20</v>
      </c>
      <c r="I66" s="4" t="s">
        <v>20</v>
      </c>
      <c r="J66" s="4" t="s">
        <v>20</v>
      </c>
      <c r="K66" s="5" t="s">
        <v>20</v>
      </c>
      <c r="L66" s="4" t="s">
        <v>20</v>
      </c>
      <c r="M66" s="4" t="s">
        <v>20</v>
      </c>
      <c r="N66" s="4" t="s">
        <v>20</v>
      </c>
      <c r="O66" s="4" t="s">
        <v>20</v>
      </c>
    </row>
    <row r="67" spans="1:15" ht="16" x14ac:dyDescent="0.2">
      <c r="A67" s="3" t="s">
        <v>72</v>
      </c>
      <c r="B67" s="4">
        <v>82284</v>
      </c>
      <c r="C67" s="4">
        <v>1588164</v>
      </c>
      <c r="D67" s="4">
        <v>3423726</v>
      </c>
      <c r="E67" s="4">
        <v>4823603</v>
      </c>
      <c r="F67" s="4">
        <v>8989689</v>
      </c>
      <c r="G67" s="4">
        <v>7879938</v>
      </c>
      <c r="H67" s="4" t="s">
        <v>20</v>
      </c>
      <c r="I67" s="4" t="s">
        <v>20</v>
      </c>
      <c r="J67" s="4" t="s">
        <v>20</v>
      </c>
      <c r="K67" s="5" t="s">
        <v>20</v>
      </c>
      <c r="L67" s="4" t="s">
        <v>20</v>
      </c>
      <c r="M67" s="4" t="s">
        <v>20</v>
      </c>
      <c r="N67" s="4" t="s">
        <v>20</v>
      </c>
      <c r="O67" s="4" t="s">
        <v>20</v>
      </c>
    </row>
    <row r="68" spans="1:15" ht="16" x14ac:dyDescent="0.2">
      <c r="A68" s="3" t="s">
        <v>73</v>
      </c>
      <c r="B68" s="4" t="s">
        <v>20</v>
      </c>
      <c r="C68" s="4" t="s">
        <v>20</v>
      </c>
      <c r="D68" s="4" t="s">
        <v>20</v>
      </c>
      <c r="E68" s="4" t="s">
        <v>20</v>
      </c>
      <c r="F68" s="4" t="s">
        <v>20</v>
      </c>
      <c r="G68" s="4" t="s">
        <v>20</v>
      </c>
      <c r="H68" s="4" t="s">
        <v>20</v>
      </c>
      <c r="I68" s="4" t="s">
        <v>20</v>
      </c>
      <c r="J68" s="4" t="s">
        <v>20</v>
      </c>
      <c r="K68" s="5" t="s">
        <v>20</v>
      </c>
      <c r="L68" s="4" t="s">
        <v>20</v>
      </c>
      <c r="M68" s="4" t="s">
        <v>20</v>
      </c>
      <c r="N68" s="4" t="s">
        <v>20</v>
      </c>
      <c r="O68" s="4" t="s">
        <v>20</v>
      </c>
    </row>
    <row r="69" spans="1:15" ht="16" x14ac:dyDescent="0.2">
      <c r="A69" s="3" t="s">
        <v>74</v>
      </c>
      <c r="B69" s="4" t="s">
        <v>20</v>
      </c>
      <c r="C69" s="4" t="s">
        <v>20</v>
      </c>
      <c r="D69" s="4" t="s">
        <v>20</v>
      </c>
      <c r="E69" s="4" t="s">
        <v>20</v>
      </c>
      <c r="F69" s="4" t="s">
        <v>20</v>
      </c>
      <c r="G69" s="4" t="s">
        <v>20</v>
      </c>
      <c r="H69" s="4">
        <v>23918071</v>
      </c>
      <c r="I69" s="4">
        <v>25175414</v>
      </c>
      <c r="J69" s="4">
        <v>93801428</v>
      </c>
      <c r="K69" s="5">
        <v>131278980</v>
      </c>
      <c r="L69" s="4">
        <v>25175414</v>
      </c>
      <c r="M69" s="4">
        <v>56884782</v>
      </c>
      <c r="N69" s="4">
        <v>93801428</v>
      </c>
      <c r="O69" s="4">
        <v>131278980</v>
      </c>
    </row>
    <row r="70" spans="1:15" ht="16" x14ac:dyDescent="0.2">
      <c r="A70" s="3" t="s">
        <v>75</v>
      </c>
      <c r="B70" s="4">
        <v>3630159</v>
      </c>
      <c r="C70" s="4">
        <v>3258886</v>
      </c>
      <c r="D70" s="4" t="s">
        <v>20</v>
      </c>
      <c r="E70" s="4">
        <v>356712457</v>
      </c>
      <c r="F70" s="4">
        <v>835638673</v>
      </c>
      <c r="G70" s="4">
        <v>1128408183</v>
      </c>
      <c r="H70" s="4">
        <v>1820782100</v>
      </c>
      <c r="I70" s="4">
        <v>30039234</v>
      </c>
      <c r="J70" s="4">
        <v>86456632</v>
      </c>
      <c r="K70" s="5">
        <v>87767704</v>
      </c>
      <c r="L70" s="4">
        <v>30039234</v>
      </c>
      <c r="M70" s="4">
        <v>151970143</v>
      </c>
      <c r="N70" s="4">
        <v>86456632</v>
      </c>
      <c r="O70" s="4">
        <v>87767704</v>
      </c>
    </row>
    <row r="71" spans="1:15" ht="16" x14ac:dyDescent="0.2">
      <c r="A71" s="3" t="s">
        <v>76</v>
      </c>
      <c r="B71" s="4" t="s">
        <v>20</v>
      </c>
      <c r="C71" s="4" t="s">
        <v>20</v>
      </c>
      <c r="D71" s="4" t="s">
        <v>20</v>
      </c>
      <c r="E71" s="4" t="s">
        <v>20</v>
      </c>
      <c r="F71" s="4" t="s">
        <v>20</v>
      </c>
      <c r="G71" s="4" t="s">
        <v>20</v>
      </c>
      <c r="H71" s="4" t="s">
        <v>20</v>
      </c>
      <c r="I71" s="4" t="s">
        <v>20</v>
      </c>
      <c r="J71" s="4" t="s">
        <v>20</v>
      </c>
      <c r="K71" s="5" t="s">
        <v>20</v>
      </c>
      <c r="L71" s="4" t="s">
        <v>20</v>
      </c>
      <c r="M71" s="4" t="s">
        <v>20</v>
      </c>
      <c r="N71" s="4" t="s">
        <v>20</v>
      </c>
      <c r="O71" s="4" t="s">
        <v>20</v>
      </c>
    </row>
    <row r="72" spans="1:15" ht="16" x14ac:dyDescent="0.2">
      <c r="A72" s="3" t="s">
        <v>77</v>
      </c>
      <c r="B72" s="4" t="s">
        <v>20</v>
      </c>
      <c r="C72" s="4" t="s">
        <v>20</v>
      </c>
      <c r="D72" s="4" t="s">
        <v>20</v>
      </c>
      <c r="E72" s="4" t="s">
        <v>20</v>
      </c>
      <c r="F72" s="4" t="s">
        <v>20</v>
      </c>
      <c r="G72" s="4" t="s">
        <v>20</v>
      </c>
      <c r="H72" s="4" t="s">
        <v>20</v>
      </c>
      <c r="I72" s="4" t="s">
        <v>20</v>
      </c>
      <c r="J72" s="4" t="s">
        <v>20</v>
      </c>
      <c r="K72" s="5" t="s">
        <v>20</v>
      </c>
      <c r="L72" s="4" t="s">
        <v>20</v>
      </c>
      <c r="M72" s="4" t="s">
        <v>20</v>
      </c>
      <c r="N72" s="4" t="s">
        <v>20</v>
      </c>
      <c r="O72" s="4" t="s">
        <v>20</v>
      </c>
    </row>
    <row r="73" spans="1:15" ht="16" x14ac:dyDescent="0.2">
      <c r="A73" s="3" t="s">
        <v>78</v>
      </c>
      <c r="B73" s="4" t="s">
        <v>20</v>
      </c>
      <c r="C73" s="4" t="s">
        <v>20</v>
      </c>
      <c r="D73" s="4" t="s">
        <v>20</v>
      </c>
      <c r="E73" s="4" t="s">
        <v>20</v>
      </c>
      <c r="F73" s="4" t="s">
        <v>20</v>
      </c>
      <c r="G73" s="4" t="s">
        <v>20</v>
      </c>
      <c r="H73" s="4" t="s">
        <v>20</v>
      </c>
      <c r="I73" s="4" t="s">
        <v>20</v>
      </c>
      <c r="J73" s="4" t="s">
        <v>20</v>
      </c>
      <c r="K73" s="5" t="s">
        <v>20</v>
      </c>
      <c r="L73" s="4" t="s">
        <v>20</v>
      </c>
      <c r="M73" s="4" t="s">
        <v>20</v>
      </c>
      <c r="N73" s="4" t="s">
        <v>20</v>
      </c>
      <c r="O73" s="4" t="s">
        <v>20</v>
      </c>
    </row>
    <row r="74" spans="1:15" ht="16" x14ac:dyDescent="0.2">
      <c r="A74" s="3" t="s">
        <v>79</v>
      </c>
      <c r="B74" s="4" t="s">
        <v>20</v>
      </c>
      <c r="C74" s="4" t="s">
        <v>20</v>
      </c>
      <c r="D74" s="4" t="s">
        <v>20</v>
      </c>
      <c r="E74" s="4" t="s">
        <v>20</v>
      </c>
      <c r="F74" s="4" t="s">
        <v>20</v>
      </c>
      <c r="G74" s="4" t="s">
        <v>20</v>
      </c>
      <c r="H74" s="4" t="s">
        <v>20</v>
      </c>
      <c r="I74" s="4" t="s">
        <v>20</v>
      </c>
      <c r="J74" s="4" t="s">
        <v>20</v>
      </c>
      <c r="K74" s="5" t="s">
        <v>20</v>
      </c>
      <c r="L74" s="4" t="s">
        <v>20</v>
      </c>
      <c r="M74" s="4" t="s">
        <v>20</v>
      </c>
      <c r="N74" s="4" t="s">
        <v>20</v>
      </c>
      <c r="O74" s="4" t="s">
        <v>20</v>
      </c>
    </row>
    <row r="75" spans="1:15" ht="16" x14ac:dyDescent="0.2">
      <c r="A75" s="3" t="s">
        <v>80</v>
      </c>
      <c r="B75" s="4" t="s">
        <v>20</v>
      </c>
      <c r="C75" s="4" t="s">
        <v>20</v>
      </c>
      <c r="D75" s="4" t="s">
        <v>20</v>
      </c>
      <c r="E75" s="4" t="s">
        <v>20</v>
      </c>
      <c r="F75" s="4" t="s">
        <v>20</v>
      </c>
      <c r="G75" s="4" t="s">
        <v>20</v>
      </c>
      <c r="H75" s="4" t="s">
        <v>20</v>
      </c>
      <c r="I75" s="4" t="s">
        <v>20</v>
      </c>
      <c r="J75" s="4" t="s">
        <v>20</v>
      </c>
      <c r="K75" s="5" t="s">
        <v>20</v>
      </c>
      <c r="L75" s="4" t="s">
        <v>20</v>
      </c>
      <c r="M75" s="4" t="s">
        <v>20</v>
      </c>
      <c r="N75" s="4" t="s">
        <v>20</v>
      </c>
      <c r="O75" s="4" t="s">
        <v>20</v>
      </c>
    </row>
    <row r="76" spans="1:15" ht="16" x14ac:dyDescent="0.2">
      <c r="A76" s="3" t="s">
        <v>81</v>
      </c>
      <c r="B76" s="4">
        <v>7294200</v>
      </c>
      <c r="C76" s="4">
        <v>62528244</v>
      </c>
      <c r="D76" s="4">
        <v>46286745</v>
      </c>
      <c r="E76" s="4">
        <v>65946589</v>
      </c>
      <c r="F76" s="4">
        <v>238283911</v>
      </c>
      <c r="G76" s="4">
        <v>396550562</v>
      </c>
      <c r="H76" s="4">
        <v>515578314</v>
      </c>
      <c r="I76" s="4">
        <v>500951841</v>
      </c>
      <c r="J76" s="4">
        <v>571206737</v>
      </c>
      <c r="K76" s="5">
        <v>605947044</v>
      </c>
      <c r="L76" s="4">
        <v>500951841</v>
      </c>
      <c r="M76" s="4">
        <v>499992684</v>
      </c>
      <c r="N76" s="4">
        <v>571206737</v>
      </c>
      <c r="O76" s="4">
        <v>605947044</v>
      </c>
    </row>
    <row r="77" spans="1:15" ht="16" x14ac:dyDescent="0.2">
      <c r="A77" s="3" t="s">
        <v>82</v>
      </c>
      <c r="B77" s="4">
        <v>4829322</v>
      </c>
      <c r="C77" s="4">
        <v>8355783</v>
      </c>
      <c r="D77" s="4">
        <v>15909882</v>
      </c>
      <c r="E77" s="4">
        <v>24003939</v>
      </c>
      <c r="F77" s="4">
        <v>27346304</v>
      </c>
      <c r="G77" s="4">
        <v>100928306</v>
      </c>
      <c r="H77" s="4">
        <v>195859487</v>
      </c>
      <c r="I77" s="4">
        <v>228627965</v>
      </c>
      <c r="J77" s="4">
        <v>344157355</v>
      </c>
      <c r="K77" s="5">
        <v>388076458</v>
      </c>
      <c r="L77" s="4">
        <v>228627965</v>
      </c>
      <c r="M77" s="4">
        <v>273083961</v>
      </c>
      <c r="N77" s="4">
        <v>344157355</v>
      </c>
      <c r="O77" s="4">
        <v>388076458</v>
      </c>
    </row>
    <row r="78" spans="1:15" ht="16" x14ac:dyDescent="0.2">
      <c r="A78" s="3" t="s">
        <v>83</v>
      </c>
      <c r="B78" s="4">
        <v>6559698</v>
      </c>
      <c r="C78" s="4">
        <v>11574476</v>
      </c>
      <c r="D78" s="4">
        <v>22330159</v>
      </c>
      <c r="E78" s="4">
        <v>36465813</v>
      </c>
      <c r="F78" s="4">
        <v>46199044</v>
      </c>
      <c r="G78" s="4">
        <v>129403841</v>
      </c>
      <c r="H78" s="4">
        <v>268903327</v>
      </c>
      <c r="I78" s="4">
        <v>329503612</v>
      </c>
      <c r="J78" s="4">
        <v>496787586</v>
      </c>
      <c r="K78" s="5">
        <v>583166957</v>
      </c>
      <c r="L78" s="4">
        <v>329503612</v>
      </c>
      <c r="M78" s="4">
        <v>390352630</v>
      </c>
      <c r="N78" s="4">
        <v>496787586</v>
      </c>
      <c r="O78" s="4">
        <v>583166957</v>
      </c>
    </row>
    <row r="79" spans="1:15" ht="16" x14ac:dyDescent="0.2">
      <c r="A79" s="3" t="s">
        <v>84</v>
      </c>
      <c r="B79" s="4">
        <v>1730376</v>
      </c>
      <c r="C79" s="4">
        <v>3218693</v>
      </c>
      <c r="D79" s="4">
        <v>6420277</v>
      </c>
      <c r="E79" s="4">
        <v>12461875</v>
      </c>
      <c r="F79" s="4">
        <v>18852740</v>
      </c>
      <c r="G79" s="4">
        <v>28475535</v>
      </c>
      <c r="H79" s="4">
        <v>73043840</v>
      </c>
      <c r="I79" s="4">
        <v>100875647</v>
      </c>
      <c r="J79" s="4">
        <v>152630231</v>
      </c>
      <c r="K79" s="5">
        <v>195090499</v>
      </c>
      <c r="L79" s="4">
        <v>100875647</v>
      </c>
      <c r="M79" s="4">
        <v>117268669</v>
      </c>
      <c r="N79" s="4">
        <v>152630231</v>
      </c>
      <c r="O79" s="4">
        <v>195090499</v>
      </c>
    </row>
    <row r="80" spans="1:15" ht="16" x14ac:dyDescent="0.2">
      <c r="A80" s="3" t="s">
        <v>85</v>
      </c>
      <c r="B80" s="4" t="s">
        <v>20</v>
      </c>
      <c r="C80" s="4" t="s">
        <v>20</v>
      </c>
      <c r="D80" s="4" t="s">
        <v>20</v>
      </c>
      <c r="E80" s="4" t="s">
        <v>20</v>
      </c>
      <c r="F80" s="4" t="s">
        <v>20</v>
      </c>
      <c r="G80" s="4" t="s">
        <v>20</v>
      </c>
      <c r="H80" s="4" t="s">
        <v>20</v>
      </c>
      <c r="I80" s="4" t="s">
        <v>20</v>
      </c>
      <c r="J80" s="4" t="s">
        <v>20</v>
      </c>
      <c r="K80" s="5" t="s">
        <v>20</v>
      </c>
      <c r="L80" s="4" t="s">
        <v>20</v>
      </c>
      <c r="M80" s="4" t="s">
        <v>20</v>
      </c>
      <c r="N80" s="4" t="s">
        <v>20</v>
      </c>
      <c r="O80" s="4" t="s">
        <v>20</v>
      </c>
    </row>
    <row r="81" spans="1:15" ht="16" x14ac:dyDescent="0.2">
      <c r="A81" s="3" t="s">
        <v>86</v>
      </c>
      <c r="B81" s="4" t="s">
        <v>20</v>
      </c>
      <c r="C81" s="4" t="s">
        <v>20</v>
      </c>
      <c r="D81" s="4" t="s">
        <v>20</v>
      </c>
      <c r="E81" s="4" t="s">
        <v>20</v>
      </c>
      <c r="F81" s="4" t="s">
        <v>20</v>
      </c>
      <c r="G81" s="4" t="s">
        <v>20</v>
      </c>
      <c r="H81" s="4" t="s">
        <v>20</v>
      </c>
      <c r="I81" s="4" t="s">
        <v>20</v>
      </c>
      <c r="J81" s="4" t="s">
        <v>20</v>
      </c>
      <c r="K81" s="5" t="s">
        <v>20</v>
      </c>
      <c r="L81" s="4" t="s">
        <v>20</v>
      </c>
      <c r="M81" s="4" t="s">
        <v>20</v>
      </c>
      <c r="N81" s="4" t="s">
        <v>20</v>
      </c>
      <c r="O81" s="4" t="s">
        <v>20</v>
      </c>
    </row>
    <row r="82" spans="1:15" ht="16" x14ac:dyDescent="0.2">
      <c r="A82" s="3" t="s">
        <v>87</v>
      </c>
      <c r="B82" s="4" t="s">
        <v>20</v>
      </c>
      <c r="C82" s="4" t="s">
        <v>20</v>
      </c>
      <c r="D82" s="4" t="s">
        <v>20</v>
      </c>
      <c r="E82" s="4" t="s">
        <v>20</v>
      </c>
      <c r="F82" s="4" t="s">
        <v>20</v>
      </c>
      <c r="G82" s="4" t="s">
        <v>20</v>
      </c>
      <c r="H82" s="4" t="s">
        <v>20</v>
      </c>
      <c r="I82" s="4" t="s">
        <v>20</v>
      </c>
      <c r="J82" s="4" t="s">
        <v>20</v>
      </c>
      <c r="K82" s="5" t="s">
        <v>20</v>
      </c>
      <c r="L82" s="4" t="s">
        <v>20</v>
      </c>
      <c r="M82" s="4" t="s">
        <v>20</v>
      </c>
      <c r="N82" s="4" t="s">
        <v>20</v>
      </c>
      <c r="O82" s="4" t="s">
        <v>20</v>
      </c>
    </row>
    <row r="83" spans="1:15" ht="16" x14ac:dyDescent="0.2">
      <c r="A83" s="3" t="s">
        <v>88</v>
      </c>
      <c r="B83" s="4">
        <v>2464878</v>
      </c>
      <c r="C83" s="4">
        <v>54172460</v>
      </c>
      <c r="D83" s="4">
        <v>30376863</v>
      </c>
      <c r="E83" s="4">
        <v>41942650</v>
      </c>
      <c r="F83" s="4">
        <v>210937607</v>
      </c>
      <c r="G83" s="4">
        <v>295622256</v>
      </c>
      <c r="H83" s="4">
        <v>319718827</v>
      </c>
      <c r="I83" s="4">
        <v>272323876</v>
      </c>
      <c r="J83" s="4">
        <v>227049382</v>
      </c>
      <c r="K83" s="5">
        <v>217870586</v>
      </c>
      <c r="L83" s="4">
        <v>272323876</v>
      </c>
      <c r="M83" s="4">
        <v>226908723</v>
      </c>
      <c r="N83" s="4">
        <v>227049382</v>
      </c>
      <c r="O83" s="4">
        <v>217870586</v>
      </c>
    </row>
    <row r="84" spans="1:15" ht="16" x14ac:dyDescent="0.2">
      <c r="A84" s="3" t="s">
        <v>89</v>
      </c>
      <c r="B84" s="4">
        <v>2464878</v>
      </c>
      <c r="C84" s="4">
        <v>3234987</v>
      </c>
      <c r="D84" s="4">
        <v>4171545</v>
      </c>
      <c r="E84" s="4">
        <v>4775571</v>
      </c>
      <c r="F84" s="4">
        <v>5783168</v>
      </c>
      <c r="G84" s="4">
        <v>8575886</v>
      </c>
      <c r="H84" s="4">
        <v>12198852</v>
      </c>
      <c r="I84" s="4">
        <v>11191221</v>
      </c>
      <c r="J84" s="4">
        <v>8687393</v>
      </c>
      <c r="K84" s="5">
        <v>10349229</v>
      </c>
      <c r="L84" s="4">
        <v>11191221</v>
      </c>
      <c r="M84" s="4">
        <v>10573636</v>
      </c>
      <c r="N84" s="4">
        <v>8687393</v>
      </c>
      <c r="O84" s="4">
        <v>10349229</v>
      </c>
    </row>
    <row r="85" spans="1:15" ht="16" x14ac:dyDescent="0.2">
      <c r="A85" s="3" t="s">
        <v>90</v>
      </c>
      <c r="B85" s="4" t="s">
        <v>20</v>
      </c>
      <c r="C85" s="4" t="s">
        <v>20</v>
      </c>
      <c r="D85" s="4" t="s">
        <v>20</v>
      </c>
      <c r="E85" s="4" t="s">
        <v>20</v>
      </c>
      <c r="F85" s="4" t="s">
        <v>20</v>
      </c>
      <c r="G85" s="4" t="s">
        <v>20</v>
      </c>
      <c r="H85" s="4" t="s">
        <v>20</v>
      </c>
      <c r="I85" s="4" t="s">
        <v>20</v>
      </c>
      <c r="J85" s="4" t="s">
        <v>20</v>
      </c>
      <c r="K85" s="5" t="s">
        <v>20</v>
      </c>
      <c r="L85" s="4" t="s">
        <v>20</v>
      </c>
      <c r="M85" s="4" t="s">
        <v>20</v>
      </c>
      <c r="N85" s="4" t="s">
        <v>20</v>
      </c>
      <c r="O85" s="4" t="s">
        <v>20</v>
      </c>
    </row>
    <row r="86" spans="1:15" ht="16" x14ac:dyDescent="0.2">
      <c r="A86" s="3" t="s">
        <v>91</v>
      </c>
      <c r="B86" s="4">
        <v>2464878</v>
      </c>
      <c r="C86" s="4">
        <v>3234987</v>
      </c>
      <c r="D86" s="4">
        <v>4171545</v>
      </c>
      <c r="E86" s="4">
        <v>4775571</v>
      </c>
      <c r="F86" s="4">
        <v>5783168</v>
      </c>
      <c r="G86" s="4">
        <v>8575886</v>
      </c>
      <c r="H86" s="4">
        <v>12198852</v>
      </c>
      <c r="I86" s="4">
        <v>11191221</v>
      </c>
      <c r="J86" s="4">
        <v>8687393</v>
      </c>
      <c r="K86" s="5">
        <v>10349229</v>
      </c>
      <c r="L86" s="4">
        <v>11191221</v>
      </c>
      <c r="M86" s="4">
        <v>10573636</v>
      </c>
      <c r="N86" s="4">
        <v>8687393</v>
      </c>
      <c r="O86" s="4">
        <v>10349229</v>
      </c>
    </row>
    <row r="87" spans="1:15" ht="16" x14ac:dyDescent="0.2">
      <c r="A87" s="3" t="s">
        <v>92</v>
      </c>
      <c r="B87" s="4" t="s">
        <v>20</v>
      </c>
      <c r="C87" s="4" t="s">
        <v>20</v>
      </c>
      <c r="D87" s="4" t="s">
        <v>20</v>
      </c>
      <c r="E87" s="4" t="s">
        <v>20</v>
      </c>
      <c r="F87" s="4" t="s">
        <v>20</v>
      </c>
      <c r="G87" s="4" t="s">
        <v>20</v>
      </c>
      <c r="H87" s="4" t="s">
        <v>20</v>
      </c>
      <c r="I87" s="4" t="s">
        <v>20</v>
      </c>
      <c r="J87" s="4" t="s">
        <v>20</v>
      </c>
      <c r="K87" s="5" t="s">
        <v>20</v>
      </c>
      <c r="L87" s="4" t="s">
        <v>20</v>
      </c>
      <c r="M87" s="4" t="s">
        <v>20</v>
      </c>
      <c r="N87" s="4" t="s">
        <v>20</v>
      </c>
      <c r="O87" s="4" t="s">
        <v>20</v>
      </c>
    </row>
    <row r="88" spans="1:15" ht="16" x14ac:dyDescent="0.2">
      <c r="A88" s="3" t="s">
        <v>93</v>
      </c>
      <c r="B88" s="4" t="s">
        <v>20</v>
      </c>
      <c r="C88" s="4" t="s">
        <v>20</v>
      </c>
      <c r="D88" s="4" t="s">
        <v>20</v>
      </c>
      <c r="E88" s="4" t="s">
        <v>20</v>
      </c>
      <c r="F88" s="4" t="s">
        <v>20</v>
      </c>
      <c r="G88" s="4" t="s">
        <v>20</v>
      </c>
      <c r="H88" s="4" t="s">
        <v>20</v>
      </c>
      <c r="I88" s="4" t="s">
        <v>20</v>
      </c>
      <c r="J88" s="4" t="s">
        <v>20</v>
      </c>
      <c r="K88" s="5" t="s">
        <v>20</v>
      </c>
      <c r="L88" s="4" t="s">
        <v>20</v>
      </c>
      <c r="M88" s="4" t="s">
        <v>20</v>
      </c>
      <c r="N88" s="4" t="s">
        <v>20</v>
      </c>
      <c r="O88" s="4" t="s">
        <v>20</v>
      </c>
    </row>
    <row r="89" spans="1:15" ht="16" x14ac:dyDescent="0.2">
      <c r="A89" s="3" t="s">
        <v>94</v>
      </c>
      <c r="B89" s="4" t="s">
        <v>20</v>
      </c>
      <c r="C89" s="4">
        <v>50937473</v>
      </c>
      <c r="D89" s="4">
        <v>26205318</v>
      </c>
      <c r="E89" s="4">
        <v>37167079</v>
      </c>
      <c r="F89" s="4">
        <v>205154438</v>
      </c>
      <c r="G89" s="4">
        <v>287046370</v>
      </c>
      <c r="H89" s="4">
        <v>307519975</v>
      </c>
      <c r="I89" s="4">
        <v>261132656</v>
      </c>
      <c r="J89" s="4">
        <v>218361989</v>
      </c>
      <c r="K89" s="5">
        <v>207521357</v>
      </c>
      <c r="L89" s="4">
        <v>261132656</v>
      </c>
      <c r="M89" s="4">
        <v>216335087</v>
      </c>
      <c r="N89" s="4">
        <v>218361989</v>
      </c>
      <c r="O89" s="4">
        <v>207521357</v>
      </c>
    </row>
    <row r="90" spans="1:15" ht="16" x14ac:dyDescent="0.2">
      <c r="A90" s="3" t="s">
        <v>95</v>
      </c>
      <c r="B90" s="4">
        <v>593224912</v>
      </c>
      <c r="C90" s="4">
        <v>892300340</v>
      </c>
      <c r="D90" s="4">
        <v>1450920277</v>
      </c>
      <c r="E90" s="4">
        <v>1365549125</v>
      </c>
      <c r="F90" s="4">
        <v>2126724430</v>
      </c>
      <c r="G90" s="4">
        <v>2928568697</v>
      </c>
      <c r="H90" s="4">
        <v>5088109491</v>
      </c>
      <c r="I90" s="4">
        <v>6568040051</v>
      </c>
      <c r="J90" s="4">
        <v>8128528593</v>
      </c>
      <c r="K90" s="5">
        <v>8337262039</v>
      </c>
      <c r="L90" s="4">
        <v>6568040051</v>
      </c>
      <c r="M90" s="4">
        <v>6951827984</v>
      </c>
      <c r="N90" s="4">
        <v>8128528593</v>
      </c>
      <c r="O90" s="4">
        <v>8337262039</v>
      </c>
    </row>
    <row r="91" spans="1:15" ht="16" x14ac:dyDescent="0.2">
      <c r="A91" s="3" t="s">
        <v>96</v>
      </c>
      <c r="B91" s="4">
        <v>429578538</v>
      </c>
      <c r="C91" s="4">
        <v>615144044</v>
      </c>
      <c r="D91" s="4">
        <v>1104459496</v>
      </c>
      <c r="E91" s="4">
        <v>879317467</v>
      </c>
      <c r="F91" s="4">
        <v>1406148972</v>
      </c>
      <c r="G91" s="4">
        <v>1775800057</v>
      </c>
      <c r="H91" s="4">
        <v>3249472041</v>
      </c>
      <c r="I91" s="4">
        <v>4183564010</v>
      </c>
      <c r="J91" s="4">
        <v>5203641452</v>
      </c>
      <c r="K91" s="5">
        <v>5071907841</v>
      </c>
      <c r="L91" s="4">
        <v>4183564010</v>
      </c>
      <c r="M91" s="4">
        <v>4501439593</v>
      </c>
      <c r="N91" s="4">
        <v>5203641452</v>
      </c>
      <c r="O91" s="4">
        <v>5071907841</v>
      </c>
    </row>
    <row r="92" spans="1:15" ht="16" x14ac:dyDescent="0.2">
      <c r="A92" s="3" t="s">
        <v>97</v>
      </c>
      <c r="B92" s="4">
        <v>217810</v>
      </c>
      <c r="C92" s="4">
        <v>1411098</v>
      </c>
      <c r="D92" s="4">
        <v>2616840</v>
      </c>
      <c r="E92" s="4">
        <v>4225606</v>
      </c>
      <c r="F92" s="4">
        <v>7569903</v>
      </c>
      <c r="G92" s="4">
        <v>10616588</v>
      </c>
      <c r="H92" s="4">
        <v>10165302</v>
      </c>
      <c r="I92" s="4">
        <v>10222323</v>
      </c>
      <c r="J92" s="4">
        <v>21261700</v>
      </c>
      <c r="K92" s="5">
        <v>166166989</v>
      </c>
      <c r="L92" s="4">
        <v>10222323</v>
      </c>
      <c r="M92" s="4">
        <v>140045791</v>
      </c>
      <c r="N92" s="4">
        <v>21261700</v>
      </c>
      <c r="O92" s="4">
        <v>166166989</v>
      </c>
    </row>
    <row r="93" spans="1:15" ht="16" x14ac:dyDescent="0.2">
      <c r="A93" s="3" t="s">
        <v>98</v>
      </c>
      <c r="B93" s="4">
        <v>3683402</v>
      </c>
      <c r="C93" s="4">
        <v>5121882</v>
      </c>
      <c r="D93" s="4">
        <v>18566803</v>
      </c>
      <c r="E93" s="4">
        <v>13753933</v>
      </c>
      <c r="F93" s="4">
        <v>25918517</v>
      </c>
      <c r="G93" s="4">
        <v>57440479</v>
      </c>
      <c r="H93" s="4">
        <v>71688140</v>
      </c>
      <c r="I93" s="4">
        <v>69707170</v>
      </c>
      <c r="J93" s="4">
        <v>64071121</v>
      </c>
      <c r="K93" s="5">
        <v>10029566</v>
      </c>
      <c r="L93" s="4">
        <v>69707170</v>
      </c>
      <c r="M93" s="4">
        <v>3098701</v>
      </c>
      <c r="N93" s="4">
        <v>64071121</v>
      </c>
      <c r="O93" s="4">
        <v>10029566</v>
      </c>
    </row>
    <row r="94" spans="1:15" ht="16" x14ac:dyDescent="0.2">
      <c r="A94" s="3" t="s">
        <v>99</v>
      </c>
      <c r="B94" s="4" t="s">
        <v>20</v>
      </c>
      <c r="C94" s="4" t="s">
        <v>20</v>
      </c>
      <c r="D94" s="4" t="s">
        <v>20</v>
      </c>
      <c r="E94" s="4" t="s">
        <v>20</v>
      </c>
      <c r="F94" s="4" t="s">
        <v>20</v>
      </c>
      <c r="G94" s="4" t="s">
        <v>20</v>
      </c>
      <c r="H94" s="4" t="s">
        <v>20</v>
      </c>
      <c r="I94" s="4" t="s">
        <v>20</v>
      </c>
      <c r="J94" s="4" t="s">
        <v>20</v>
      </c>
      <c r="K94" s="5" t="s">
        <v>20</v>
      </c>
      <c r="L94" s="4" t="s">
        <v>20</v>
      </c>
      <c r="M94" s="4" t="s">
        <v>20</v>
      </c>
      <c r="N94" s="4" t="s">
        <v>20</v>
      </c>
      <c r="O94" s="4" t="s">
        <v>20</v>
      </c>
    </row>
    <row r="95" spans="1:15" ht="16" x14ac:dyDescent="0.2">
      <c r="A95" s="3" t="s">
        <v>100</v>
      </c>
      <c r="B95" s="4">
        <v>425677327</v>
      </c>
      <c r="C95" s="4">
        <v>608611064</v>
      </c>
      <c r="D95" s="4">
        <v>1083275853</v>
      </c>
      <c r="E95" s="4">
        <v>861337929</v>
      </c>
      <c r="F95" s="4">
        <v>1372660552</v>
      </c>
      <c r="G95" s="4">
        <v>1707742990</v>
      </c>
      <c r="H95" s="4">
        <v>3167618598</v>
      </c>
      <c r="I95" s="4">
        <v>4103634516</v>
      </c>
      <c r="J95" s="4">
        <v>5118308631</v>
      </c>
      <c r="K95" s="5">
        <v>4895711286</v>
      </c>
      <c r="L95" s="4">
        <v>4103634516</v>
      </c>
      <c r="M95" s="4">
        <v>4358295102</v>
      </c>
      <c r="N95" s="4">
        <v>5118308631</v>
      </c>
      <c r="O95" s="4">
        <v>4895711286</v>
      </c>
    </row>
    <row r="96" spans="1:15" ht="16" x14ac:dyDescent="0.2">
      <c r="A96" s="3" t="s">
        <v>101</v>
      </c>
      <c r="B96" s="4" t="s">
        <v>20</v>
      </c>
      <c r="C96" s="4" t="s">
        <v>20</v>
      </c>
      <c r="D96" s="4" t="s">
        <v>20</v>
      </c>
      <c r="E96" s="4" t="s">
        <v>20</v>
      </c>
      <c r="F96" s="4" t="s">
        <v>20</v>
      </c>
      <c r="G96" s="4">
        <v>12112878</v>
      </c>
      <c r="H96" s="4">
        <v>16437250</v>
      </c>
      <c r="I96" s="4">
        <v>26151134</v>
      </c>
      <c r="J96" s="4">
        <v>35432609</v>
      </c>
      <c r="K96" s="5">
        <v>46486433</v>
      </c>
      <c r="L96" s="4">
        <v>26151134</v>
      </c>
      <c r="M96" s="4">
        <v>28258392</v>
      </c>
      <c r="N96" s="4">
        <v>35432609</v>
      </c>
      <c r="O96" s="4">
        <v>46486433</v>
      </c>
    </row>
    <row r="97" spans="1:15" ht="16" x14ac:dyDescent="0.2">
      <c r="A97" s="3" t="s">
        <v>102</v>
      </c>
      <c r="B97" s="4" t="s">
        <v>20</v>
      </c>
      <c r="C97" s="4" t="s">
        <v>20</v>
      </c>
      <c r="D97" s="4" t="s">
        <v>20</v>
      </c>
      <c r="E97" s="4" t="s">
        <v>20</v>
      </c>
      <c r="F97" s="4" t="s">
        <v>20</v>
      </c>
      <c r="G97" s="4" t="s">
        <v>20</v>
      </c>
      <c r="H97" s="4" t="s">
        <v>20</v>
      </c>
      <c r="I97" s="4" t="s">
        <v>20</v>
      </c>
      <c r="J97" s="4" t="s">
        <v>20</v>
      </c>
      <c r="K97" s="5" t="s">
        <v>20</v>
      </c>
      <c r="L97" s="4" t="s">
        <v>20</v>
      </c>
      <c r="M97" s="4" t="s">
        <v>20</v>
      </c>
      <c r="N97" s="4" t="s">
        <v>20</v>
      </c>
      <c r="O97" s="4" t="s">
        <v>20</v>
      </c>
    </row>
    <row r="98" spans="1:15" ht="16" x14ac:dyDescent="0.2">
      <c r="A98" s="3" t="s">
        <v>103</v>
      </c>
      <c r="B98" s="4" t="s">
        <v>20</v>
      </c>
      <c r="C98" s="4" t="s">
        <v>20</v>
      </c>
      <c r="D98" s="4" t="s">
        <v>20</v>
      </c>
      <c r="E98" s="4" t="s">
        <v>20</v>
      </c>
      <c r="F98" s="4" t="s">
        <v>20</v>
      </c>
      <c r="G98" s="4">
        <v>12112878</v>
      </c>
      <c r="H98" s="4">
        <v>16437250</v>
      </c>
      <c r="I98" s="4">
        <v>26151134</v>
      </c>
      <c r="J98" s="4">
        <v>35432609</v>
      </c>
      <c r="K98" s="5">
        <v>46486433</v>
      </c>
      <c r="L98" s="4">
        <v>26151134</v>
      </c>
      <c r="M98" s="4">
        <v>28258392</v>
      </c>
      <c r="N98" s="4">
        <v>35432609</v>
      </c>
      <c r="O98" s="4">
        <v>46486433</v>
      </c>
    </row>
    <row r="99" spans="1:15" ht="16" x14ac:dyDescent="0.2">
      <c r="A99" s="3" t="s">
        <v>104</v>
      </c>
      <c r="B99" s="4">
        <v>13730473</v>
      </c>
      <c r="C99" s="4">
        <v>10089511</v>
      </c>
      <c r="D99" s="4">
        <v>10195235</v>
      </c>
      <c r="E99" s="4">
        <v>12028387</v>
      </c>
      <c r="F99" s="4">
        <v>416105</v>
      </c>
      <c r="G99" s="4">
        <v>39217843</v>
      </c>
      <c r="H99" s="4">
        <v>74339586</v>
      </c>
      <c r="I99" s="4">
        <v>45157219</v>
      </c>
      <c r="J99" s="4">
        <v>77174783</v>
      </c>
      <c r="K99" s="5" t="s">
        <v>20</v>
      </c>
      <c r="L99" s="4">
        <v>45157219</v>
      </c>
      <c r="M99" s="4" t="s">
        <v>20</v>
      </c>
      <c r="N99" s="4">
        <v>77174783</v>
      </c>
      <c r="O99" s="4" t="s">
        <v>20</v>
      </c>
    </row>
    <row r="100" spans="1:15" ht="16" x14ac:dyDescent="0.2">
      <c r="A100" s="3" t="s">
        <v>105</v>
      </c>
      <c r="B100" s="4" t="s">
        <v>20</v>
      </c>
      <c r="C100" s="4" t="s">
        <v>20</v>
      </c>
      <c r="D100" s="4" t="s">
        <v>20</v>
      </c>
      <c r="E100" s="4" t="s">
        <v>20</v>
      </c>
      <c r="F100" s="4" t="s">
        <v>20</v>
      </c>
      <c r="G100" s="4" t="s">
        <v>20</v>
      </c>
      <c r="H100" s="4" t="s">
        <v>20</v>
      </c>
      <c r="I100" s="4" t="s">
        <v>20</v>
      </c>
      <c r="J100" s="4" t="s">
        <v>20</v>
      </c>
      <c r="K100" s="5" t="s">
        <v>20</v>
      </c>
      <c r="L100" s="4" t="s">
        <v>20</v>
      </c>
      <c r="M100" s="4" t="s">
        <v>20</v>
      </c>
      <c r="N100" s="4" t="s">
        <v>20</v>
      </c>
      <c r="O100" s="4" t="s">
        <v>20</v>
      </c>
    </row>
    <row r="101" spans="1:15" ht="16" x14ac:dyDescent="0.2">
      <c r="A101" s="3" t="s">
        <v>106</v>
      </c>
      <c r="B101" s="4" t="s">
        <v>20</v>
      </c>
      <c r="C101" s="4" t="s">
        <v>20</v>
      </c>
      <c r="D101" s="4" t="s">
        <v>20</v>
      </c>
      <c r="E101" s="4" t="s">
        <v>20</v>
      </c>
      <c r="F101" s="4" t="s">
        <v>20</v>
      </c>
      <c r="G101" s="4" t="s">
        <v>20</v>
      </c>
      <c r="H101" s="4" t="s">
        <v>20</v>
      </c>
      <c r="I101" s="4" t="s">
        <v>20</v>
      </c>
      <c r="J101" s="4" t="s">
        <v>20</v>
      </c>
      <c r="K101" s="5" t="s">
        <v>20</v>
      </c>
      <c r="L101" s="4" t="s">
        <v>20</v>
      </c>
      <c r="M101" s="4" t="s">
        <v>20</v>
      </c>
      <c r="N101" s="4" t="s">
        <v>20</v>
      </c>
      <c r="O101" s="4" t="s">
        <v>20</v>
      </c>
    </row>
    <row r="102" spans="1:15" ht="16" x14ac:dyDescent="0.2">
      <c r="A102" s="3" t="s">
        <v>107</v>
      </c>
      <c r="B102" s="4" t="s">
        <v>20</v>
      </c>
      <c r="C102" s="4" t="s">
        <v>20</v>
      </c>
      <c r="D102" s="4" t="s">
        <v>20</v>
      </c>
      <c r="E102" s="4" t="s">
        <v>20</v>
      </c>
      <c r="F102" s="4" t="s">
        <v>20</v>
      </c>
      <c r="G102" s="4" t="s">
        <v>20</v>
      </c>
      <c r="H102" s="4" t="s">
        <v>20</v>
      </c>
      <c r="I102" s="4" t="s">
        <v>20</v>
      </c>
      <c r="J102" s="4" t="s">
        <v>20</v>
      </c>
      <c r="K102" s="5" t="s">
        <v>20</v>
      </c>
      <c r="L102" s="4" t="s">
        <v>20</v>
      </c>
      <c r="M102" s="4" t="s">
        <v>20</v>
      </c>
      <c r="N102" s="4" t="s">
        <v>20</v>
      </c>
      <c r="O102" s="4" t="s">
        <v>20</v>
      </c>
    </row>
    <row r="103" spans="1:15" ht="16" x14ac:dyDescent="0.2">
      <c r="A103" s="3" t="s">
        <v>108</v>
      </c>
      <c r="B103" s="4">
        <v>13730473</v>
      </c>
      <c r="C103" s="4">
        <v>10089511</v>
      </c>
      <c r="D103" s="4">
        <v>10195235</v>
      </c>
      <c r="E103" s="4">
        <v>12028387</v>
      </c>
      <c r="F103" s="4">
        <v>416105</v>
      </c>
      <c r="G103" s="4">
        <v>39217843</v>
      </c>
      <c r="H103" s="4">
        <v>74339586</v>
      </c>
      <c r="I103" s="4">
        <v>45157219</v>
      </c>
      <c r="J103" s="4">
        <v>77174783</v>
      </c>
      <c r="K103" s="5" t="s">
        <v>20</v>
      </c>
      <c r="L103" s="4">
        <v>45157219</v>
      </c>
      <c r="M103" s="4" t="s">
        <v>20</v>
      </c>
      <c r="N103" s="4">
        <v>77174783</v>
      </c>
      <c r="O103" s="4" t="s">
        <v>20</v>
      </c>
    </row>
    <row r="104" spans="1:15" ht="16" x14ac:dyDescent="0.2">
      <c r="A104" s="3" t="s">
        <v>109</v>
      </c>
      <c r="B104" s="4">
        <v>443309011</v>
      </c>
      <c r="C104" s="4">
        <v>625233554</v>
      </c>
      <c r="D104" s="4">
        <v>1114654731</v>
      </c>
      <c r="E104" s="4">
        <v>891345854</v>
      </c>
      <c r="F104" s="4">
        <v>1406565077</v>
      </c>
      <c r="G104" s="4">
        <v>1827130779</v>
      </c>
      <c r="H104" s="4">
        <v>3340248876</v>
      </c>
      <c r="I104" s="4">
        <v>4254872363</v>
      </c>
      <c r="J104" s="4">
        <v>5316248844</v>
      </c>
      <c r="K104" s="5">
        <v>5118394274</v>
      </c>
      <c r="L104" s="4">
        <v>4254872363</v>
      </c>
      <c r="M104" s="4">
        <v>4529697985</v>
      </c>
      <c r="N104" s="4">
        <v>5316248844</v>
      </c>
      <c r="O104" s="4">
        <v>5118394274</v>
      </c>
    </row>
    <row r="105" spans="1:15" ht="16" x14ac:dyDescent="0.2">
      <c r="A105" s="3" t="s">
        <v>110</v>
      </c>
      <c r="B105" s="4" t="s">
        <v>20</v>
      </c>
      <c r="C105" s="4" t="s">
        <v>20</v>
      </c>
      <c r="D105" s="4" t="s">
        <v>20</v>
      </c>
      <c r="E105" s="4" t="s">
        <v>20</v>
      </c>
      <c r="F105" s="4" t="s">
        <v>20</v>
      </c>
      <c r="G105" s="4">
        <v>57138527</v>
      </c>
      <c r="H105" s="4">
        <v>144441998</v>
      </c>
      <c r="I105" s="4">
        <v>136428044</v>
      </c>
      <c r="J105" s="4">
        <v>181296492</v>
      </c>
      <c r="K105" s="5">
        <v>179482648</v>
      </c>
      <c r="L105" s="4">
        <v>136428044</v>
      </c>
      <c r="M105" s="4">
        <v>155543475</v>
      </c>
      <c r="N105" s="4">
        <v>181296492</v>
      </c>
      <c r="O105" s="4">
        <v>179482648</v>
      </c>
    </row>
    <row r="106" spans="1:15" ht="16" x14ac:dyDescent="0.2">
      <c r="A106" s="3" t="s">
        <v>111</v>
      </c>
      <c r="B106" s="4" t="s">
        <v>20</v>
      </c>
      <c r="C106" s="4" t="s">
        <v>20</v>
      </c>
      <c r="D106" s="4" t="s">
        <v>20</v>
      </c>
      <c r="E106" s="4" t="s">
        <v>20</v>
      </c>
      <c r="F106" s="4" t="s">
        <v>20</v>
      </c>
      <c r="G106" s="4" t="s">
        <v>20</v>
      </c>
      <c r="H106" s="4" t="s">
        <v>20</v>
      </c>
      <c r="I106" s="4" t="s">
        <v>20</v>
      </c>
      <c r="J106" s="4" t="s">
        <v>20</v>
      </c>
      <c r="K106" s="5" t="s">
        <v>20</v>
      </c>
      <c r="L106" s="4" t="s">
        <v>20</v>
      </c>
      <c r="M106" s="4" t="s">
        <v>20</v>
      </c>
      <c r="N106" s="4" t="s">
        <v>20</v>
      </c>
      <c r="O106" s="4" t="s">
        <v>20</v>
      </c>
    </row>
    <row r="107" spans="1:15" ht="16" x14ac:dyDescent="0.2">
      <c r="A107" s="3" t="s">
        <v>112</v>
      </c>
      <c r="B107" s="4" t="s">
        <v>20</v>
      </c>
      <c r="C107" s="4" t="s">
        <v>20</v>
      </c>
      <c r="D107" s="4" t="s">
        <v>20</v>
      </c>
      <c r="E107" s="4" t="s">
        <v>20</v>
      </c>
      <c r="F107" s="4" t="s">
        <v>20</v>
      </c>
      <c r="G107" s="4">
        <v>57138527</v>
      </c>
      <c r="H107" s="4">
        <v>144441998</v>
      </c>
      <c r="I107" s="4">
        <v>136428044</v>
      </c>
      <c r="J107" s="4">
        <v>181296492</v>
      </c>
      <c r="K107" s="5">
        <v>179482648</v>
      </c>
      <c r="L107" s="4">
        <v>136428044</v>
      </c>
      <c r="M107" s="4">
        <v>155543475</v>
      </c>
      <c r="N107" s="4">
        <v>181296492</v>
      </c>
      <c r="O107" s="4">
        <v>179482648</v>
      </c>
    </row>
    <row r="108" spans="1:15" ht="16" x14ac:dyDescent="0.2">
      <c r="A108" s="3" t="s">
        <v>113</v>
      </c>
      <c r="B108" s="4" t="s">
        <v>20</v>
      </c>
      <c r="C108" s="4">
        <v>20640</v>
      </c>
      <c r="D108" s="4">
        <v>4058686</v>
      </c>
      <c r="E108" s="4">
        <v>6160090</v>
      </c>
      <c r="F108" s="4">
        <v>54387389</v>
      </c>
      <c r="G108" s="4">
        <v>69610605</v>
      </c>
      <c r="H108" s="4">
        <v>112963575</v>
      </c>
      <c r="I108" s="4">
        <v>117930290</v>
      </c>
      <c r="J108" s="4">
        <v>56656955</v>
      </c>
      <c r="K108" s="5">
        <v>56553094</v>
      </c>
      <c r="L108" s="4">
        <v>117930290</v>
      </c>
      <c r="M108" s="4">
        <v>70720208</v>
      </c>
      <c r="N108" s="4">
        <v>56656955</v>
      </c>
      <c r="O108" s="4">
        <v>56553094</v>
      </c>
    </row>
    <row r="109" spans="1:15" ht="16" x14ac:dyDescent="0.2">
      <c r="A109" s="3" t="s">
        <v>114</v>
      </c>
      <c r="B109" s="4" t="s">
        <v>20</v>
      </c>
      <c r="C109" s="4" t="s">
        <v>20</v>
      </c>
      <c r="D109" s="4" t="s">
        <v>20</v>
      </c>
      <c r="E109" s="4" t="s">
        <v>20</v>
      </c>
      <c r="F109" s="4" t="s">
        <v>20</v>
      </c>
      <c r="G109" s="4" t="s">
        <v>20</v>
      </c>
      <c r="H109" s="4" t="s">
        <v>20</v>
      </c>
      <c r="I109" s="4" t="s">
        <v>20</v>
      </c>
      <c r="J109" s="4" t="s">
        <v>20</v>
      </c>
      <c r="K109" s="5" t="s">
        <v>20</v>
      </c>
      <c r="L109" s="4" t="s">
        <v>20</v>
      </c>
      <c r="M109" s="4" t="s">
        <v>20</v>
      </c>
      <c r="N109" s="4" t="s">
        <v>20</v>
      </c>
      <c r="O109" s="4" t="s">
        <v>20</v>
      </c>
    </row>
    <row r="110" spans="1:15" ht="16" x14ac:dyDescent="0.2">
      <c r="A110" s="3" t="s">
        <v>115</v>
      </c>
      <c r="B110" s="4" t="s">
        <v>20</v>
      </c>
      <c r="C110" s="4" t="s">
        <v>20</v>
      </c>
      <c r="D110" s="4" t="s">
        <v>20</v>
      </c>
      <c r="E110" s="4" t="s">
        <v>20</v>
      </c>
      <c r="F110" s="4" t="s">
        <v>20</v>
      </c>
      <c r="G110" s="4" t="s">
        <v>20</v>
      </c>
      <c r="H110" s="4" t="s">
        <v>20</v>
      </c>
      <c r="I110" s="4" t="s">
        <v>20</v>
      </c>
      <c r="J110" s="4" t="s">
        <v>20</v>
      </c>
      <c r="K110" s="5" t="s">
        <v>20</v>
      </c>
      <c r="L110" s="4" t="s">
        <v>20</v>
      </c>
      <c r="M110" s="4" t="s">
        <v>20</v>
      </c>
      <c r="N110" s="4" t="s">
        <v>20</v>
      </c>
      <c r="O110" s="4" t="s">
        <v>20</v>
      </c>
    </row>
    <row r="111" spans="1:15" ht="16" x14ac:dyDescent="0.2">
      <c r="A111" s="3" t="s">
        <v>105</v>
      </c>
      <c r="B111" s="4" t="s">
        <v>20</v>
      </c>
      <c r="C111" s="4" t="s">
        <v>20</v>
      </c>
      <c r="D111" s="4" t="s">
        <v>20</v>
      </c>
      <c r="E111" s="4" t="s">
        <v>20</v>
      </c>
      <c r="F111" s="4" t="s">
        <v>20</v>
      </c>
      <c r="G111" s="4" t="s">
        <v>20</v>
      </c>
      <c r="H111" s="4" t="s">
        <v>20</v>
      </c>
      <c r="I111" s="4" t="s">
        <v>20</v>
      </c>
      <c r="J111" s="4" t="s">
        <v>20</v>
      </c>
      <c r="K111" s="5" t="s">
        <v>20</v>
      </c>
      <c r="L111" s="4" t="s">
        <v>20</v>
      </c>
      <c r="M111" s="4" t="s">
        <v>20</v>
      </c>
      <c r="N111" s="4" t="s">
        <v>20</v>
      </c>
      <c r="O111" s="4" t="s">
        <v>20</v>
      </c>
    </row>
    <row r="112" spans="1:15" ht="16" x14ac:dyDescent="0.2">
      <c r="A112" s="3" t="s">
        <v>107</v>
      </c>
      <c r="B112" s="4" t="s">
        <v>20</v>
      </c>
      <c r="C112" s="4" t="s">
        <v>20</v>
      </c>
      <c r="D112" s="4" t="s">
        <v>20</v>
      </c>
      <c r="E112" s="4" t="s">
        <v>20</v>
      </c>
      <c r="F112" s="4" t="s">
        <v>20</v>
      </c>
      <c r="G112" s="4" t="s">
        <v>20</v>
      </c>
      <c r="H112" s="4" t="s">
        <v>20</v>
      </c>
      <c r="I112" s="4" t="s">
        <v>20</v>
      </c>
      <c r="J112" s="4" t="s">
        <v>20</v>
      </c>
      <c r="K112" s="5" t="s">
        <v>20</v>
      </c>
      <c r="L112" s="4" t="s">
        <v>20</v>
      </c>
      <c r="M112" s="4" t="s">
        <v>20</v>
      </c>
      <c r="N112" s="4" t="s">
        <v>20</v>
      </c>
      <c r="O112" s="4" t="s">
        <v>20</v>
      </c>
    </row>
    <row r="113" spans="1:15" ht="16" x14ac:dyDescent="0.2">
      <c r="A113" s="3" t="s">
        <v>106</v>
      </c>
      <c r="B113" s="4" t="s">
        <v>20</v>
      </c>
      <c r="C113" s="4" t="s">
        <v>20</v>
      </c>
      <c r="D113" s="4" t="s">
        <v>20</v>
      </c>
      <c r="E113" s="4" t="s">
        <v>20</v>
      </c>
      <c r="F113" s="4" t="s">
        <v>20</v>
      </c>
      <c r="G113" s="4" t="s">
        <v>20</v>
      </c>
      <c r="H113" s="4" t="s">
        <v>20</v>
      </c>
      <c r="I113" s="4" t="s">
        <v>20</v>
      </c>
      <c r="J113" s="4" t="s">
        <v>20</v>
      </c>
      <c r="K113" s="5" t="s">
        <v>20</v>
      </c>
      <c r="L113" s="4" t="s">
        <v>20</v>
      </c>
      <c r="M113" s="4" t="s">
        <v>20</v>
      </c>
      <c r="N113" s="4" t="s">
        <v>20</v>
      </c>
      <c r="O113" s="4" t="s">
        <v>20</v>
      </c>
    </row>
    <row r="114" spans="1:15" ht="16" x14ac:dyDescent="0.2">
      <c r="A114" s="3" t="s">
        <v>116</v>
      </c>
      <c r="B114" s="4" t="s">
        <v>20</v>
      </c>
      <c r="C114" s="4">
        <v>20640</v>
      </c>
      <c r="D114" s="4">
        <v>4058686</v>
      </c>
      <c r="E114" s="4">
        <v>6160090</v>
      </c>
      <c r="F114" s="4">
        <v>54387389</v>
      </c>
      <c r="G114" s="4">
        <v>69610605</v>
      </c>
      <c r="H114" s="4">
        <v>112963575</v>
      </c>
      <c r="I114" s="4">
        <v>117930290</v>
      </c>
      <c r="J114" s="4">
        <v>56656955</v>
      </c>
      <c r="K114" s="5">
        <v>56553094</v>
      </c>
      <c r="L114" s="4">
        <v>117930290</v>
      </c>
      <c r="M114" s="4">
        <v>70720208</v>
      </c>
      <c r="N114" s="4">
        <v>56656955</v>
      </c>
      <c r="O114" s="4">
        <v>56553094</v>
      </c>
    </row>
    <row r="115" spans="1:15" ht="16" x14ac:dyDescent="0.2">
      <c r="A115" s="3" t="s">
        <v>117</v>
      </c>
      <c r="B115" s="4" t="s">
        <v>20</v>
      </c>
      <c r="C115" s="4">
        <v>20640</v>
      </c>
      <c r="D115" s="4">
        <v>4058686</v>
      </c>
      <c r="E115" s="4">
        <v>6160090</v>
      </c>
      <c r="F115" s="4">
        <v>54387389</v>
      </c>
      <c r="G115" s="4">
        <v>126749133</v>
      </c>
      <c r="H115" s="4">
        <v>257405572</v>
      </c>
      <c r="I115" s="4">
        <v>254358334</v>
      </c>
      <c r="J115" s="4">
        <v>237953447</v>
      </c>
      <c r="K115" s="5">
        <v>236035742</v>
      </c>
      <c r="L115" s="4">
        <v>254358334</v>
      </c>
      <c r="M115" s="4">
        <v>226263683</v>
      </c>
      <c r="N115" s="4">
        <v>237953447</v>
      </c>
      <c r="O115" s="4">
        <v>236035742</v>
      </c>
    </row>
    <row r="116" spans="1:15" ht="16" x14ac:dyDescent="0.2">
      <c r="A116" s="3" t="s">
        <v>118</v>
      </c>
      <c r="B116" s="4">
        <v>443309011</v>
      </c>
      <c r="C116" s="4">
        <v>625254194</v>
      </c>
      <c r="D116" s="4">
        <v>1118713418</v>
      </c>
      <c r="E116" s="4">
        <v>897505944</v>
      </c>
      <c r="F116" s="4">
        <v>1460952465</v>
      </c>
      <c r="G116" s="4">
        <v>1953879912</v>
      </c>
      <c r="H116" s="4">
        <v>3597654449</v>
      </c>
      <c r="I116" s="4">
        <v>4509230696</v>
      </c>
      <c r="J116" s="4">
        <v>5554202290</v>
      </c>
      <c r="K116" s="5">
        <v>5354430016</v>
      </c>
      <c r="L116" s="4">
        <v>4509230696</v>
      </c>
      <c r="M116" s="4">
        <v>4755961668</v>
      </c>
      <c r="N116" s="4">
        <v>5554202290</v>
      </c>
      <c r="O116" s="4">
        <v>5354430016</v>
      </c>
    </row>
    <row r="117" spans="1:15" ht="16" x14ac:dyDescent="0.2">
      <c r="A117" s="3" t="s">
        <v>119</v>
      </c>
      <c r="B117" s="4" t="s">
        <v>20</v>
      </c>
      <c r="C117" s="4" t="s">
        <v>20</v>
      </c>
      <c r="D117" s="4" t="s">
        <v>20</v>
      </c>
      <c r="E117" s="4" t="s">
        <v>20</v>
      </c>
      <c r="F117" s="4" t="s">
        <v>20</v>
      </c>
      <c r="G117" s="4" t="s">
        <v>20</v>
      </c>
      <c r="H117" s="4" t="s">
        <v>20</v>
      </c>
      <c r="I117" s="4" t="s">
        <v>20</v>
      </c>
      <c r="J117" s="4" t="s">
        <v>20</v>
      </c>
      <c r="K117" s="5" t="s">
        <v>20</v>
      </c>
      <c r="L117" s="4" t="s">
        <v>20</v>
      </c>
      <c r="M117" s="4" t="s">
        <v>20</v>
      </c>
      <c r="N117" s="4" t="s">
        <v>20</v>
      </c>
      <c r="O117" s="4" t="s">
        <v>20</v>
      </c>
    </row>
    <row r="118" spans="1:15" ht="16" x14ac:dyDescent="0.2">
      <c r="A118" s="3" t="s">
        <v>120</v>
      </c>
      <c r="B118" s="4">
        <v>131256882</v>
      </c>
      <c r="C118" s="4">
        <v>161263796</v>
      </c>
      <c r="D118" s="4">
        <v>156762544</v>
      </c>
      <c r="E118" s="4">
        <v>179650088</v>
      </c>
      <c r="F118" s="4">
        <v>183480418</v>
      </c>
      <c r="G118" s="4">
        <v>201597315</v>
      </c>
      <c r="H118" s="4">
        <v>238485728</v>
      </c>
      <c r="I118" s="4">
        <v>382140218</v>
      </c>
      <c r="J118" s="4">
        <v>376427710</v>
      </c>
      <c r="K118" s="5">
        <v>409454610</v>
      </c>
      <c r="L118" s="4">
        <v>382140218</v>
      </c>
      <c r="M118" s="4">
        <v>356789647</v>
      </c>
      <c r="N118" s="4">
        <v>376427710</v>
      </c>
      <c r="O118" s="4">
        <v>409454610</v>
      </c>
    </row>
    <row r="119" spans="1:15" ht="16" x14ac:dyDescent="0.2">
      <c r="A119" s="3" t="s">
        <v>121</v>
      </c>
      <c r="B119" s="4">
        <v>348495</v>
      </c>
      <c r="C119" s="4">
        <v>319371</v>
      </c>
      <c r="D119" s="4">
        <v>310097</v>
      </c>
      <c r="E119" s="4">
        <v>354235</v>
      </c>
      <c r="F119" s="4">
        <v>338371</v>
      </c>
      <c r="G119" s="4">
        <v>337872</v>
      </c>
      <c r="H119" s="4">
        <v>371961</v>
      </c>
      <c r="I119" s="4">
        <v>352533</v>
      </c>
      <c r="J119" s="4">
        <v>330847</v>
      </c>
      <c r="K119" s="5">
        <v>338210</v>
      </c>
      <c r="L119" s="4">
        <v>352533</v>
      </c>
      <c r="M119" s="4">
        <v>324088</v>
      </c>
      <c r="N119" s="4">
        <v>330847</v>
      </c>
      <c r="O119" s="4">
        <v>338210</v>
      </c>
    </row>
    <row r="120" spans="1:15" ht="16" x14ac:dyDescent="0.2">
      <c r="A120" s="3" t="s">
        <v>122</v>
      </c>
      <c r="B120" s="4">
        <v>130908387</v>
      </c>
      <c r="C120" s="4">
        <v>160944425</v>
      </c>
      <c r="D120" s="4">
        <v>156452447</v>
      </c>
      <c r="E120" s="4">
        <v>179295853</v>
      </c>
      <c r="F120" s="4">
        <v>183142047</v>
      </c>
      <c r="G120" s="4">
        <v>201259443</v>
      </c>
      <c r="H120" s="4">
        <v>238113767</v>
      </c>
      <c r="I120" s="4">
        <v>381787685</v>
      </c>
      <c r="J120" s="4">
        <v>376096864</v>
      </c>
      <c r="K120" s="5">
        <v>409116399</v>
      </c>
      <c r="L120" s="4">
        <v>381787685</v>
      </c>
      <c r="M120" s="4">
        <v>356465559</v>
      </c>
      <c r="N120" s="4">
        <v>376096864</v>
      </c>
      <c r="O120" s="4">
        <v>409116399</v>
      </c>
    </row>
    <row r="121" spans="1:15" ht="16" x14ac:dyDescent="0.2">
      <c r="A121" s="3" t="s">
        <v>123</v>
      </c>
      <c r="B121" s="4" t="s">
        <v>20</v>
      </c>
      <c r="C121" s="4" t="s">
        <v>20</v>
      </c>
      <c r="D121" s="4" t="s">
        <v>20</v>
      </c>
      <c r="E121" s="4" t="s">
        <v>20</v>
      </c>
      <c r="F121" s="4">
        <v>5491666</v>
      </c>
      <c r="G121" s="4" t="s">
        <v>20</v>
      </c>
      <c r="H121" s="4" t="s">
        <v>20</v>
      </c>
      <c r="I121" s="4" t="s">
        <v>20</v>
      </c>
      <c r="J121" s="4" t="s">
        <v>20</v>
      </c>
      <c r="K121" s="5" t="s">
        <v>20</v>
      </c>
      <c r="L121" s="4" t="s">
        <v>20</v>
      </c>
      <c r="M121" s="4" t="s">
        <v>20</v>
      </c>
      <c r="N121" s="4" t="s">
        <v>20</v>
      </c>
      <c r="O121" s="4" t="s">
        <v>20</v>
      </c>
    </row>
    <row r="122" spans="1:15" ht="16" x14ac:dyDescent="0.2">
      <c r="A122" s="3" t="s">
        <v>124</v>
      </c>
      <c r="B122" s="4">
        <v>14170932</v>
      </c>
      <c r="C122" s="4">
        <v>48207613</v>
      </c>
      <c r="D122" s="4">
        <v>148330855</v>
      </c>
      <c r="E122" s="4">
        <v>254852422</v>
      </c>
      <c r="F122" s="4">
        <v>408366674</v>
      </c>
      <c r="G122" s="4">
        <v>628031025</v>
      </c>
      <c r="H122" s="4">
        <v>1068520355</v>
      </c>
      <c r="I122" s="4">
        <v>1520352538</v>
      </c>
      <c r="J122" s="4">
        <v>2030818900</v>
      </c>
      <c r="K122" s="5">
        <v>2384662721</v>
      </c>
      <c r="L122" s="4">
        <v>1520352538</v>
      </c>
      <c r="M122" s="4">
        <v>1692134073</v>
      </c>
      <c r="N122" s="4">
        <v>2030818900</v>
      </c>
      <c r="O122" s="4">
        <v>2384662721</v>
      </c>
    </row>
    <row r="123" spans="1:15" ht="16" x14ac:dyDescent="0.2">
      <c r="A123" s="3" t="s">
        <v>125</v>
      </c>
      <c r="B123" s="4" t="s">
        <v>20</v>
      </c>
      <c r="C123" s="4" t="s">
        <v>20</v>
      </c>
      <c r="D123" s="4" t="s">
        <v>20</v>
      </c>
      <c r="E123" s="4" t="s">
        <v>20</v>
      </c>
      <c r="F123" s="4" t="s">
        <v>20</v>
      </c>
      <c r="G123" s="4" t="s">
        <v>20</v>
      </c>
      <c r="H123" s="4" t="s">
        <v>20</v>
      </c>
      <c r="I123" s="4" t="s">
        <v>20</v>
      </c>
      <c r="J123" s="4" t="s">
        <v>20</v>
      </c>
      <c r="K123" s="5" t="s">
        <v>20</v>
      </c>
      <c r="L123" s="4" t="s">
        <v>20</v>
      </c>
      <c r="M123" s="4" t="s">
        <v>20</v>
      </c>
      <c r="N123" s="4" t="s">
        <v>20</v>
      </c>
      <c r="O123" s="4" t="s">
        <v>20</v>
      </c>
    </row>
    <row r="124" spans="1:15" ht="16" x14ac:dyDescent="0.2">
      <c r="A124" s="3" t="s">
        <v>126</v>
      </c>
      <c r="B124" s="4">
        <v>149915901</v>
      </c>
      <c r="C124" s="4">
        <v>267046146</v>
      </c>
      <c r="D124" s="4">
        <v>332206859</v>
      </c>
      <c r="E124" s="4">
        <v>468043181</v>
      </c>
      <c r="F124" s="4">
        <v>665771964</v>
      </c>
      <c r="G124" s="4">
        <v>974688786</v>
      </c>
      <c r="H124" s="4">
        <v>1490455043</v>
      </c>
      <c r="I124" s="4">
        <v>2058809354</v>
      </c>
      <c r="J124" s="4">
        <v>2574326302</v>
      </c>
      <c r="K124" s="5">
        <v>2982832024</v>
      </c>
      <c r="L124" s="4">
        <v>2058809354</v>
      </c>
      <c r="M124" s="4">
        <v>2195866316</v>
      </c>
      <c r="N124" s="4">
        <v>2574326302</v>
      </c>
      <c r="O124" s="4">
        <v>2982832024</v>
      </c>
    </row>
    <row r="125" spans="1:15" ht="16" x14ac:dyDescent="0.2">
      <c r="A125" s="3" t="s">
        <v>127</v>
      </c>
      <c r="B125" s="4" t="s">
        <v>20</v>
      </c>
      <c r="C125" s="4" t="s">
        <v>20</v>
      </c>
      <c r="D125" s="4" t="s">
        <v>20</v>
      </c>
      <c r="E125" s="4" t="s">
        <v>20</v>
      </c>
      <c r="F125" s="4" t="s">
        <v>20</v>
      </c>
      <c r="G125" s="4" t="s">
        <v>20</v>
      </c>
      <c r="H125" s="4" t="s">
        <v>20</v>
      </c>
      <c r="I125" s="4" t="s">
        <v>20</v>
      </c>
      <c r="J125" s="4" t="s">
        <v>20</v>
      </c>
      <c r="K125" s="5" t="s">
        <v>20</v>
      </c>
      <c r="L125" s="4" t="s">
        <v>20</v>
      </c>
      <c r="M125" s="4" t="s">
        <v>20</v>
      </c>
      <c r="N125" s="4" t="s">
        <v>20</v>
      </c>
      <c r="O125" s="4" t="s">
        <v>20</v>
      </c>
    </row>
    <row r="126" spans="1:15" ht="16" x14ac:dyDescent="0.2">
      <c r="A126" s="3" t="s">
        <v>128</v>
      </c>
      <c r="B126" s="4">
        <v>149915901</v>
      </c>
      <c r="C126" s="4">
        <v>267046146</v>
      </c>
      <c r="D126" s="4">
        <v>332206859</v>
      </c>
      <c r="E126" s="4">
        <v>468043181</v>
      </c>
      <c r="F126" s="4">
        <v>665771964</v>
      </c>
      <c r="G126" s="4">
        <v>974688786</v>
      </c>
      <c r="H126" s="4">
        <v>1490455043</v>
      </c>
      <c r="I126" s="4">
        <v>2058809354</v>
      </c>
      <c r="J126" s="4">
        <v>2574326302</v>
      </c>
      <c r="K126" s="5">
        <v>2982832024</v>
      </c>
      <c r="L126" s="4">
        <v>2058809354</v>
      </c>
      <c r="M126" s="4">
        <v>2195866316</v>
      </c>
      <c r="N126" s="4">
        <v>2574326302</v>
      </c>
      <c r="O126" s="4">
        <v>2982832024</v>
      </c>
    </row>
    <row r="127" spans="1:15" ht="16" x14ac:dyDescent="0.2">
      <c r="A127" s="3" t="s">
        <v>129</v>
      </c>
      <c r="B127" s="4">
        <v>593224912</v>
      </c>
      <c r="C127" s="4">
        <v>892300340</v>
      </c>
      <c r="D127" s="4">
        <v>1450920277</v>
      </c>
      <c r="E127" s="4">
        <v>1365549125</v>
      </c>
      <c r="F127" s="4">
        <v>2126724430</v>
      </c>
      <c r="G127" s="4">
        <v>2928568697</v>
      </c>
      <c r="H127" s="4">
        <v>5088109491</v>
      </c>
      <c r="I127" s="4">
        <v>6568040051</v>
      </c>
      <c r="J127" s="4">
        <v>8128528593</v>
      </c>
      <c r="K127" s="5">
        <v>8337262039</v>
      </c>
      <c r="L127" s="4">
        <v>6568040051</v>
      </c>
      <c r="M127" s="4">
        <v>6951827984</v>
      </c>
      <c r="N127" s="4">
        <v>8128528593</v>
      </c>
      <c r="O127" s="4">
        <v>8337262039</v>
      </c>
    </row>
    <row r="128" spans="1:15" ht="16" x14ac:dyDescent="0.2">
      <c r="A128" s="23" t="s">
        <v>130</v>
      </c>
      <c r="B128" s="21">
        <v>3065273000</v>
      </c>
      <c r="C128" s="21">
        <v>3065273000</v>
      </c>
      <c r="D128" s="21">
        <v>3065273000</v>
      </c>
      <c r="E128" s="21">
        <v>2944546000</v>
      </c>
      <c r="F128" s="21">
        <v>2949402000</v>
      </c>
      <c r="G128" s="21">
        <v>3003377000</v>
      </c>
      <c r="H128" s="21">
        <v>3035624000</v>
      </c>
      <c r="I128" s="21">
        <v>3095709000</v>
      </c>
      <c r="J128" s="21">
        <v>3098630000</v>
      </c>
      <c r="K128" s="22">
        <v>3101075000</v>
      </c>
      <c r="L128" s="21">
        <v>3095709000</v>
      </c>
      <c r="M128" s="21">
        <v>3097289000</v>
      </c>
      <c r="N128" s="21">
        <v>3098630000</v>
      </c>
      <c r="O128" s="21">
        <v>3101075000</v>
      </c>
    </row>
    <row r="129" spans="1:15" ht="16" x14ac:dyDescent="0.2">
      <c r="A129" s="15" t="s">
        <v>193</v>
      </c>
      <c r="B129" s="10"/>
      <c r="C129" s="20">
        <f>(C128/B128)-1</f>
        <v>0</v>
      </c>
      <c r="D129" s="20">
        <f>(D128/C128)-1</f>
        <v>0</v>
      </c>
      <c r="E129" s="20">
        <f>(E128/D128)-1</f>
        <v>-3.9385398951414796E-2</v>
      </c>
      <c r="F129" s="20">
        <f t="shared" ref="F129:J129" si="26">(F128/E128)-1</f>
        <v>1.6491506670297529E-3</v>
      </c>
      <c r="G129" s="20">
        <f t="shared" si="26"/>
        <v>1.8300319861449976E-2</v>
      </c>
      <c r="H129" s="20">
        <f t="shared" si="26"/>
        <v>1.0736913814016757E-2</v>
      </c>
      <c r="I129" s="20">
        <f t="shared" si="26"/>
        <v>1.9793294558219321E-2</v>
      </c>
      <c r="J129" s="20">
        <f t="shared" si="26"/>
        <v>9.4356413991114607E-4</v>
      </c>
      <c r="K129" s="20">
        <f t="shared" ref="K129" si="27">(K128/J128)-1</f>
        <v>7.8905839032095137E-4</v>
      </c>
      <c r="L129" s="20">
        <f t="shared" ref="L129" si="28">(L128/K128)-1</f>
        <v>-1.7303676950735092E-3</v>
      </c>
      <c r="M129" s="20">
        <f t="shared" ref="M129" si="29">(M128/L128)-1</f>
        <v>5.1038388944180113E-4</v>
      </c>
      <c r="N129" s="20">
        <f t="shared" ref="N129" si="30">(N128/M128)-1</f>
        <v>4.3295927503050891E-4</v>
      </c>
      <c r="O129" s="20">
        <f t="shared" ref="O129" si="31">(O128/N128)-1</f>
        <v>7.8905839032095137E-4</v>
      </c>
    </row>
    <row r="130" spans="1:15" ht="16" x14ac:dyDescent="0.2">
      <c r="A130" s="3" t="s">
        <v>131</v>
      </c>
      <c r="B130" s="4" t="s">
        <v>20</v>
      </c>
      <c r="C130" s="4" t="s">
        <v>20</v>
      </c>
      <c r="D130" s="4" t="s">
        <v>20</v>
      </c>
      <c r="E130" s="4" t="s">
        <v>20</v>
      </c>
      <c r="F130" s="4" t="s">
        <v>20</v>
      </c>
      <c r="G130" s="4">
        <v>69251406</v>
      </c>
      <c r="H130" s="4">
        <v>160879248</v>
      </c>
      <c r="I130" s="4">
        <v>162579178</v>
      </c>
      <c r="J130" s="4">
        <v>216729101</v>
      </c>
      <c r="K130" s="5">
        <v>225969081</v>
      </c>
      <c r="L130" s="4">
        <v>162579178</v>
      </c>
      <c r="M130" s="4">
        <v>183801868</v>
      </c>
      <c r="N130" s="4">
        <v>216729101</v>
      </c>
      <c r="O130" s="4">
        <v>225969081</v>
      </c>
    </row>
    <row r="131" spans="1:15" ht="16" x14ac:dyDescent="0.2">
      <c r="A131" s="3" t="s">
        <v>132</v>
      </c>
      <c r="B131" s="4">
        <v>-396759477</v>
      </c>
      <c r="C131" s="4">
        <v>-542406797</v>
      </c>
      <c r="D131" s="4">
        <v>-717302158</v>
      </c>
      <c r="E131" s="4">
        <v>-681966426</v>
      </c>
      <c r="F131" s="4">
        <v>-572619400</v>
      </c>
      <c r="G131" s="4">
        <v>-830786757</v>
      </c>
      <c r="H131" s="4">
        <v>-1539444997</v>
      </c>
      <c r="I131" s="4">
        <v>-5227088207</v>
      </c>
      <c r="J131" s="4">
        <v>-6887780024</v>
      </c>
      <c r="K131" s="5">
        <v>-6920124604</v>
      </c>
      <c r="L131" s="4">
        <v>-5227088207</v>
      </c>
      <c r="M131" s="4">
        <v>-5766481990</v>
      </c>
      <c r="N131" s="4">
        <v>-6887780024</v>
      </c>
      <c r="O131" s="4">
        <v>-6920124604</v>
      </c>
    </row>
    <row r="132" spans="1:15" ht="16" x14ac:dyDescent="0.2">
      <c r="A132" s="3" t="s">
        <v>133</v>
      </c>
      <c r="B132" s="6">
        <v>-264.64999999999998</v>
      </c>
      <c r="C132" s="6">
        <v>-203.11</v>
      </c>
      <c r="D132" s="6">
        <v>-215.92</v>
      </c>
      <c r="E132" s="6">
        <v>-145.71</v>
      </c>
      <c r="F132" s="6">
        <v>-86.01</v>
      </c>
      <c r="G132" s="6">
        <v>-85.24</v>
      </c>
      <c r="H132" s="6">
        <v>-103.29</v>
      </c>
      <c r="I132" s="6">
        <v>-253.89</v>
      </c>
      <c r="J132" s="6">
        <v>-267.56</v>
      </c>
      <c r="K132" s="5">
        <v>-232</v>
      </c>
      <c r="L132" s="6">
        <v>-253.89</v>
      </c>
      <c r="M132" s="6">
        <v>-262.61</v>
      </c>
      <c r="N132" s="6">
        <v>-267.56</v>
      </c>
      <c r="O132" s="4">
        <v>-232</v>
      </c>
    </row>
    <row r="133" spans="1:15" ht="16" x14ac:dyDescent="0.2">
      <c r="A133" s="3" t="s">
        <v>134</v>
      </c>
      <c r="B133" s="6">
        <v>24.96</v>
      </c>
      <c r="C133" s="6">
        <v>29.67</v>
      </c>
      <c r="D133" s="6">
        <v>22.67</v>
      </c>
      <c r="E133" s="6">
        <v>34.04</v>
      </c>
      <c r="F133" s="6">
        <v>31.12</v>
      </c>
      <c r="G133" s="6">
        <v>33.090000000000003</v>
      </c>
      <c r="H133" s="6">
        <v>29.12</v>
      </c>
      <c r="I133" s="6">
        <v>31.23</v>
      </c>
      <c r="J133" s="6">
        <v>31.6</v>
      </c>
      <c r="K133" s="7">
        <v>35.700000000000003</v>
      </c>
      <c r="L133" s="6">
        <v>31.23</v>
      </c>
      <c r="M133" s="6">
        <v>31.48</v>
      </c>
      <c r="N133" s="6">
        <v>31.6</v>
      </c>
      <c r="O133" s="6">
        <v>35.700000000000003</v>
      </c>
    </row>
    <row r="134" spans="1:15" ht="16" x14ac:dyDescent="0.2">
      <c r="A134" s="3" t="s">
        <v>135</v>
      </c>
      <c r="B134" s="6">
        <v>1.32</v>
      </c>
      <c r="C134" s="6">
        <v>1.33</v>
      </c>
      <c r="D134" s="6">
        <v>1.26</v>
      </c>
      <c r="E134" s="6">
        <v>1.46</v>
      </c>
      <c r="F134" s="6">
        <v>1.34</v>
      </c>
      <c r="G134" s="6">
        <v>1.39</v>
      </c>
      <c r="H134" s="6">
        <v>1.37</v>
      </c>
      <c r="I134" s="6">
        <v>1.43</v>
      </c>
      <c r="J134" s="6">
        <v>1.42</v>
      </c>
      <c r="K134" s="7">
        <v>1.51</v>
      </c>
      <c r="L134" s="6">
        <v>1.43</v>
      </c>
      <c r="M134" s="6">
        <v>1.42</v>
      </c>
      <c r="N134" s="6">
        <v>1.42</v>
      </c>
      <c r="O134" s="6">
        <v>1.51</v>
      </c>
    </row>
    <row r="135" spans="1:15" ht="16" x14ac:dyDescent="0.2">
      <c r="A135" s="3" t="s">
        <v>136</v>
      </c>
      <c r="B135" s="4" t="s">
        <v>20</v>
      </c>
      <c r="C135" s="6">
        <v>7.7</v>
      </c>
      <c r="D135" s="6">
        <v>5.9</v>
      </c>
      <c r="E135" s="4">
        <v>7</v>
      </c>
      <c r="F135" s="6">
        <v>7.74</v>
      </c>
      <c r="G135" s="6">
        <v>6.03</v>
      </c>
      <c r="H135" s="6">
        <v>6.66</v>
      </c>
      <c r="I135" s="6">
        <v>4.91</v>
      </c>
      <c r="J135" s="6">
        <v>4.9400000000000004</v>
      </c>
      <c r="K135" s="7">
        <v>2.34</v>
      </c>
      <c r="L135" s="6">
        <v>2.21</v>
      </c>
      <c r="M135" s="6">
        <v>-0.72</v>
      </c>
      <c r="N135" s="6">
        <v>3.16</v>
      </c>
      <c r="O135" s="6">
        <v>0.15</v>
      </c>
    </row>
    <row r="136" spans="1:15" ht="16" x14ac:dyDescent="0.2">
      <c r="A136" s="3" t="s">
        <v>137</v>
      </c>
      <c r="B136" s="4" t="s">
        <v>20</v>
      </c>
      <c r="C136" s="4" t="s">
        <v>20</v>
      </c>
      <c r="D136" s="4" t="s">
        <v>20</v>
      </c>
      <c r="E136" s="4" t="s">
        <v>20</v>
      </c>
      <c r="F136" s="4">
        <v>873</v>
      </c>
      <c r="G136" s="4">
        <v>1182</v>
      </c>
      <c r="H136" s="4">
        <v>1747</v>
      </c>
      <c r="I136" s="4">
        <v>2180</v>
      </c>
      <c r="J136" s="4">
        <v>3332</v>
      </c>
      <c r="K136" s="5">
        <v>3332</v>
      </c>
      <c r="L136" s="4">
        <v>2180</v>
      </c>
      <c r="M136" s="4">
        <v>2180</v>
      </c>
      <c r="N136" s="4">
        <v>3332</v>
      </c>
      <c r="O136" s="4">
        <v>3332</v>
      </c>
    </row>
    <row r="138" spans="1:15" ht="16" x14ac:dyDescent="0.2">
      <c r="A138" s="2" t="s">
        <v>20</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row>
    <row r="139" spans="1:15" ht="16" x14ac:dyDescent="0.2">
      <c r="A139" s="3" t="s">
        <v>138</v>
      </c>
      <c r="B139" s="4">
        <v>16898392</v>
      </c>
      <c r="C139" s="4">
        <v>44583732</v>
      </c>
      <c r="D139" s="4">
        <v>126052379</v>
      </c>
      <c r="E139" s="4">
        <v>110742333</v>
      </c>
      <c r="F139" s="4">
        <v>188287340</v>
      </c>
      <c r="G139" s="4">
        <v>288771650</v>
      </c>
      <c r="H139" s="4">
        <v>395428796</v>
      </c>
      <c r="I139" s="4">
        <v>660541311</v>
      </c>
      <c r="J139" s="4">
        <v>768352918</v>
      </c>
      <c r="K139" s="5">
        <v>800061097</v>
      </c>
      <c r="L139" s="4">
        <v>369487691</v>
      </c>
      <c r="M139" s="4">
        <v>375972527</v>
      </c>
      <c r="N139" s="4">
        <v>384539857</v>
      </c>
      <c r="O139" s="4">
        <v>406962765</v>
      </c>
    </row>
    <row r="140" spans="1:15" ht="16" x14ac:dyDescent="0.2">
      <c r="A140" s="3" t="s">
        <v>139</v>
      </c>
      <c r="B140" s="4">
        <v>1277816</v>
      </c>
      <c r="C140" s="4">
        <v>2409403</v>
      </c>
      <c r="D140" s="4">
        <v>4362455</v>
      </c>
      <c r="E140" s="4">
        <v>7127933</v>
      </c>
      <c r="F140" s="4">
        <v>9986511</v>
      </c>
      <c r="G140" s="4">
        <v>25060895</v>
      </c>
      <c r="H140" s="4">
        <v>34953321</v>
      </c>
      <c r="I140" s="4">
        <v>39814636</v>
      </c>
      <c r="J140" s="4">
        <v>67890799</v>
      </c>
      <c r="K140" s="5">
        <v>86348313</v>
      </c>
      <c r="L140" s="4">
        <v>21050776</v>
      </c>
      <c r="M140" s="4">
        <v>26544907</v>
      </c>
      <c r="N140" s="4">
        <v>40792324</v>
      </c>
      <c r="O140" s="4">
        <v>44648098</v>
      </c>
    </row>
    <row r="141" spans="1:15" ht="16" x14ac:dyDescent="0.2">
      <c r="A141" s="3" t="s">
        <v>140</v>
      </c>
      <c r="B141" s="4">
        <v>131896</v>
      </c>
      <c r="C141" s="4">
        <v>-5874685</v>
      </c>
      <c r="D141" s="4">
        <v>-13380586</v>
      </c>
      <c r="E141" s="4">
        <v>-47352242</v>
      </c>
      <c r="F141" s="4">
        <v>-12417979</v>
      </c>
      <c r="G141" s="4">
        <v>-56728816</v>
      </c>
      <c r="H141" s="4">
        <v>-26073976</v>
      </c>
      <c r="I141" s="4">
        <v>-135496674</v>
      </c>
      <c r="J141" s="4">
        <v>-198856978</v>
      </c>
      <c r="K141" s="5">
        <v>-71271779</v>
      </c>
      <c r="L141" s="4">
        <v>-25502928</v>
      </c>
      <c r="M141" s="4">
        <v>-192379748</v>
      </c>
      <c r="N141" s="4">
        <v>-2465341</v>
      </c>
      <c r="O141" s="4">
        <v>-68751568</v>
      </c>
    </row>
    <row r="142" spans="1:15" ht="16" x14ac:dyDescent="0.2">
      <c r="A142" s="23" t="s">
        <v>141</v>
      </c>
      <c r="B142" s="21">
        <v>2067981</v>
      </c>
      <c r="C142" s="21">
        <v>2362692</v>
      </c>
      <c r="D142" s="21">
        <v>1086395</v>
      </c>
      <c r="E142" s="21">
        <v>1533418</v>
      </c>
      <c r="F142" s="21">
        <v>4043302</v>
      </c>
      <c r="G142" s="21">
        <v>3507807</v>
      </c>
      <c r="H142" s="21">
        <v>9781106</v>
      </c>
      <c r="I142" s="21">
        <v>6701541</v>
      </c>
      <c r="J142" s="21">
        <v>1227334</v>
      </c>
      <c r="K142" s="22">
        <v>14521215</v>
      </c>
      <c r="L142" s="21">
        <v>1080343</v>
      </c>
      <c r="M142" s="21">
        <v>-1589077</v>
      </c>
      <c r="N142" s="21">
        <v>2849550</v>
      </c>
      <c r="O142" s="21">
        <v>11608244</v>
      </c>
    </row>
    <row r="143" spans="1:15" ht="16" x14ac:dyDescent="0.2">
      <c r="A143" s="12" t="s">
        <v>194</v>
      </c>
      <c r="B143" s="20">
        <f t="shared" ref="B143:O143" si="32">B142/B2</f>
        <v>1.1120873154881366E-2</v>
      </c>
      <c r="C143" s="20">
        <f t="shared" si="32"/>
        <v>6.5689917738161723E-3</v>
      </c>
      <c r="D143" s="20">
        <f t="shared" si="32"/>
        <v>1.5621188260285376E-3</v>
      </c>
      <c r="E143" s="20">
        <f t="shared" si="32"/>
        <v>1.2613091553126466E-3</v>
      </c>
      <c r="F143" s="20">
        <f t="shared" si="32"/>
        <v>2.1398130674666156E-3</v>
      </c>
      <c r="G143" s="20">
        <f t="shared" si="32"/>
        <v>1.1762385612499404E-3</v>
      </c>
      <c r="H143" s="20">
        <f t="shared" si="32"/>
        <v>2.1953161584553054E-3</v>
      </c>
      <c r="I143" s="20">
        <f t="shared" si="32"/>
        <v>9.8291713379878827E-4</v>
      </c>
      <c r="J143" s="20">
        <f t="shared" si="32"/>
        <v>1.2869849456787443E-4</v>
      </c>
      <c r="K143" s="20">
        <f t="shared" si="32"/>
        <v>2.2784542178570458E-3</v>
      </c>
      <c r="L143" s="20">
        <f t="shared" si="32"/>
        <v>2.7606733892267997E-4</v>
      </c>
      <c r="M143" s="20">
        <f t="shared" si="32"/>
        <v>-3.8505563871722975E-4</v>
      </c>
      <c r="N143" s="20">
        <f t="shared" si="32"/>
        <v>5.3527070314838329E-4</v>
      </c>
      <c r="O143" s="20">
        <f t="shared" si="32"/>
        <v>1.2465585323495006E-2</v>
      </c>
    </row>
    <row r="144" spans="1:15" ht="16" x14ac:dyDescent="0.2">
      <c r="A144" s="3" t="s">
        <v>142</v>
      </c>
      <c r="B144" s="4" t="s">
        <v>20</v>
      </c>
      <c r="C144" s="4" t="s">
        <v>20</v>
      </c>
      <c r="D144" s="4" t="s">
        <v>20</v>
      </c>
      <c r="E144" s="4" t="s">
        <v>20</v>
      </c>
      <c r="F144" s="4" t="s">
        <v>20</v>
      </c>
      <c r="G144" s="4" t="s">
        <v>20</v>
      </c>
      <c r="H144" s="4" t="s">
        <v>20</v>
      </c>
      <c r="I144" s="4" t="s">
        <v>20</v>
      </c>
      <c r="J144" s="4" t="s">
        <v>20</v>
      </c>
      <c r="K144" s="5" t="s">
        <v>20</v>
      </c>
      <c r="L144" s="4" t="s">
        <v>20</v>
      </c>
      <c r="M144" s="4" t="s">
        <v>20</v>
      </c>
      <c r="N144" s="4" t="s">
        <v>20</v>
      </c>
      <c r="O144" s="4" t="s">
        <v>20</v>
      </c>
    </row>
    <row r="145" spans="1:15" ht="16" x14ac:dyDescent="0.2">
      <c r="A145" s="3" t="s">
        <v>143</v>
      </c>
      <c r="B145" s="4" t="s">
        <v>20</v>
      </c>
      <c r="C145" s="4" t="s">
        <v>20</v>
      </c>
      <c r="D145" s="4" t="s">
        <v>20</v>
      </c>
      <c r="E145" s="4" t="s">
        <v>20</v>
      </c>
      <c r="F145" s="4" t="s">
        <v>20</v>
      </c>
      <c r="G145" s="4" t="s">
        <v>20</v>
      </c>
      <c r="H145" s="4" t="s">
        <v>20</v>
      </c>
      <c r="I145" s="4" t="s">
        <v>20</v>
      </c>
      <c r="J145" s="4" t="s">
        <v>20</v>
      </c>
      <c r="K145" s="5" t="s">
        <v>20</v>
      </c>
      <c r="L145" s="4" t="s">
        <v>20</v>
      </c>
      <c r="M145" s="4" t="s">
        <v>20</v>
      </c>
      <c r="N145" s="4" t="s">
        <v>20</v>
      </c>
      <c r="O145" s="4" t="s">
        <v>20</v>
      </c>
    </row>
    <row r="146" spans="1:15" ht="16" x14ac:dyDescent="0.2">
      <c r="A146" s="3" t="s">
        <v>144</v>
      </c>
      <c r="B146" s="4">
        <v>-1936085</v>
      </c>
      <c r="C146" s="4">
        <v>-8237377</v>
      </c>
      <c r="D146" s="4">
        <v>-14466981</v>
      </c>
      <c r="E146" s="4">
        <v>-48885660</v>
      </c>
      <c r="F146" s="4">
        <v>-16461282</v>
      </c>
      <c r="G146" s="4">
        <v>-60236623</v>
      </c>
      <c r="H146" s="4">
        <v>-35855082</v>
      </c>
      <c r="I146" s="4">
        <v>-142198215</v>
      </c>
      <c r="J146" s="4">
        <v>-200084313</v>
      </c>
      <c r="K146" s="5">
        <v>-85792994</v>
      </c>
      <c r="L146" s="4">
        <v>-26583272</v>
      </c>
      <c r="M146" s="4">
        <v>-190790671</v>
      </c>
      <c r="N146" s="4">
        <v>-5314891</v>
      </c>
      <c r="O146" s="4">
        <v>-80359812</v>
      </c>
    </row>
    <row r="147" spans="1:15" ht="16" x14ac:dyDescent="0.2">
      <c r="A147" s="3" t="s">
        <v>145</v>
      </c>
      <c r="B147" s="4">
        <v>158094650</v>
      </c>
      <c r="C147" s="4">
        <v>109222647</v>
      </c>
      <c r="D147" s="4">
        <v>82909851</v>
      </c>
      <c r="E147" s="4">
        <v>170376330</v>
      </c>
      <c r="F147" s="4">
        <v>253117355</v>
      </c>
      <c r="G147" s="4">
        <v>337208571</v>
      </c>
      <c r="H147" s="4">
        <v>839616294</v>
      </c>
      <c r="I147" s="4">
        <v>1505017347</v>
      </c>
      <c r="J147" s="4">
        <v>1519688578</v>
      </c>
      <c r="K147" s="5">
        <v>231266979</v>
      </c>
      <c r="L147" s="4">
        <v>1010782968</v>
      </c>
      <c r="M147" s="4">
        <v>846459602</v>
      </c>
      <c r="N147" s="4">
        <v>655576901</v>
      </c>
      <c r="O147" s="4">
        <v>-438900709</v>
      </c>
    </row>
    <row r="148" spans="1:15" ht="16" x14ac:dyDescent="0.2">
      <c r="A148" s="3" t="s">
        <v>146</v>
      </c>
      <c r="B148" s="4">
        <v>-104214615</v>
      </c>
      <c r="C148" s="4">
        <v>-116027201</v>
      </c>
      <c r="D148" s="4">
        <v>-409592973</v>
      </c>
      <c r="E148" s="4">
        <v>530896516</v>
      </c>
      <c r="F148" s="4">
        <v>-288250760</v>
      </c>
      <c r="G148" s="4">
        <v>-101245973</v>
      </c>
      <c r="H148" s="4">
        <v>-544700168</v>
      </c>
      <c r="I148" s="4">
        <v>362390403</v>
      </c>
      <c r="J148" s="4">
        <v>279894129</v>
      </c>
      <c r="K148" s="5">
        <v>-69255611</v>
      </c>
      <c r="L148" s="4">
        <v>121095127</v>
      </c>
      <c r="M148" s="4">
        <v>263833859</v>
      </c>
      <c r="N148" s="4">
        <v>10558277</v>
      </c>
      <c r="O148" s="4">
        <v>-80048877</v>
      </c>
    </row>
    <row r="149" spans="1:15" ht="16" x14ac:dyDescent="0.2">
      <c r="A149" s="3" t="s">
        <v>147</v>
      </c>
      <c r="B149" s="4">
        <v>258951</v>
      </c>
      <c r="C149" s="4">
        <v>-1514296</v>
      </c>
      <c r="D149" s="4">
        <v>-1881678</v>
      </c>
      <c r="E149" s="4">
        <v>-925815</v>
      </c>
      <c r="F149" s="4">
        <v>-4397677</v>
      </c>
      <c r="G149" s="4">
        <v>947389</v>
      </c>
      <c r="H149" s="4">
        <v>-15328708</v>
      </c>
      <c r="I149" s="4">
        <v>-4379371</v>
      </c>
      <c r="J149" s="4">
        <v>-70174708</v>
      </c>
      <c r="K149" s="5">
        <v>-71915469</v>
      </c>
      <c r="L149" s="4">
        <v>-4654574</v>
      </c>
      <c r="M149" s="4">
        <v>-33740709</v>
      </c>
      <c r="N149" s="4">
        <v>-35730371</v>
      </c>
      <c r="O149" s="4">
        <v>-35389869</v>
      </c>
    </row>
    <row r="150" spans="1:15" ht="16" x14ac:dyDescent="0.2">
      <c r="A150" s="3" t="s">
        <v>148</v>
      </c>
      <c r="B150" s="4" t="s">
        <v>20</v>
      </c>
      <c r="C150" s="4" t="s">
        <v>20</v>
      </c>
      <c r="D150" s="4" t="s">
        <v>20</v>
      </c>
      <c r="E150" s="4" t="s">
        <v>20</v>
      </c>
      <c r="F150" s="4" t="s">
        <v>20</v>
      </c>
      <c r="G150" s="4" t="s">
        <v>20</v>
      </c>
      <c r="H150" s="4" t="s">
        <v>20</v>
      </c>
      <c r="I150" s="4" t="s">
        <v>20</v>
      </c>
      <c r="J150" s="4" t="s">
        <v>20</v>
      </c>
      <c r="K150" s="5" t="s">
        <v>20</v>
      </c>
      <c r="L150" s="4" t="s">
        <v>20</v>
      </c>
      <c r="M150" s="4" t="s">
        <v>20</v>
      </c>
      <c r="N150" s="4" t="s">
        <v>20</v>
      </c>
      <c r="O150" s="4" t="s">
        <v>20</v>
      </c>
    </row>
    <row r="151" spans="1:15" ht="16" x14ac:dyDescent="0.2">
      <c r="A151" s="3" t="s">
        <v>149</v>
      </c>
      <c r="B151" s="4" t="s">
        <v>20</v>
      </c>
      <c r="C151" s="4" t="s">
        <v>20</v>
      </c>
      <c r="D151" s="4" t="s">
        <v>20</v>
      </c>
      <c r="E151" s="4" t="s">
        <v>20</v>
      </c>
      <c r="F151" s="4" t="s">
        <v>20</v>
      </c>
      <c r="G151" s="4" t="s">
        <v>20</v>
      </c>
      <c r="H151" s="4" t="s">
        <v>20</v>
      </c>
      <c r="I151" s="4" t="s">
        <v>20</v>
      </c>
      <c r="J151" s="4" t="s">
        <v>20</v>
      </c>
      <c r="K151" s="5" t="s">
        <v>20</v>
      </c>
      <c r="L151" s="4" t="s">
        <v>20</v>
      </c>
      <c r="M151" s="4" t="s">
        <v>20</v>
      </c>
      <c r="N151" s="4" t="s">
        <v>20</v>
      </c>
      <c r="O151" s="4" t="s">
        <v>20</v>
      </c>
    </row>
    <row r="152" spans="1:15" ht="16" x14ac:dyDescent="0.2">
      <c r="A152" s="3" t="s">
        <v>150</v>
      </c>
      <c r="B152" s="4">
        <v>262050314</v>
      </c>
      <c r="C152" s="4">
        <v>226764144</v>
      </c>
      <c r="D152" s="4">
        <v>494384501</v>
      </c>
      <c r="E152" s="4">
        <v>-359594371</v>
      </c>
      <c r="F152" s="4">
        <v>545765792</v>
      </c>
      <c r="G152" s="4">
        <v>437507155</v>
      </c>
      <c r="H152" s="4">
        <v>1399645171</v>
      </c>
      <c r="I152" s="4">
        <v>1147006315</v>
      </c>
      <c r="J152" s="4">
        <v>1309969158</v>
      </c>
      <c r="K152" s="5">
        <v>372438059</v>
      </c>
      <c r="L152" s="4">
        <v>894342415</v>
      </c>
      <c r="M152" s="4">
        <v>616366452</v>
      </c>
      <c r="N152" s="4">
        <v>680748995</v>
      </c>
      <c r="O152" s="4">
        <v>-323461963</v>
      </c>
    </row>
    <row r="153" spans="1:15" ht="16" x14ac:dyDescent="0.2">
      <c r="A153" s="3" t="s">
        <v>151</v>
      </c>
      <c r="B153" s="4" t="s">
        <v>20</v>
      </c>
      <c r="C153" s="4" t="s">
        <v>20</v>
      </c>
      <c r="D153" s="4" t="s">
        <v>20</v>
      </c>
      <c r="E153" s="4" t="s">
        <v>20</v>
      </c>
      <c r="F153" s="4" t="s">
        <v>20</v>
      </c>
      <c r="G153" s="4" t="s">
        <v>20</v>
      </c>
      <c r="H153" s="4" t="s">
        <v>20</v>
      </c>
      <c r="I153" s="4" t="s">
        <v>20</v>
      </c>
      <c r="J153" s="4" t="s">
        <v>20</v>
      </c>
      <c r="K153" s="5" t="s">
        <v>20</v>
      </c>
      <c r="L153" s="4" t="s">
        <v>20</v>
      </c>
      <c r="M153" s="4" t="s">
        <v>20</v>
      </c>
      <c r="N153" s="4" t="s">
        <v>20</v>
      </c>
      <c r="O153" s="4" t="s">
        <v>20</v>
      </c>
    </row>
    <row r="154" spans="1:15" ht="16" x14ac:dyDescent="0.2">
      <c r="A154" s="3" t="s">
        <v>152</v>
      </c>
      <c r="B154" s="4">
        <v>176402754</v>
      </c>
      <c r="C154" s="4">
        <v>150341097</v>
      </c>
      <c r="D154" s="4">
        <v>199944099</v>
      </c>
      <c r="E154" s="4">
        <v>240894354</v>
      </c>
      <c r="F154" s="4">
        <v>438973227</v>
      </c>
      <c r="G154" s="4">
        <v>594312300</v>
      </c>
      <c r="H154" s="4">
        <v>1243924435</v>
      </c>
      <c r="I154" s="4">
        <v>2069876620</v>
      </c>
      <c r="J154" s="4">
        <v>2157075317</v>
      </c>
      <c r="K154" s="5">
        <v>1046404610</v>
      </c>
      <c r="L154" s="4">
        <v>1375818507</v>
      </c>
      <c r="M154" s="4">
        <v>1056597287</v>
      </c>
      <c r="N154" s="4">
        <v>1078443741</v>
      </c>
      <c r="O154" s="4">
        <v>-56041414</v>
      </c>
    </row>
    <row r="155" spans="1:15" ht="16" x14ac:dyDescent="0.2">
      <c r="A155" s="3" t="s">
        <v>153</v>
      </c>
      <c r="B155" s="4" t="s">
        <v>20</v>
      </c>
      <c r="C155" s="4" t="s">
        <v>20</v>
      </c>
      <c r="D155" s="4" t="s">
        <v>20</v>
      </c>
      <c r="E155" s="4" t="s">
        <v>20</v>
      </c>
      <c r="F155" s="4" t="s">
        <v>20</v>
      </c>
      <c r="G155" s="4" t="s">
        <v>20</v>
      </c>
      <c r="H155" s="4" t="s">
        <v>20</v>
      </c>
      <c r="I155" s="4" t="s">
        <v>20</v>
      </c>
      <c r="J155" s="4" t="s">
        <v>20</v>
      </c>
      <c r="K155" s="5" t="s">
        <v>20</v>
      </c>
      <c r="L155" s="4" t="s">
        <v>20</v>
      </c>
      <c r="M155" s="4" t="s">
        <v>20</v>
      </c>
      <c r="N155" s="4" t="s">
        <v>20</v>
      </c>
      <c r="O155" s="4" t="s">
        <v>20</v>
      </c>
    </row>
    <row r="156" spans="1:15" ht="16" x14ac:dyDescent="0.2">
      <c r="A156" s="3" t="s">
        <v>154</v>
      </c>
      <c r="B156" s="4" t="s">
        <v>20</v>
      </c>
      <c r="C156" s="4" t="s">
        <v>20</v>
      </c>
      <c r="D156" s="4">
        <v>12657</v>
      </c>
      <c r="E156" s="4" t="s">
        <v>20</v>
      </c>
      <c r="F156" s="4" t="s">
        <v>20</v>
      </c>
      <c r="G156" s="4" t="s">
        <v>20</v>
      </c>
      <c r="H156" s="4" t="s">
        <v>20</v>
      </c>
      <c r="I156" s="4" t="s">
        <v>20</v>
      </c>
      <c r="J156" s="4" t="s">
        <v>20</v>
      </c>
      <c r="K156" s="5" t="s">
        <v>20</v>
      </c>
      <c r="L156" s="4" t="s">
        <v>20</v>
      </c>
      <c r="M156" s="4" t="s">
        <v>20</v>
      </c>
      <c r="N156" s="4" t="s">
        <v>20</v>
      </c>
      <c r="O156" s="4" t="s">
        <v>20</v>
      </c>
    </row>
    <row r="157" spans="1:15" ht="16" x14ac:dyDescent="0.2">
      <c r="A157" s="3" t="s">
        <v>155</v>
      </c>
      <c r="B157" s="4" t="s">
        <v>20</v>
      </c>
      <c r="C157" s="4" t="s">
        <v>20</v>
      </c>
      <c r="D157" s="4">
        <v>12657</v>
      </c>
      <c r="E157" s="4" t="s">
        <v>20</v>
      </c>
      <c r="F157" s="4" t="s">
        <v>20</v>
      </c>
      <c r="G157" s="4" t="s">
        <v>20</v>
      </c>
      <c r="H157" s="4" t="s">
        <v>20</v>
      </c>
      <c r="I157" s="4" t="s">
        <v>20</v>
      </c>
      <c r="J157" s="4" t="s">
        <v>20</v>
      </c>
      <c r="K157" s="5" t="s">
        <v>20</v>
      </c>
      <c r="L157" s="4" t="s">
        <v>20</v>
      </c>
      <c r="M157" s="4" t="s">
        <v>20</v>
      </c>
      <c r="N157" s="4" t="s">
        <v>20</v>
      </c>
      <c r="O157" s="4" t="s">
        <v>20</v>
      </c>
    </row>
    <row r="158" spans="1:15" ht="16" x14ac:dyDescent="0.2">
      <c r="A158" s="3" t="s">
        <v>156</v>
      </c>
      <c r="B158" s="4" t="s">
        <v>20</v>
      </c>
      <c r="C158" s="4" t="s">
        <v>20</v>
      </c>
      <c r="D158" s="4" t="s">
        <v>20</v>
      </c>
      <c r="E158" s="4" t="s">
        <v>20</v>
      </c>
      <c r="F158" s="4" t="s">
        <v>20</v>
      </c>
      <c r="G158" s="4" t="s">
        <v>20</v>
      </c>
      <c r="H158" s="4" t="s">
        <v>20</v>
      </c>
      <c r="I158" s="4" t="s">
        <v>20</v>
      </c>
      <c r="J158" s="4" t="s">
        <v>20</v>
      </c>
      <c r="K158" s="5" t="s">
        <v>20</v>
      </c>
      <c r="L158" s="4" t="s">
        <v>20</v>
      </c>
      <c r="M158" s="4" t="s">
        <v>20</v>
      </c>
      <c r="N158" s="4" t="s">
        <v>20</v>
      </c>
      <c r="O158" s="4" t="s">
        <v>20</v>
      </c>
    </row>
    <row r="159" spans="1:15" ht="16" x14ac:dyDescent="0.2">
      <c r="A159" s="3" t="s">
        <v>157</v>
      </c>
      <c r="B159" s="4">
        <v>-4057308</v>
      </c>
      <c r="C159" s="4">
        <v>-5687842</v>
      </c>
      <c r="D159" s="4">
        <v>-11113924</v>
      </c>
      <c r="E159" s="4">
        <v>-11629722</v>
      </c>
      <c r="F159" s="4">
        <v>-12621459</v>
      </c>
      <c r="G159" s="4">
        <v>-17046258</v>
      </c>
      <c r="H159" s="4">
        <v>-20919135</v>
      </c>
      <c r="I159" s="4">
        <v>-58437482</v>
      </c>
      <c r="J159" s="4">
        <v>-102002156</v>
      </c>
      <c r="K159" s="5">
        <v>-120547901</v>
      </c>
      <c r="L159" s="4">
        <v>-35926537</v>
      </c>
      <c r="M159" s="4">
        <v>-39770838</v>
      </c>
      <c r="N159" s="4">
        <v>-61401936</v>
      </c>
      <c r="O159" s="4">
        <v>-57779378</v>
      </c>
    </row>
    <row r="160" spans="1:15" ht="16" x14ac:dyDescent="0.2">
      <c r="A160" s="3" t="s">
        <v>158</v>
      </c>
      <c r="B160" s="4">
        <v>-4057308</v>
      </c>
      <c r="C160" s="4">
        <v>-5687842</v>
      </c>
      <c r="D160" s="4">
        <v>-11113924</v>
      </c>
      <c r="E160" s="4">
        <v>-11629722</v>
      </c>
      <c r="F160" s="4">
        <v>-12621459</v>
      </c>
      <c r="G160" s="4">
        <v>-17046258</v>
      </c>
      <c r="H160" s="4">
        <v>-20919135</v>
      </c>
      <c r="I160" s="4">
        <v>-58437482</v>
      </c>
      <c r="J160" s="4">
        <v>-102002156</v>
      </c>
      <c r="K160" s="5">
        <v>-120547901</v>
      </c>
      <c r="L160" s="4">
        <v>-35926537</v>
      </c>
      <c r="M160" s="4">
        <v>-39770838</v>
      </c>
      <c r="N160" s="4">
        <v>-61401936</v>
      </c>
      <c r="O160" s="4">
        <v>-57779378</v>
      </c>
    </row>
    <row r="161" spans="1:15" ht="16" x14ac:dyDescent="0.2">
      <c r="A161" s="3" t="s">
        <v>159</v>
      </c>
      <c r="B161" s="4" t="s">
        <v>20</v>
      </c>
      <c r="C161" s="4" t="s">
        <v>20</v>
      </c>
      <c r="D161" s="4" t="s">
        <v>20</v>
      </c>
      <c r="E161" s="4" t="s">
        <v>20</v>
      </c>
      <c r="F161" s="4" t="s">
        <v>20</v>
      </c>
      <c r="G161" s="4" t="s">
        <v>20</v>
      </c>
      <c r="H161" s="4" t="s">
        <v>20</v>
      </c>
      <c r="I161" s="4" t="s">
        <v>20</v>
      </c>
      <c r="J161" s="4" t="s">
        <v>20</v>
      </c>
      <c r="K161" s="5" t="s">
        <v>20</v>
      </c>
      <c r="L161" s="4" t="s">
        <v>20</v>
      </c>
      <c r="M161" s="4" t="s">
        <v>20</v>
      </c>
      <c r="N161" s="4" t="s">
        <v>20</v>
      </c>
      <c r="O161" s="4" t="s">
        <v>20</v>
      </c>
    </row>
    <row r="162" spans="1:15" ht="16" x14ac:dyDescent="0.2">
      <c r="A162" s="3" t="s">
        <v>160</v>
      </c>
      <c r="B162" s="4" t="s">
        <v>20</v>
      </c>
      <c r="C162" s="4" t="s">
        <v>20</v>
      </c>
      <c r="D162" s="4" t="s">
        <v>20</v>
      </c>
      <c r="E162" s="4">
        <v>-8392373</v>
      </c>
      <c r="F162" s="4">
        <v>-2992752</v>
      </c>
      <c r="G162" s="4">
        <v>-3140750</v>
      </c>
      <c r="H162" s="4">
        <v>-326689</v>
      </c>
      <c r="I162" s="4">
        <v>13892079</v>
      </c>
      <c r="J162" s="4">
        <v>12174089</v>
      </c>
      <c r="K162" s="5" t="s">
        <v>20</v>
      </c>
      <c r="L162" s="4" t="s">
        <v>20</v>
      </c>
      <c r="M162" s="4" t="s">
        <v>20</v>
      </c>
      <c r="N162" s="4" t="s">
        <v>20</v>
      </c>
      <c r="O162" s="4" t="s">
        <v>20</v>
      </c>
    </row>
    <row r="163" spans="1:15" ht="16" x14ac:dyDescent="0.2">
      <c r="A163" s="3" t="s">
        <v>161</v>
      </c>
      <c r="B163" s="4" t="s">
        <v>20</v>
      </c>
      <c r="C163" s="4" t="s">
        <v>20</v>
      </c>
      <c r="D163" s="4" t="s">
        <v>20</v>
      </c>
      <c r="E163" s="4" t="s">
        <v>20</v>
      </c>
      <c r="F163" s="4">
        <v>7989437</v>
      </c>
      <c r="G163" s="4">
        <v>8166175</v>
      </c>
      <c r="H163" s="4">
        <v>16013900</v>
      </c>
      <c r="I163" s="4">
        <v>14132029</v>
      </c>
      <c r="J163" s="4">
        <v>12174089</v>
      </c>
      <c r="K163" s="5" t="s">
        <v>20</v>
      </c>
      <c r="L163" s="4" t="s">
        <v>20</v>
      </c>
      <c r="M163" s="4" t="s">
        <v>20</v>
      </c>
      <c r="N163" s="4" t="s">
        <v>20</v>
      </c>
      <c r="O163" s="4" t="s">
        <v>20</v>
      </c>
    </row>
    <row r="164" spans="1:15" ht="16" x14ac:dyDescent="0.2">
      <c r="A164" s="3" t="s">
        <v>162</v>
      </c>
      <c r="B164" s="4" t="s">
        <v>20</v>
      </c>
      <c r="C164" s="4" t="s">
        <v>20</v>
      </c>
      <c r="D164" s="4" t="s">
        <v>20</v>
      </c>
      <c r="E164" s="4">
        <v>-8392373</v>
      </c>
      <c r="F164" s="4">
        <v>-10982190</v>
      </c>
      <c r="G164" s="4">
        <v>-11306925</v>
      </c>
      <c r="H164" s="4">
        <v>-16340589</v>
      </c>
      <c r="I164" s="4">
        <v>-239950</v>
      </c>
      <c r="J164" s="4" t="s">
        <v>20</v>
      </c>
      <c r="K164" s="5" t="s">
        <v>20</v>
      </c>
      <c r="L164" s="4" t="s">
        <v>20</v>
      </c>
      <c r="M164" s="4" t="s">
        <v>20</v>
      </c>
      <c r="N164" s="4" t="s">
        <v>20</v>
      </c>
      <c r="O164" s="4" t="s">
        <v>20</v>
      </c>
    </row>
    <row r="165" spans="1:15" ht="16" x14ac:dyDescent="0.2">
      <c r="A165" s="3" t="s">
        <v>163</v>
      </c>
      <c r="B165" s="4" t="s">
        <v>20</v>
      </c>
      <c r="C165" s="4" t="s">
        <v>20</v>
      </c>
      <c r="D165" s="4" t="s">
        <v>20</v>
      </c>
      <c r="E165" s="4" t="s">
        <v>20</v>
      </c>
      <c r="F165" s="4" t="s">
        <v>20</v>
      </c>
      <c r="G165" s="4" t="s">
        <v>20</v>
      </c>
      <c r="H165" s="4" t="s">
        <v>20</v>
      </c>
      <c r="I165" s="4" t="s">
        <v>20</v>
      </c>
      <c r="J165" s="4" t="s">
        <v>20</v>
      </c>
      <c r="K165" s="5" t="s">
        <v>20</v>
      </c>
      <c r="L165" s="4" t="s">
        <v>20</v>
      </c>
      <c r="M165" s="4" t="s">
        <v>20</v>
      </c>
      <c r="N165" s="4" t="s">
        <v>20</v>
      </c>
      <c r="O165" s="4" t="s">
        <v>20</v>
      </c>
    </row>
    <row r="166" spans="1:15" ht="16" x14ac:dyDescent="0.2">
      <c r="A166" s="3" t="s">
        <v>164</v>
      </c>
      <c r="B166" s="4" t="s">
        <v>20</v>
      </c>
      <c r="C166" s="4" t="s">
        <v>20</v>
      </c>
      <c r="D166" s="4" t="s">
        <v>20</v>
      </c>
      <c r="E166" s="4" t="s">
        <v>20</v>
      </c>
      <c r="F166" s="4" t="s">
        <v>20</v>
      </c>
      <c r="G166" s="4" t="s">
        <v>20</v>
      </c>
      <c r="H166" s="4" t="s">
        <v>20</v>
      </c>
      <c r="I166" s="4" t="s">
        <v>20</v>
      </c>
      <c r="J166" s="4" t="s">
        <v>20</v>
      </c>
      <c r="K166" s="5" t="s">
        <v>20</v>
      </c>
      <c r="L166" s="4" t="s">
        <v>20</v>
      </c>
      <c r="M166" s="4" t="s">
        <v>20</v>
      </c>
      <c r="N166" s="4" t="s">
        <v>20</v>
      </c>
      <c r="O166" s="4" t="s">
        <v>20</v>
      </c>
    </row>
    <row r="167" spans="1:15" ht="16" x14ac:dyDescent="0.2">
      <c r="A167" s="3" t="s">
        <v>165</v>
      </c>
      <c r="B167" s="4" t="s">
        <v>20</v>
      </c>
      <c r="C167" s="4" t="s">
        <v>20</v>
      </c>
      <c r="D167" s="4" t="s">
        <v>20</v>
      </c>
      <c r="E167" s="4" t="s">
        <v>20</v>
      </c>
      <c r="F167" s="4" t="s">
        <v>20</v>
      </c>
      <c r="G167" s="4" t="s">
        <v>20</v>
      </c>
      <c r="H167" s="4" t="s">
        <v>20</v>
      </c>
      <c r="I167" s="4" t="s">
        <v>20</v>
      </c>
      <c r="J167" s="4" t="s">
        <v>20</v>
      </c>
      <c r="K167" s="5" t="s">
        <v>20</v>
      </c>
      <c r="L167" s="4" t="s">
        <v>20</v>
      </c>
      <c r="M167" s="4" t="s">
        <v>20</v>
      </c>
      <c r="N167" s="4" t="s">
        <v>20</v>
      </c>
      <c r="O167" s="4" t="s">
        <v>20</v>
      </c>
    </row>
    <row r="168" spans="1:15" ht="16" x14ac:dyDescent="0.2">
      <c r="A168" s="3" t="s">
        <v>166</v>
      </c>
      <c r="B168" s="4" t="s">
        <v>20</v>
      </c>
      <c r="C168" s="4" t="s">
        <v>20</v>
      </c>
      <c r="D168" s="4" t="s">
        <v>20</v>
      </c>
      <c r="E168" s="4" t="s">
        <v>20</v>
      </c>
      <c r="F168" s="4" t="s">
        <v>20</v>
      </c>
      <c r="G168" s="4" t="s">
        <v>20</v>
      </c>
      <c r="H168" s="4" t="s">
        <v>20</v>
      </c>
      <c r="I168" s="4" t="s">
        <v>20</v>
      </c>
      <c r="J168" s="4" t="s">
        <v>20</v>
      </c>
      <c r="K168" s="5" t="s">
        <v>20</v>
      </c>
      <c r="L168" s="4" t="s">
        <v>20</v>
      </c>
      <c r="M168" s="4" t="s">
        <v>20</v>
      </c>
      <c r="N168" s="4" t="s">
        <v>20</v>
      </c>
      <c r="O168" s="4" t="s">
        <v>20</v>
      </c>
    </row>
    <row r="169" spans="1:15" ht="16" x14ac:dyDescent="0.2">
      <c r="A169" s="3" t="s">
        <v>167</v>
      </c>
      <c r="B169" s="4">
        <v>-1427863</v>
      </c>
      <c r="C169" s="4">
        <v>-1766316</v>
      </c>
      <c r="D169" s="4">
        <v>-2040945</v>
      </c>
      <c r="E169" s="4">
        <v>-1528615</v>
      </c>
      <c r="F169" s="4">
        <v>-3165367</v>
      </c>
      <c r="G169" s="4">
        <v>-5357684</v>
      </c>
      <c r="H169" s="4">
        <v>-5866951</v>
      </c>
      <c r="I169" s="4">
        <v>-3364986</v>
      </c>
      <c r="J169" s="4">
        <v>-3759912</v>
      </c>
      <c r="K169" s="5">
        <v>7284609</v>
      </c>
      <c r="L169" s="4">
        <v>-1164497</v>
      </c>
      <c r="M169" s="4">
        <v>-2015619</v>
      </c>
      <c r="N169" s="4">
        <v>10471830</v>
      </c>
      <c r="O169" s="4">
        <v>-3420286</v>
      </c>
    </row>
    <row r="170" spans="1:15" ht="16" x14ac:dyDescent="0.2">
      <c r="A170" s="3" t="s">
        <v>151</v>
      </c>
      <c r="B170" s="4" t="s">
        <v>20</v>
      </c>
      <c r="C170" s="4" t="s">
        <v>20</v>
      </c>
      <c r="D170" s="4" t="s">
        <v>20</v>
      </c>
      <c r="E170" s="4" t="s">
        <v>20</v>
      </c>
      <c r="F170" s="4" t="s">
        <v>20</v>
      </c>
      <c r="G170" s="4" t="s">
        <v>20</v>
      </c>
      <c r="H170" s="4" t="s">
        <v>20</v>
      </c>
      <c r="I170" s="4" t="s">
        <v>20</v>
      </c>
      <c r="J170" s="4" t="s">
        <v>20</v>
      </c>
      <c r="K170" s="5" t="s">
        <v>20</v>
      </c>
      <c r="L170" s="4" t="s">
        <v>20</v>
      </c>
      <c r="M170" s="4" t="s">
        <v>20</v>
      </c>
      <c r="N170" s="4" t="s">
        <v>20</v>
      </c>
      <c r="O170" s="4" t="s">
        <v>20</v>
      </c>
    </row>
    <row r="171" spans="1:15" ht="16" x14ac:dyDescent="0.2">
      <c r="A171" s="3" t="s">
        <v>168</v>
      </c>
      <c r="B171" s="4">
        <v>-5485171</v>
      </c>
      <c r="C171" s="4">
        <v>-7454158</v>
      </c>
      <c r="D171" s="4">
        <v>-13142212</v>
      </c>
      <c r="E171" s="4">
        <v>-21550710</v>
      </c>
      <c r="F171" s="4">
        <v>-18779579</v>
      </c>
      <c r="G171" s="4">
        <v>-25544692</v>
      </c>
      <c r="H171" s="4">
        <v>-27112775</v>
      </c>
      <c r="I171" s="4">
        <v>-47910389</v>
      </c>
      <c r="J171" s="4">
        <v>-93587979</v>
      </c>
      <c r="K171" s="5">
        <v>-113263291</v>
      </c>
      <c r="L171" s="4">
        <v>-37091033</v>
      </c>
      <c r="M171" s="4">
        <v>-41786457</v>
      </c>
      <c r="N171" s="4">
        <v>-50930106</v>
      </c>
      <c r="O171" s="4">
        <v>-61199664</v>
      </c>
    </row>
    <row r="172" spans="1:15" ht="16" x14ac:dyDescent="0.2">
      <c r="A172" s="3" t="s">
        <v>169</v>
      </c>
      <c r="B172" s="4" t="s">
        <v>20</v>
      </c>
      <c r="C172" s="4" t="s">
        <v>20</v>
      </c>
      <c r="D172" s="4" t="s">
        <v>20</v>
      </c>
      <c r="E172" s="4" t="s">
        <v>20</v>
      </c>
      <c r="F172" s="4" t="s">
        <v>20</v>
      </c>
      <c r="G172" s="4" t="s">
        <v>20</v>
      </c>
      <c r="H172" s="4" t="s">
        <v>20</v>
      </c>
      <c r="I172" s="4" t="s">
        <v>20</v>
      </c>
      <c r="J172" s="4" t="s">
        <v>20</v>
      </c>
      <c r="K172" s="5">
        <v>0</v>
      </c>
      <c r="L172" s="4" t="s">
        <v>20</v>
      </c>
      <c r="M172" s="4" t="s">
        <v>20</v>
      </c>
      <c r="N172" s="4" t="s">
        <v>20</v>
      </c>
      <c r="O172" s="4" t="s">
        <v>20</v>
      </c>
    </row>
    <row r="173" spans="1:15" ht="16" x14ac:dyDescent="0.2">
      <c r="A173" s="3" t="s">
        <v>170</v>
      </c>
      <c r="B173" s="4" t="s">
        <v>20</v>
      </c>
      <c r="C173" s="4" t="s">
        <v>20</v>
      </c>
      <c r="D173" s="4" t="s">
        <v>20</v>
      </c>
      <c r="E173" s="4" t="s">
        <v>20</v>
      </c>
      <c r="F173" s="4" t="s">
        <v>20</v>
      </c>
      <c r="G173" s="4" t="s">
        <v>20</v>
      </c>
      <c r="H173" s="4" t="s">
        <v>20</v>
      </c>
      <c r="I173" s="4" t="s">
        <v>20</v>
      </c>
      <c r="J173" s="4" t="s">
        <v>20</v>
      </c>
      <c r="K173" s="5" t="s">
        <v>20</v>
      </c>
      <c r="L173" s="4" t="s">
        <v>20</v>
      </c>
      <c r="M173" s="4" t="s">
        <v>20</v>
      </c>
      <c r="N173" s="4" t="s">
        <v>20</v>
      </c>
      <c r="O173" s="4" t="s">
        <v>20</v>
      </c>
    </row>
    <row r="174" spans="1:15" ht="16" x14ac:dyDescent="0.2">
      <c r="A174" s="3" t="s">
        <v>171</v>
      </c>
      <c r="B174" s="4" t="s">
        <v>20</v>
      </c>
      <c r="C174" s="4" t="s">
        <v>20</v>
      </c>
      <c r="D174" s="4" t="s">
        <v>20</v>
      </c>
      <c r="E174" s="4" t="s">
        <v>20</v>
      </c>
      <c r="F174" s="4" t="s">
        <v>20</v>
      </c>
      <c r="G174" s="4" t="s">
        <v>20</v>
      </c>
      <c r="H174" s="4" t="s">
        <v>20</v>
      </c>
      <c r="I174" s="4" t="s">
        <v>20</v>
      </c>
      <c r="J174" s="4" t="s">
        <v>20</v>
      </c>
      <c r="K174" s="5" t="s">
        <v>20</v>
      </c>
      <c r="L174" s="4" t="s">
        <v>20</v>
      </c>
      <c r="M174" s="4" t="s">
        <v>20</v>
      </c>
      <c r="N174" s="4" t="s">
        <v>20</v>
      </c>
      <c r="O174" s="4" t="s">
        <v>20</v>
      </c>
    </row>
    <row r="175" spans="1:15" ht="16" x14ac:dyDescent="0.2">
      <c r="A175" s="3" t="s">
        <v>172</v>
      </c>
      <c r="B175" s="4" t="s">
        <v>20</v>
      </c>
      <c r="C175" s="4" t="s">
        <v>20</v>
      </c>
      <c r="D175" s="4" t="s">
        <v>20</v>
      </c>
      <c r="E175" s="4" t="s">
        <v>20</v>
      </c>
      <c r="F175" s="4" t="s">
        <v>20</v>
      </c>
      <c r="G175" s="4" t="s">
        <v>20</v>
      </c>
      <c r="H175" s="4" t="s">
        <v>20</v>
      </c>
      <c r="I175" s="4" t="s">
        <v>20</v>
      </c>
      <c r="J175" s="4" t="s">
        <v>20</v>
      </c>
      <c r="K175" s="5" t="s">
        <v>20</v>
      </c>
      <c r="L175" s="4" t="s">
        <v>20</v>
      </c>
      <c r="M175" s="4" t="s">
        <v>20</v>
      </c>
      <c r="N175" s="4" t="s">
        <v>20</v>
      </c>
      <c r="O175" s="4" t="s">
        <v>20</v>
      </c>
    </row>
    <row r="176" spans="1:15" ht="16" x14ac:dyDescent="0.2">
      <c r="A176" s="3" t="s">
        <v>173</v>
      </c>
      <c r="B176" s="4">
        <v>117032708</v>
      </c>
      <c r="C176" s="4">
        <v>43431172</v>
      </c>
      <c r="D176" s="4">
        <v>181417</v>
      </c>
      <c r="E176" s="4">
        <v>1181585</v>
      </c>
      <c r="F176" s="4">
        <v>5850614</v>
      </c>
      <c r="G176" s="4">
        <v>21652991</v>
      </c>
      <c r="H176" s="4">
        <v>15700669</v>
      </c>
      <c r="I176" s="4">
        <v>119730483</v>
      </c>
      <c r="J176" s="4">
        <v>10593496</v>
      </c>
      <c r="K176" s="5">
        <v>12773432</v>
      </c>
      <c r="L176" s="4">
        <v>115514869</v>
      </c>
      <c r="M176" s="4">
        <v>5100729</v>
      </c>
      <c r="N176" s="4">
        <v>5386397</v>
      </c>
      <c r="O176" s="4">
        <v>7267153</v>
      </c>
    </row>
    <row r="177" spans="1:15" ht="16" x14ac:dyDescent="0.2">
      <c r="A177" s="3" t="s">
        <v>174</v>
      </c>
      <c r="B177" s="4">
        <v>117032708</v>
      </c>
      <c r="C177" s="4">
        <v>43431172</v>
      </c>
      <c r="D177" s="4">
        <v>181417</v>
      </c>
      <c r="E177" s="4">
        <v>1181585</v>
      </c>
      <c r="F177" s="4">
        <v>41328105</v>
      </c>
      <c r="G177" s="4">
        <v>42220526</v>
      </c>
      <c r="H177" s="4">
        <v>15700669</v>
      </c>
      <c r="I177" s="4">
        <v>119730483</v>
      </c>
      <c r="J177" s="4">
        <v>10593496</v>
      </c>
      <c r="K177" s="5">
        <v>12773432</v>
      </c>
      <c r="L177" s="4">
        <v>115514869</v>
      </c>
      <c r="M177" s="4">
        <v>5100729</v>
      </c>
      <c r="N177" s="4">
        <v>5386397</v>
      </c>
      <c r="O177" s="4">
        <v>7267153</v>
      </c>
    </row>
    <row r="178" spans="1:15" ht="16" x14ac:dyDescent="0.2">
      <c r="A178" s="3" t="s">
        <v>175</v>
      </c>
      <c r="B178" s="4" t="s">
        <v>20</v>
      </c>
      <c r="C178" s="4" t="s">
        <v>20</v>
      </c>
      <c r="D178" s="4" t="s">
        <v>20</v>
      </c>
      <c r="E178" s="4" t="s">
        <v>20</v>
      </c>
      <c r="F178" s="4">
        <v>-35477491</v>
      </c>
      <c r="G178" s="4">
        <v>-20567535</v>
      </c>
      <c r="H178" s="4" t="s">
        <v>20</v>
      </c>
      <c r="I178" s="4" t="s">
        <v>20</v>
      </c>
      <c r="J178" s="4" t="s">
        <v>20</v>
      </c>
      <c r="K178" s="5" t="s">
        <v>20</v>
      </c>
      <c r="L178" s="4" t="s">
        <v>20</v>
      </c>
      <c r="M178" s="4" t="s">
        <v>20</v>
      </c>
      <c r="N178" s="4" t="s">
        <v>20</v>
      </c>
      <c r="O178" s="4" t="s">
        <v>20</v>
      </c>
    </row>
    <row r="179" spans="1:15" ht="16" x14ac:dyDescent="0.2">
      <c r="A179" s="3" t="s">
        <v>176</v>
      </c>
      <c r="B179" s="4" t="s">
        <v>20</v>
      </c>
      <c r="C179" s="4" t="s">
        <v>20</v>
      </c>
      <c r="D179" s="4" t="s">
        <v>20</v>
      </c>
      <c r="E179" s="4" t="s">
        <v>20</v>
      </c>
      <c r="F179" s="4" t="s">
        <v>20</v>
      </c>
      <c r="G179" s="4">
        <v>-11148652</v>
      </c>
      <c r="H179" s="4">
        <v>-11549144</v>
      </c>
      <c r="I179" s="4">
        <v>-10286007</v>
      </c>
      <c r="J179" s="4">
        <v>-23633123</v>
      </c>
      <c r="K179" s="5">
        <v>-33814465</v>
      </c>
      <c r="L179" s="4">
        <v>-5025303</v>
      </c>
      <c r="M179" s="4">
        <v>-7733161</v>
      </c>
      <c r="N179" s="4">
        <v>-15738695</v>
      </c>
      <c r="O179" s="4">
        <v>-17725483</v>
      </c>
    </row>
    <row r="180" spans="1:15" ht="16" x14ac:dyDescent="0.2">
      <c r="A180" s="3" t="s">
        <v>151</v>
      </c>
      <c r="B180" s="4" t="s">
        <v>20</v>
      </c>
      <c r="C180" s="4" t="s">
        <v>20</v>
      </c>
      <c r="D180" s="4" t="s">
        <v>20</v>
      </c>
      <c r="E180" s="4" t="s">
        <v>20</v>
      </c>
      <c r="F180" s="4" t="s">
        <v>20</v>
      </c>
      <c r="G180" s="4" t="s">
        <v>20</v>
      </c>
      <c r="H180" s="4" t="s">
        <v>20</v>
      </c>
      <c r="I180" s="4" t="s">
        <v>20</v>
      </c>
      <c r="J180" s="4" t="s">
        <v>20</v>
      </c>
      <c r="K180" s="5" t="s">
        <v>20</v>
      </c>
      <c r="L180" s="4" t="s">
        <v>20</v>
      </c>
      <c r="M180" s="4" t="s">
        <v>20</v>
      </c>
      <c r="N180" s="4" t="s">
        <v>20</v>
      </c>
      <c r="O180" s="4" t="s">
        <v>20</v>
      </c>
    </row>
    <row r="181" spans="1:15" ht="16" x14ac:dyDescent="0.2">
      <c r="A181" s="3" t="s">
        <v>177</v>
      </c>
      <c r="B181" s="4">
        <v>117032708</v>
      </c>
      <c r="C181" s="4">
        <v>43431172</v>
      </c>
      <c r="D181" s="4">
        <v>181417</v>
      </c>
      <c r="E181" s="4">
        <v>1181585</v>
      </c>
      <c r="F181" s="4">
        <v>5850614</v>
      </c>
      <c r="G181" s="4">
        <v>10504338</v>
      </c>
      <c r="H181" s="4">
        <v>4151525</v>
      </c>
      <c r="I181" s="4">
        <v>109444476</v>
      </c>
      <c r="J181" s="4">
        <v>-13039627</v>
      </c>
      <c r="K181" s="5">
        <v>-21041033</v>
      </c>
      <c r="L181" s="4">
        <v>110489567</v>
      </c>
      <c r="M181" s="4">
        <v>-2632432</v>
      </c>
      <c r="N181" s="4">
        <v>-10352298</v>
      </c>
      <c r="O181" s="4">
        <v>-10458329</v>
      </c>
    </row>
    <row r="182" spans="1:15" ht="16" x14ac:dyDescent="0.2">
      <c r="A182" s="3" t="s">
        <v>178</v>
      </c>
      <c r="B182" s="4">
        <v>162147</v>
      </c>
      <c r="C182" s="4">
        <v>-92335</v>
      </c>
      <c r="D182" s="4">
        <v>497843</v>
      </c>
      <c r="E182" s="4">
        <v>-943827</v>
      </c>
      <c r="F182" s="4">
        <v>-4239923</v>
      </c>
      <c r="G182" s="4">
        <v>-2900535</v>
      </c>
      <c r="H182" s="4">
        <v>-7075824</v>
      </c>
      <c r="I182" s="4">
        <v>4949110</v>
      </c>
      <c r="J182" s="4">
        <v>-16006574</v>
      </c>
      <c r="K182" s="5">
        <v>-9244046</v>
      </c>
      <c r="L182" s="4">
        <v>-3617445</v>
      </c>
      <c r="M182" s="4">
        <v>-206998</v>
      </c>
      <c r="N182" s="4">
        <v>-15795259</v>
      </c>
      <c r="O182" s="4">
        <v>6902759</v>
      </c>
    </row>
    <row r="183" spans="1:15" ht="16" x14ac:dyDescent="0.2">
      <c r="A183" s="3" t="s">
        <v>179</v>
      </c>
      <c r="B183" s="4">
        <v>287950291</v>
      </c>
      <c r="C183" s="4">
        <v>186318111</v>
      </c>
      <c r="D183" s="4">
        <v>186983304</v>
      </c>
      <c r="E183" s="4">
        <v>220525229</v>
      </c>
      <c r="F183" s="4">
        <v>426044262</v>
      </c>
      <c r="G183" s="4">
        <v>579271947</v>
      </c>
      <c r="H183" s="4">
        <v>1220963185</v>
      </c>
      <c r="I183" s="4">
        <v>2131410708</v>
      </c>
      <c r="J183" s="4">
        <v>2050447712</v>
      </c>
      <c r="K183" s="5">
        <v>912100286</v>
      </c>
      <c r="L183" s="4">
        <v>1449217040</v>
      </c>
      <c r="M183" s="4">
        <v>1012178398</v>
      </c>
      <c r="N183" s="4">
        <v>1017161337</v>
      </c>
      <c r="O183" s="4">
        <v>-127699408</v>
      </c>
    </row>
    <row r="184" spans="1:15" ht="16" x14ac:dyDescent="0.2">
      <c r="A184" s="3" t="s">
        <v>50</v>
      </c>
      <c r="B184" s="4">
        <v>17775680</v>
      </c>
      <c r="C184" s="4">
        <v>46780221</v>
      </c>
      <c r="D184" s="4">
        <v>70747503</v>
      </c>
      <c r="E184" s="4">
        <v>119275199</v>
      </c>
      <c r="F184" s="4">
        <v>207830540</v>
      </c>
      <c r="G184" s="4">
        <v>313312828</v>
      </c>
      <c r="H184" s="4">
        <v>492232868</v>
      </c>
      <c r="I184" s="4">
        <v>716144882</v>
      </c>
      <c r="J184" s="4">
        <v>777320997</v>
      </c>
      <c r="K184" s="5">
        <v>762803436</v>
      </c>
      <c r="L184" s="4">
        <v>406034004</v>
      </c>
      <c r="M184" s="4">
        <v>372436830</v>
      </c>
      <c r="N184" s="4">
        <v>397117365</v>
      </c>
      <c r="O184" s="4">
        <v>356847664</v>
      </c>
    </row>
    <row r="185" spans="1:15" ht="16" x14ac:dyDescent="0.2">
      <c r="A185" s="3" t="s">
        <v>51</v>
      </c>
      <c r="B185" s="6">
        <v>9.56</v>
      </c>
      <c r="C185" s="6">
        <v>13.01</v>
      </c>
      <c r="D185" s="6">
        <v>10.17</v>
      </c>
      <c r="E185" s="6">
        <v>9.81</v>
      </c>
      <c r="F185" s="4">
        <v>11</v>
      </c>
      <c r="G185" s="6">
        <v>10.51</v>
      </c>
      <c r="H185" s="6">
        <v>11.05</v>
      </c>
      <c r="I185" s="6">
        <v>10.5</v>
      </c>
      <c r="J185" s="6">
        <v>8.15</v>
      </c>
      <c r="K185" s="7">
        <v>11.97</v>
      </c>
      <c r="L185" s="6">
        <v>10.71</v>
      </c>
      <c r="M185" s="6">
        <v>10.17</v>
      </c>
      <c r="N185" s="6">
        <v>9.1</v>
      </c>
      <c r="O185" s="6">
        <v>10.68</v>
      </c>
    </row>
    <row r="186" spans="1:15" ht="16" x14ac:dyDescent="0.2">
      <c r="A186" s="3" t="s">
        <v>180</v>
      </c>
      <c r="B186" s="4" t="s">
        <v>20</v>
      </c>
      <c r="C186" s="4" t="s">
        <v>20</v>
      </c>
      <c r="D186" s="4" t="s">
        <v>20</v>
      </c>
      <c r="E186" s="4" t="s">
        <v>20</v>
      </c>
      <c r="F186" s="4" t="s">
        <v>20</v>
      </c>
      <c r="G186" s="4" t="s">
        <v>20</v>
      </c>
      <c r="H186" s="4" t="s">
        <v>20</v>
      </c>
      <c r="I186" s="4" t="s">
        <v>20</v>
      </c>
      <c r="J186" s="4" t="s">
        <v>20</v>
      </c>
      <c r="K186" s="5" t="s">
        <v>20</v>
      </c>
      <c r="L186" s="4" t="s">
        <v>20</v>
      </c>
      <c r="M186" s="4" t="s">
        <v>20</v>
      </c>
      <c r="N186" s="4" t="s">
        <v>20</v>
      </c>
      <c r="O186" s="4" t="s">
        <v>20</v>
      </c>
    </row>
    <row r="187" spans="1:15" ht="16" x14ac:dyDescent="0.2">
      <c r="A187" s="3" t="s">
        <v>181</v>
      </c>
      <c r="B187" s="4">
        <v>172345446</v>
      </c>
      <c r="C187" s="4">
        <v>144653255</v>
      </c>
      <c r="D187" s="4">
        <v>188830175</v>
      </c>
      <c r="E187" s="4">
        <v>229264632</v>
      </c>
      <c r="F187" s="4">
        <v>426351768</v>
      </c>
      <c r="G187" s="4">
        <v>577266042</v>
      </c>
      <c r="H187" s="4">
        <v>1223005300</v>
      </c>
      <c r="I187" s="4">
        <v>2011439138</v>
      </c>
      <c r="J187" s="4">
        <v>2055073161</v>
      </c>
      <c r="K187" s="5">
        <v>925856710</v>
      </c>
      <c r="L187" s="4">
        <v>1339891970</v>
      </c>
      <c r="M187" s="4">
        <v>1016826449</v>
      </c>
      <c r="N187" s="4">
        <v>1017041805</v>
      </c>
      <c r="O187" s="4">
        <v>-113820792</v>
      </c>
    </row>
    <row r="188" spans="1:15" ht="16" x14ac:dyDescent="0.2">
      <c r="A188" s="23" t="s">
        <v>182</v>
      </c>
      <c r="B188" s="21">
        <v>172346387</v>
      </c>
      <c r="C188" s="21">
        <v>144660371</v>
      </c>
      <c r="D188" s="21">
        <v>189032693</v>
      </c>
      <c r="E188" s="21">
        <v>229984180</v>
      </c>
      <c r="F188" s="21">
        <v>427731629</v>
      </c>
      <c r="G188" s="21">
        <v>581390742</v>
      </c>
      <c r="H188" s="21">
        <v>1232300451</v>
      </c>
      <c r="I188" s="21">
        <v>2023199356</v>
      </c>
      <c r="J188" s="21">
        <v>2065077665</v>
      </c>
      <c r="K188" s="22">
        <v>925856710</v>
      </c>
      <c r="L188" s="21">
        <v>1339891970</v>
      </c>
      <c r="M188" s="21">
        <v>1016826449</v>
      </c>
      <c r="N188" s="21">
        <v>1017041805</v>
      </c>
      <c r="O188" s="21">
        <v>-113820792</v>
      </c>
    </row>
    <row r="189" spans="1:15" ht="16" x14ac:dyDescent="0.2">
      <c r="A189" s="24" t="s">
        <v>195</v>
      </c>
      <c r="B189" s="25"/>
      <c r="C189" s="26">
        <f>(C188/B188)-1</f>
        <v>-0.16064169653872695</v>
      </c>
      <c r="D189" s="26">
        <f>(D188/C188)-1</f>
        <v>0.30673446841913599</v>
      </c>
      <c r="E189" s="26">
        <f>(E188/D188)-1</f>
        <v>0.2166370607649335</v>
      </c>
      <c r="F189" s="26">
        <f t="shared" ref="F189" si="33">(F188/E188)-1</f>
        <v>0.85983065878705212</v>
      </c>
      <c r="G189" s="26">
        <f t="shared" ref="G189" si="34">(G188/F188)-1</f>
        <v>0.35924187640563754</v>
      </c>
      <c r="H189" s="26">
        <f t="shared" ref="H189" si="35">(H188/G188)-1</f>
        <v>1.1195735707122765</v>
      </c>
      <c r="I189" s="26">
        <f t="shared" ref="I189" si="36">(I188/H188)-1</f>
        <v>0.64180687782609591</v>
      </c>
      <c r="J189" s="26">
        <f t="shared" ref="J189" si="37">(J188/I188)-1</f>
        <v>2.0699052160038311E-2</v>
      </c>
      <c r="K189" s="26">
        <f t="shared" ref="K189" si="38">(K188/J188)-1</f>
        <v>-0.55166010184900238</v>
      </c>
      <c r="L189" s="26"/>
      <c r="M189" s="26">
        <f t="shared" ref="M189" si="39">(M188/L188)-1</f>
        <v>-0.24111311078310294</v>
      </c>
      <c r="N189" s="26">
        <f t="shared" ref="N189" si="40">(N188/M188)-1</f>
        <v>2.1179228786949444E-4</v>
      </c>
      <c r="O189" s="26">
        <f t="shared" ref="O189" si="41">(O188/N188)-1</f>
        <v>-1.1119135825493427</v>
      </c>
    </row>
    <row r="190" spans="1:15" ht="16" x14ac:dyDescent="0.2">
      <c r="A190" s="27" t="s">
        <v>196</v>
      </c>
      <c r="B190" s="28">
        <f t="shared" ref="B190:O190" si="42">B188/B2</f>
        <v>0.9268181422020294</v>
      </c>
      <c r="C190" s="28">
        <f t="shared" si="42"/>
        <v>0.40219918089035539</v>
      </c>
      <c r="D190" s="28">
        <f t="shared" si="42"/>
        <v>0.27180862252695653</v>
      </c>
      <c r="E190" s="28">
        <f t="shared" si="42"/>
        <v>0.18917291424195598</v>
      </c>
      <c r="F190" s="28">
        <f t="shared" si="42"/>
        <v>0.22636590813720628</v>
      </c>
      <c r="G190" s="28">
        <f t="shared" si="42"/>
        <v>0.19495206261180142</v>
      </c>
      <c r="H190" s="28">
        <f t="shared" si="42"/>
        <v>0.27658314838343029</v>
      </c>
      <c r="I190" s="28">
        <f t="shared" si="42"/>
        <v>0.29674328816358425</v>
      </c>
      <c r="J190" s="28">
        <f t="shared" si="42"/>
        <v>0.21654446682911196</v>
      </c>
      <c r="K190" s="28">
        <f t="shared" si="42"/>
        <v>0.14527173697454021</v>
      </c>
      <c r="L190" s="28">
        <f t="shared" si="42"/>
        <v>0.3423916391384656</v>
      </c>
      <c r="M190" s="28">
        <f t="shared" si="42"/>
        <v>0.24639130626411912</v>
      </c>
      <c r="N190" s="28">
        <f t="shared" si="42"/>
        <v>0.19104514119550486</v>
      </c>
      <c r="O190" s="28">
        <f t="shared" si="42"/>
        <v>-0.1222271684040909</v>
      </c>
    </row>
    <row r="191" spans="1:15" ht="16" x14ac:dyDescent="0.2">
      <c r="A191" s="3" t="s">
        <v>183</v>
      </c>
      <c r="B191" s="4" t="s">
        <v>20</v>
      </c>
      <c r="C191" s="4">
        <v>144653255</v>
      </c>
      <c r="D191" s="4">
        <v>188842832</v>
      </c>
      <c r="E191" s="4">
        <v>229264632</v>
      </c>
      <c r="F191" s="4">
        <v>426351768</v>
      </c>
      <c r="G191" s="4">
        <v>577266042</v>
      </c>
      <c r="H191" s="4">
        <v>1223005300</v>
      </c>
      <c r="I191" s="4">
        <v>2011439138</v>
      </c>
      <c r="J191" s="4">
        <v>2055073161</v>
      </c>
      <c r="K191" s="5">
        <v>925856710</v>
      </c>
      <c r="L191" s="4">
        <v>1339891970</v>
      </c>
      <c r="M191" s="4">
        <v>1016826449</v>
      </c>
      <c r="N191" s="4">
        <v>1017041805</v>
      </c>
      <c r="O191" s="4">
        <v>-113820792</v>
      </c>
    </row>
    <row r="192" spans="1:15" ht="16" x14ac:dyDescent="0.2">
      <c r="A192" s="3" t="s">
        <v>184</v>
      </c>
      <c r="B192" s="6">
        <v>0.06</v>
      </c>
      <c r="C192" s="6">
        <v>0.04</v>
      </c>
      <c r="D192" s="6">
        <v>0.06</v>
      </c>
      <c r="E192" s="6">
        <v>7.0000000000000007E-2</v>
      </c>
      <c r="F192" s="6">
        <v>0.15</v>
      </c>
      <c r="G192" s="6">
        <v>0.19</v>
      </c>
      <c r="H192" s="6">
        <v>0.4</v>
      </c>
      <c r="I192" s="6">
        <v>0.66</v>
      </c>
      <c r="J192" s="6">
        <v>0.66</v>
      </c>
      <c r="K192" s="7">
        <v>0.28999999999999998</v>
      </c>
      <c r="L192" s="6">
        <v>0.44</v>
      </c>
      <c r="M192" s="6">
        <v>0.32</v>
      </c>
      <c r="N192" s="6">
        <v>0.33</v>
      </c>
      <c r="O192" s="6">
        <v>-0.03</v>
      </c>
    </row>
    <row r="193" spans="1:15" ht="16" x14ac:dyDescent="0.2">
      <c r="A193" s="3" t="s">
        <v>185</v>
      </c>
      <c r="B193" s="4" t="s">
        <v>20</v>
      </c>
      <c r="C193" s="4" t="s">
        <v>20</v>
      </c>
      <c r="D193" s="4" t="s">
        <v>20</v>
      </c>
      <c r="E193" s="4" t="s">
        <v>20</v>
      </c>
      <c r="F193" s="4" t="s">
        <v>20</v>
      </c>
      <c r="G193" s="6">
        <v>41.16</v>
      </c>
      <c r="H193" s="6">
        <v>56.35</v>
      </c>
      <c r="I193" s="6">
        <v>37.950000000000003</v>
      </c>
      <c r="J193" s="6">
        <v>18.91</v>
      </c>
      <c r="K193" s="7">
        <v>46.05</v>
      </c>
      <c r="L193" s="6">
        <v>24.49</v>
      </c>
      <c r="M193" s="6">
        <v>11.92</v>
      </c>
      <c r="N193" s="6">
        <v>10.029999999999999</v>
      </c>
      <c r="O193" s="6">
        <v>14.75</v>
      </c>
    </row>
    <row r="194" spans="1:15" ht="16" x14ac:dyDescent="0.2">
      <c r="A194" s="3" t="s">
        <v>186</v>
      </c>
      <c r="B194" s="6">
        <v>13.42</v>
      </c>
      <c r="C194" s="6">
        <v>4.12</v>
      </c>
      <c r="D194" s="6">
        <v>1.95</v>
      </c>
      <c r="E194" s="6">
        <v>2.81</v>
      </c>
      <c r="F194" s="6">
        <v>2.93</v>
      </c>
      <c r="G194" s="6">
        <v>2.59</v>
      </c>
      <c r="H194" s="6">
        <v>3.89</v>
      </c>
      <c r="I194" s="6">
        <v>3.87</v>
      </c>
      <c r="J194" s="6">
        <v>3.58</v>
      </c>
      <c r="K194" s="7">
        <v>1.7</v>
      </c>
      <c r="L194" s="6">
        <v>4.57</v>
      </c>
      <c r="M194" s="6">
        <v>3.58</v>
      </c>
      <c r="N194" s="6">
        <v>3.58</v>
      </c>
      <c r="O194" s="6">
        <v>-0.18</v>
      </c>
    </row>
    <row r="196" spans="1:15" ht="16" x14ac:dyDescent="0.2">
      <c r="A196" s="8"/>
    </row>
  </sheetData>
  <hyperlinks>
    <hyperlink ref="A1" r:id="rId1" tooltip="ROIC AI" display="ROIC AI" xr:uid="{00000000-0004-0000-0000-000000000000}"/>
  </hyperlinks>
  <pageMargins left="0.7" right="0.7" top="0.75" bottom="0.75" header="0.3" footer="0.3"/>
  <ignoredErrors>
    <ignoredError sqref="B1:O1 A4:O7 A15:O16 A19:O33 A191:O195 A2:O2 A9:O11 A13:H13 A37:O128 A130:O142 A144:O171 A188:J188 A173:O187 A172:J172 L172:O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14580-B879-FE4B-AFAA-ED0812B87DA7}">
  <dimension ref="A1:P110"/>
  <sheetViews>
    <sheetView tabSelected="1" workbookViewId="0">
      <selection activeCell="C8" sqref="C8"/>
    </sheetView>
  </sheetViews>
  <sheetFormatPr baseColWidth="10" defaultRowHeight="15" x14ac:dyDescent="0.2"/>
  <cols>
    <col min="1" max="16" width="18.83203125" customWidth="1"/>
  </cols>
  <sheetData>
    <row r="1" spans="1:16" s="115" customFormat="1" ht="22" customHeight="1" x14ac:dyDescent="0.2">
      <c r="A1" s="114" t="e" vm="2">
        <v>#VALUE!</v>
      </c>
      <c r="B1" s="114"/>
      <c r="C1" s="114"/>
      <c r="D1" s="114"/>
      <c r="E1" s="114"/>
      <c r="F1" s="114"/>
      <c r="G1" s="114"/>
      <c r="H1" s="114"/>
      <c r="I1" s="114"/>
      <c r="J1" s="114"/>
      <c r="K1" s="114"/>
      <c r="L1" s="114"/>
      <c r="M1" s="114"/>
      <c r="N1" s="114"/>
      <c r="O1" s="114"/>
      <c r="P1" s="114"/>
    </row>
    <row r="2" spans="1:16" s="115" customFormat="1" ht="22" customHeight="1" thickBot="1" x14ac:dyDescent="0.25">
      <c r="A2" s="114"/>
      <c r="B2" s="114"/>
      <c r="C2" s="114"/>
      <c r="D2" s="114"/>
      <c r="E2" s="114"/>
      <c r="F2" s="114"/>
      <c r="G2" s="114"/>
      <c r="H2" s="114"/>
      <c r="I2" s="114"/>
      <c r="J2" s="114"/>
      <c r="K2" s="114"/>
      <c r="L2" s="114"/>
      <c r="M2" s="114"/>
      <c r="N2" s="114"/>
      <c r="O2" s="114"/>
      <c r="P2" s="114"/>
    </row>
    <row r="3" spans="1:16" ht="22" customHeight="1" x14ac:dyDescent="0.2">
      <c r="A3" s="35" cm="1">
        <f t="array" ref="A3">_FV(A1,"Market cap",TRUE)</f>
        <v>21580620000</v>
      </c>
      <c r="B3" s="36" t="s">
        <v>197</v>
      </c>
      <c r="C3" s="37">
        <f>Financials!K8*0.01</f>
        <v>0.25010000000000004</v>
      </c>
      <c r="D3" s="36" t="s">
        <v>198</v>
      </c>
      <c r="E3" s="37">
        <f>SUM(C11:E11)/3</f>
        <v>0.4743294250981212</v>
      </c>
      <c r="F3" s="38" t="s">
        <v>199</v>
      </c>
      <c r="G3" s="39">
        <f>AVERAGE(Financials!G129:K129)</f>
        <v>1.011263015278363E-2</v>
      </c>
      <c r="H3" s="38" t="s">
        <v>200</v>
      </c>
      <c r="I3" s="40">
        <f>J15*(1+I7)/(I6-I7)</f>
        <v>34153620739.61414</v>
      </c>
      <c r="J3" s="41" t="s">
        <v>201</v>
      </c>
      <c r="K3" s="42">
        <f>(Financials!K172*-1)/Model!A3</f>
        <v>0</v>
      </c>
      <c r="L3" s="43" t="s">
        <v>202</v>
      </c>
      <c r="M3" s="44"/>
      <c r="N3" s="116" t="s">
        <v>203</v>
      </c>
      <c r="O3" s="117"/>
      <c r="P3" s="44"/>
    </row>
    <row r="4" spans="1:16" ht="22" customHeight="1" x14ac:dyDescent="0.2">
      <c r="A4" s="45">
        <f>Financials!K56-Financials!K96-Financials!K105</f>
        <v>6694155523</v>
      </c>
      <c r="B4" s="46" t="s">
        <v>204</v>
      </c>
      <c r="C4" s="47">
        <f>Financials!K17*0.01</f>
        <v>0.1061</v>
      </c>
      <c r="D4" s="46" t="s">
        <v>205</v>
      </c>
      <c r="E4" s="47">
        <f>SUM(C13:E13)/3</f>
        <v>0.39803866534701166</v>
      </c>
      <c r="F4" s="48" t="s">
        <v>206</v>
      </c>
      <c r="G4" s="49">
        <f>A5*(1+(5*G3))</f>
        <v>32588479.442328248</v>
      </c>
      <c r="H4" s="48" t="s">
        <v>207</v>
      </c>
      <c r="I4" s="50">
        <f>NPV(I6,F15,G15,H15,I15,(J15+I3))</f>
        <v>26954392455.285076</v>
      </c>
      <c r="J4" s="48" t="s">
        <v>208</v>
      </c>
      <c r="K4" s="51" cm="1">
        <f t="array" ref="K4">_FV(A1,"Change (%)",TRUE)</f>
        <v>0.37817999999999996</v>
      </c>
      <c r="L4" s="52" t="s">
        <v>209</v>
      </c>
      <c r="M4" s="44"/>
      <c r="N4" s="118" t="s">
        <v>210</v>
      </c>
      <c r="O4" s="119"/>
      <c r="P4" s="44"/>
    </row>
    <row r="5" spans="1:16" ht="22" customHeight="1" x14ac:dyDescent="0.2">
      <c r="A5" s="45" cm="1">
        <f t="array" ref="A5">_FV(A1,"Shares outstanding",TRUE)</f>
        <v>31020010</v>
      </c>
      <c r="B5" s="46" t="s">
        <v>211</v>
      </c>
      <c r="C5" s="47">
        <f>Financials!K34*0.01</f>
        <v>9.6600000000000005E-2</v>
      </c>
      <c r="D5" s="46" t="s">
        <v>212</v>
      </c>
      <c r="E5" s="47">
        <f>SUM(C16:E16)/3</f>
        <v>0.59402650023280357</v>
      </c>
      <c r="F5" s="48" t="s">
        <v>213</v>
      </c>
      <c r="G5" s="49">
        <f>Financials!K56</f>
        <v>6920124604</v>
      </c>
      <c r="H5" s="48" t="s">
        <v>214</v>
      </c>
      <c r="I5" s="50">
        <f>I4+G5-G6</f>
        <v>33648547978.285076</v>
      </c>
      <c r="J5" s="48" t="s">
        <v>215</v>
      </c>
      <c r="K5" s="53" cm="1">
        <f t="array" ref="K5">_FV(A1,"Price")</f>
        <v>958.8</v>
      </c>
      <c r="L5" s="54" t="s">
        <v>216</v>
      </c>
      <c r="M5" s="44"/>
      <c r="N5" s="55" t="s">
        <v>217</v>
      </c>
      <c r="O5" s="56">
        <f>Financials!K20</f>
        <v>-138251563</v>
      </c>
      <c r="P5" s="44"/>
    </row>
    <row r="6" spans="1:16" ht="22" customHeight="1" x14ac:dyDescent="0.2">
      <c r="A6" s="57">
        <f>O20/F10</f>
        <v>1.8397953108790341</v>
      </c>
      <c r="B6" s="46" t="s">
        <v>218</v>
      </c>
      <c r="C6" s="47">
        <f>Financials!K190</f>
        <v>0.14527173697454021</v>
      </c>
      <c r="D6" s="46" t="s">
        <v>196</v>
      </c>
      <c r="E6" s="47">
        <f>Financials!K33/Financials!K126</f>
        <v>0.20635259111057472</v>
      </c>
      <c r="F6" s="46" t="s">
        <v>219</v>
      </c>
      <c r="G6" s="49">
        <f>Financials!K96+Financials!K105</f>
        <v>225969081</v>
      </c>
      <c r="H6" s="48" t="s">
        <v>220</v>
      </c>
      <c r="I6" s="51">
        <f>N25</f>
        <v>9.690745656876866E-2</v>
      </c>
      <c r="J6" s="48" t="s">
        <v>221</v>
      </c>
      <c r="K6" s="58">
        <f>I5/G4</f>
        <v>1032.5289351972629</v>
      </c>
      <c r="L6" s="59" t="s">
        <v>222</v>
      </c>
      <c r="M6" s="44"/>
      <c r="N6" s="55" t="s">
        <v>223</v>
      </c>
      <c r="O6" s="56">
        <f>Financials!K96</f>
        <v>46486433</v>
      </c>
      <c r="P6" s="44"/>
    </row>
    <row r="7" spans="1:16" ht="22" customHeight="1" thickBot="1" x14ac:dyDescent="0.25">
      <c r="A7" s="60">
        <f>O20/F12</f>
        <v>32.947511450381683</v>
      </c>
      <c r="B7" s="61" t="s">
        <v>224</v>
      </c>
      <c r="C7" s="62">
        <f>F15/A3</f>
        <v>4.1945041430691055E-2</v>
      </c>
      <c r="D7" s="61" t="s">
        <v>225</v>
      </c>
      <c r="E7" s="63">
        <f>(Financials!K16*(1-0.25))/(Financials!K126+Financials!K105+Financials!K96)</f>
        <v>0.15810931424183738</v>
      </c>
      <c r="F7" s="61" t="s">
        <v>192</v>
      </c>
      <c r="G7" s="64">
        <f>(Financials!K96+Financials!K105)/Financials!K126</f>
        <v>7.5756555911242293E-2</v>
      </c>
      <c r="H7" s="65" t="s">
        <v>226</v>
      </c>
      <c r="I7" s="66">
        <v>2.5000000000000001E-2</v>
      </c>
      <c r="J7" s="67" t="s">
        <v>227</v>
      </c>
      <c r="K7" s="106">
        <f>K6/K5-1</f>
        <v>7.6897095533231985E-2</v>
      </c>
      <c r="L7" s="59" t="s">
        <v>228</v>
      </c>
      <c r="M7" s="44"/>
      <c r="N7" s="55" t="s">
        <v>229</v>
      </c>
      <c r="O7" s="56">
        <f>Financials!K105</f>
        <v>179482648</v>
      </c>
      <c r="P7" s="44"/>
    </row>
    <row r="8" spans="1:16" ht="22" customHeight="1" x14ac:dyDescent="0.2">
      <c r="A8" s="68"/>
      <c r="B8" s="44"/>
      <c r="C8" s="44"/>
      <c r="D8" s="44"/>
      <c r="E8" s="44"/>
      <c r="F8" s="44"/>
      <c r="G8" s="44"/>
      <c r="H8" s="44"/>
      <c r="I8" s="44"/>
      <c r="J8" s="69"/>
      <c r="K8" s="108" cm="1">
        <f t="array" ref="K8">_FV(L8,"Open")</f>
        <v>0.93740000000000001</v>
      </c>
      <c r="L8" s="107" t="e" vm="3">
        <v>#VALUE!</v>
      </c>
      <c r="M8" s="44"/>
      <c r="N8" s="70" t="s">
        <v>210</v>
      </c>
      <c r="O8" s="71">
        <f>O5/(O6+O7)</f>
        <v>-0.61181628206913852</v>
      </c>
      <c r="P8" s="44"/>
    </row>
    <row r="9" spans="1:16" ht="22" customHeight="1" x14ac:dyDescent="0.2">
      <c r="A9" s="72"/>
      <c r="B9" s="73">
        <v>2019</v>
      </c>
      <c r="C9" s="73">
        <v>2020</v>
      </c>
      <c r="D9" s="73">
        <v>2021</v>
      </c>
      <c r="E9" s="74">
        <v>2022</v>
      </c>
      <c r="F9" s="75">
        <v>2023</v>
      </c>
      <c r="G9" s="75">
        <v>2024</v>
      </c>
      <c r="H9" s="75">
        <v>2025</v>
      </c>
      <c r="I9" s="75">
        <v>2026</v>
      </c>
      <c r="J9" s="76">
        <v>2027</v>
      </c>
      <c r="L9" s="105"/>
      <c r="M9" s="69"/>
      <c r="N9" s="55" t="s">
        <v>230</v>
      </c>
      <c r="O9" s="56">
        <f>Financials!K25</f>
        <v>-184545981</v>
      </c>
      <c r="P9" s="44"/>
    </row>
    <row r="10" spans="1:16" ht="22" customHeight="1" x14ac:dyDescent="0.2">
      <c r="A10" s="77" t="s">
        <v>231</v>
      </c>
      <c r="B10" s="78">
        <v>2982224113</v>
      </c>
      <c r="C10" s="78">
        <v>4455442995</v>
      </c>
      <c r="D10" s="78">
        <v>6818012190</v>
      </c>
      <c r="E10" s="79">
        <v>9536506267</v>
      </c>
      <c r="F10" s="78">
        <f>E10*1.23</f>
        <v>11729902708.41</v>
      </c>
      <c r="G10" s="78">
        <f>F10*1.2</f>
        <v>14075883250.091999</v>
      </c>
      <c r="H10" s="78">
        <f>G10*1.18</f>
        <v>16609542235.108559</v>
      </c>
      <c r="I10" s="78">
        <f>H10*1.1</f>
        <v>18270496458.619415</v>
      </c>
      <c r="J10" s="79">
        <f>I10*1.08</f>
        <v>19732136175.308971</v>
      </c>
      <c r="K10" s="80" t="s">
        <v>232</v>
      </c>
      <c r="L10" s="69"/>
      <c r="N10" s="55" t="s">
        <v>233</v>
      </c>
      <c r="O10" s="56">
        <f>Financials!K24</f>
        <v>800061097</v>
      </c>
      <c r="P10" s="44"/>
    </row>
    <row r="11" spans="1:16" ht="22" customHeight="1" x14ac:dyDescent="0.2">
      <c r="A11" s="81"/>
      <c r="B11" s="82"/>
      <c r="C11" s="82">
        <f t="shared" ref="C11:J11" si="0">(C10/B10)-1</f>
        <v>0.49400005706412187</v>
      </c>
      <c r="D11" s="82">
        <f t="shared" si="0"/>
        <v>0.53026583386911907</v>
      </c>
      <c r="E11" s="82">
        <f t="shared" si="0"/>
        <v>0.39872238436112273</v>
      </c>
      <c r="F11" s="83">
        <f t="shared" si="0"/>
        <v>0.22999999999999998</v>
      </c>
      <c r="G11" s="82">
        <f t="shared" si="0"/>
        <v>0.19999999999999996</v>
      </c>
      <c r="H11" s="82">
        <f t="shared" si="0"/>
        <v>0.17999999999999994</v>
      </c>
      <c r="I11" s="82">
        <f t="shared" si="0"/>
        <v>0.10000000000000009</v>
      </c>
      <c r="J11" s="84">
        <f t="shared" si="0"/>
        <v>8.0000000000000071E-2</v>
      </c>
      <c r="K11" s="84">
        <f>SUM(F11:J11)/5</f>
        <v>0.158</v>
      </c>
      <c r="L11" s="69"/>
      <c r="M11" s="69"/>
      <c r="N11" s="55" t="s">
        <v>234</v>
      </c>
      <c r="O11" s="85">
        <f>O9/O10</f>
        <v>-0.23066486008630413</v>
      </c>
      <c r="P11" s="44"/>
    </row>
    <row r="12" spans="1:16" ht="22" customHeight="1" x14ac:dyDescent="0.2">
      <c r="A12" s="77" t="s">
        <v>138</v>
      </c>
      <c r="B12" s="78">
        <v>229033416</v>
      </c>
      <c r="C12" s="78">
        <v>319371337</v>
      </c>
      <c r="D12" s="78">
        <v>534163873</v>
      </c>
      <c r="E12" s="78">
        <v>602075796</v>
      </c>
      <c r="F12" s="86">
        <v>655000000</v>
      </c>
      <c r="G12" s="78">
        <v>808000000</v>
      </c>
      <c r="H12" s="78">
        <v>1027000000</v>
      </c>
      <c r="I12" s="78">
        <v>1264000000</v>
      </c>
      <c r="J12" s="79">
        <v>1483000000</v>
      </c>
      <c r="K12" s="87" t="s">
        <v>235</v>
      </c>
      <c r="L12" s="69"/>
      <c r="M12" s="69"/>
      <c r="N12" s="55" t="s">
        <v>236</v>
      </c>
      <c r="O12" s="85">
        <f>O8*(1-O11)</f>
        <v>-0.75294079917113921</v>
      </c>
      <c r="P12" s="44"/>
    </row>
    <row r="13" spans="1:16" ht="22" customHeight="1" x14ac:dyDescent="0.2">
      <c r="A13" s="81"/>
      <c r="B13" s="82"/>
      <c r="C13" s="82">
        <f t="shared" ref="C13:J13" si="1">(C12/B12)-1</f>
        <v>0.39443118204201255</v>
      </c>
      <c r="D13" s="82">
        <f t="shared" si="1"/>
        <v>0.67254794377492932</v>
      </c>
      <c r="E13" s="82">
        <f t="shared" si="1"/>
        <v>0.12713687022409315</v>
      </c>
      <c r="F13" s="83">
        <f t="shared" si="1"/>
        <v>8.7902892545442812E-2</v>
      </c>
      <c r="G13" s="82">
        <f t="shared" si="1"/>
        <v>0.23358778625954191</v>
      </c>
      <c r="H13" s="82">
        <f t="shared" si="1"/>
        <v>0.27103960396039595</v>
      </c>
      <c r="I13" s="82">
        <f t="shared" si="1"/>
        <v>0.23076923076923084</v>
      </c>
      <c r="J13" s="84">
        <f t="shared" si="1"/>
        <v>0.173259493670886</v>
      </c>
      <c r="K13" s="84">
        <f>SUM(F13:J13)/5</f>
        <v>0.1993118014410995</v>
      </c>
      <c r="L13" s="69"/>
      <c r="M13" s="69"/>
      <c r="N13" s="118" t="s">
        <v>237</v>
      </c>
      <c r="O13" s="119"/>
      <c r="P13" s="44"/>
    </row>
    <row r="14" spans="1:16" ht="22" customHeight="1" x14ac:dyDescent="0.2">
      <c r="A14" s="88" t="s">
        <v>238</v>
      </c>
      <c r="B14" s="89">
        <f>B12/B10</f>
        <v>7.6799531933769191E-2</v>
      </c>
      <c r="C14" s="89">
        <f t="shared" ref="C14:J14" si="2">C12/C10</f>
        <v>7.1681163322795463E-2</v>
      </c>
      <c r="D14" s="89">
        <f t="shared" si="2"/>
        <v>7.834598386072994E-2</v>
      </c>
      <c r="E14" s="89">
        <f t="shared" si="2"/>
        <v>6.3133791258903185E-2</v>
      </c>
      <c r="F14" s="90">
        <f t="shared" si="2"/>
        <v>5.5840190347903225E-2</v>
      </c>
      <c r="G14" s="89">
        <f t="shared" si="2"/>
        <v>5.7403147329651155E-2</v>
      </c>
      <c r="H14" s="89">
        <f t="shared" si="2"/>
        <v>6.1831926820305146E-2</v>
      </c>
      <c r="I14" s="89">
        <f t="shared" si="2"/>
        <v>6.9182575463278481E-2</v>
      </c>
      <c r="J14" s="91">
        <f t="shared" si="2"/>
        <v>7.515658653601294E-2</v>
      </c>
      <c r="K14" s="91"/>
      <c r="L14" s="69"/>
      <c r="M14" s="69"/>
      <c r="N14" s="55" t="s">
        <v>239</v>
      </c>
      <c r="O14" s="85">
        <f>'[1]US Treasury Bonds'!$C$8</f>
        <v>4.5710000000000001E-2</v>
      </c>
      <c r="P14" s="44"/>
    </row>
    <row r="15" spans="1:16" ht="22" customHeight="1" x14ac:dyDescent="0.2">
      <c r="A15" s="77" t="s">
        <v>181</v>
      </c>
      <c r="B15" s="78">
        <v>581390742</v>
      </c>
      <c r="C15" s="78">
        <v>1232300451</v>
      </c>
      <c r="D15" s="78">
        <v>2023199356</v>
      </c>
      <c r="E15" s="78">
        <v>2065077665</v>
      </c>
      <c r="F15" s="86">
        <v>905200000</v>
      </c>
      <c r="G15" s="78">
        <v>1165000000</v>
      </c>
      <c r="H15" s="78">
        <v>1465000000</v>
      </c>
      <c r="I15" s="78">
        <v>1498000000</v>
      </c>
      <c r="J15" s="79">
        <v>2396000000</v>
      </c>
      <c r="K15" s="87" t="s">
        <v>240</v>
      </c>
      <c r="L15" s="69"/>
      <c r="M15" s="69"/>
      <c r="N15" s="55" t="s">
        <v>241</v>
      </c>
      <c r="O15" s="92" cm="1">
        <f t="array" ref="O15">_FV(A1,"Beta")</f>
        <v>1.5694999999999999</v>
      </c>
      <c r="P15" s="44"/>
    </row>
    <row r="16" spans="1:16" ht="22" customHeight="1" x14ac:dyDescent="0.2">
      <c r="A16" s="93"/>
      <c r="B16" s="82"/>
      <c r="C16" s="82">
        <f t="shared" ref="C16:J16" si="3">(C15/B15)-1</f>
        <v>1.1195735707122765</v>
      </c>
      <c r="D16" s="82">
        <f t="shared" si="3"/>
        <v>0.64180687782609591</v>
      </c>
      <c r="E16" s="82">
        <f t="shared" si="3"/>
        <v>2.0699052160038311E-2</v>
      </c>
      <c r="F16" s="83">
        <f t="shared" si="3"/>
        <v>-0.5616629750339196</v>
      </c>
      <c r="G16" s="82">
        <f t="shared" si="3"/>
        <v>0.28700839593460015</v>
      </c>
      <c r="H16" s="82">
        <f t="shared" si="3"/>
        <v>0.257510729613734</v>
      </c>
      <c r="I16" s="82">
        <f t="shared" si="3"/>
        <v>2.2525597269624553E-2</v>
      </c>
      <c r="J16" s="84">
        <f t="shared" si="3"/>
        <v>0.5994659546061416</v>
      </c>
      <c r="K16" s="84">
        <f>SUM(F16:J16)/5</f>
        <v>0.12096954047803614</v>
      </c>
      <c r="L16" s="69"/>
      <c r="M16" s="69"/>
      <c r="N16" s="55" t="s">
        <v>242</v>
      </c>
      <c r="O16" s="85">
        <v>8.4000000000000005E-2</v>
      </c>
      <c r="P16" s="44"/>
    </row>
    <row r="17" spans="1:16" ht="22" customHeight="1" x14ac:dyDescent="0.2">
      <c r="A17" s="88" t="s">
        <v>196</v>
      </c>
      <c r="B17" s="89">
        <f>B15/B10</f>
        <v>0.19495206261180142</v>
      </c>
      <c r="C17" s="89">
        <f t="shared" ref="C17:J17" si="4">C15/C10</f>
        <v>0.27658314838343029</v>
      </c>
      <c r="D17" s="89">
        <f t="shared" si="4"/>
        <v>0.29674328816358425</v>
      </c>
      <c r="E17" s="91">
        <f t="shared" si="4"/>
        <v>0.21654446682911196</v>
      </c>
      <c r="F17" s="89">
        <f t="shared" si="4"/>
        <v>7.717029053881222E-2</v>
      </c>
      <c r="G17" s="89">
        <f t="shared" si="4"/>
        <v>8.2765676533469806E-2</v>
      </c>
      <c r="H17" s="89">
        <f t="shared" si="4"/>
        <v>8.8202310410659249E-2</v>
      </c>
      <c r="I17" s="89">
        <f t="shared" si="4"/>
        <v>8.1990109212018325E-2</v>
      </c>
      <c r="J17" s="91">
        <f t="shared" si="4"/>
        <v>0.12142628546209507</v>
      </c>
      <c r="K17" s="91"/>
      <c r="L17" s="69"/>
      <c r="M17" s="69"/>
      <c r="N17" s="94" t="s">
        <v>237</v>
      </c>
      <c r="O17" s="95">
        <f>(O14)+((O15)*(O16-O14))</f>
        <v>0.10580615500000001</v>
      </c>
      <c r="P17" s="44"/>
    </row>
    <row r="18" spans="1:16" ht="22" customHeight="1" x14ac:dyDescent="0.2">
      <c r="A18" s="96" t="s">
        <v>192</v>
      </c>
      <c r="B18" s="97">
        <v>0.20708940187742997</v>
      </c>
      <c r="C18" s="97">
        <v>0.20768639161626906</v>
      </c>
      <c r="D18" s="97">
        <v>0.22834712486937428</v>
      </c>
      <c r="E18" s="97">
        <v>0.19063492870048199</v>
      </c>
      <c r="F18" s="98"/>
      <c r="G18" s="97"/>
      <c r="H18" s="97"/>
      <c r="I18" s="97"/>
      <c r="J18" s="99"/>
      <c r="K18" s="100"/>
      <c r="L18" s="69"/>
      <c r="M18" s="69"/>
      <c r="N18" s="118" t="s">
        <v>243</v>
      </c>
      <c r="O18" s="119"/>
      <c r="P18" s="44"/>
    </row>
    <row r="19" spans="1:16" ht="22" customHeight="1" x14ac:dyDescent="0.2">
      <c r="A19" s="69"/>
      <c r="B19" s="69"/>
      <c r="C19" s="69"/>
      <c r="D19" s="69"/>
      <c r="E19" s="69"/>
      <c r="F19" s="69" t="s">
        <v>244</v>
      </c>
      <c r="G19" s="69"/>
      <c r="H19" s="69"/>
      <c r="I19" s="69"/>
      <c r="J19" s="69"/>
      <c r="K19" s="69"/>
      <c r="L19" s="69"/>
      <c r="M19" s="69"/>
      <c r="N19" s="55" t="s">
        <v>220</v>
      </c>
      <c r="O19" s="101">
        <f>O6+O7</f>
        <v>225969081</v>
      </c>
      <c r="P19" s="44"/>
    </row>
    <row r="20" spans="1:16" ht="22" customHeight="1" x14ac:dyDescent="0.2">
      <c r="B20" s="102"/>
      <c r="C20" s="102"/>
      <c r="D20" s="102"/>
      <c r="E20" s="102"/>
      <c r="F20" s="69"/>
      <c r="G20" s="69"/>
      <c r="H20" s="69"/>
      <c r="I20" s="69"/>
      <c r="J20" s="69"/>
      <c r="K20" s="69"/>
      <c r="L20" s="69"/>
      <c r="M20" s="69"/>
      <c r="N20" s="55" t="s">
        <v>197</v>
      </c>
      <c r="O20" s="101">
        <f>A3</f>
        <v>21580620000</v>
      </c>
      <c r="P20" s="44"/>
    </row>
    <row r="21" spans="1:16" ht="22" customHeight="1" x14ac:dyDescent="0.2">
      <c r="A21" s="109" t="str" cm="1">
        <f t="array" ref="A21">_FV(A1,"Industry")</f>
        <v>Financial Technology (Fintech) &amp; Infrastructure</v>
      </c>
      <c r="B21" s="109"/>
      <c r="C21" s="109"/>
      <c r="D21" s="120" cm="1">
        <f t="array" ref="D21">_FV(A1,"Year incorporated",TRUE)</f>
        <v>2006</v>
      </c>
      <c r="E21" s="120"/>
      <c r="F21" s="69"/>
      <c r="G21" s="69"/>
      <c r="H21" s="69"/>
      <c r="I21" s="69"/>
      <c r="J21" s="69"/>
      <c r="K21" s="69"/>
      <c r="M21" s="69"/>
      <c r="N21" s="55" t="s">
        <v>245</v>
      </c>
      <c r="O21" s="101">
        <f>O19+O20</f>
        <v>21806589081</v>
      </c>
      <c r="P21" s="44"/>
    </row>
    <row r="22" spans="1:16" ht="22" customHeight="1" x14ac:dyDescent="0.2">
      <c r="A22" s="109" t="str" cm="1">
        <f t="array" ref="A22">_FV(A1,"Description")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c r="B22" s="109"/>
      <c r="C22" s="109"/>
      <c r="D22" s="109"/>
      <c r="E22" s="109"/>
      <c r="F22" s="69"/>
      <c r="G22" s="69"/>
      <c r="H22" s="69"/>
      <c r="I22" s="69"/>
      <c r="J22" s="69"/>
      <c r="K22" s="69"/>
      <c r="L22" s="69"/>
      <c r="M22" s="69"/>
      <c r="N22" s="70" t="s">
        <v>246</v>
      </c>
      <c r="O22" s="103">
        <f>(O19/O21)</f>
        <v>1.036242211749136E-2</v>
      </c>
      <c r="P22" s="44"/>
    </row>
    <row r="23" spans="1:16" ht="22" customHeight="1" x14ac:dyDescent="0.2">
      <c r="A23" s="109"/>
      <c r="B23" s="109"/>
      <c r="C23" s="109"/>
      <c r="D23" s="109"/>
      <c r="E23" s="109"/>
      <c r="F23" s="69"/>
      <c r="G23" s="69"/>
      <c r="H23" s="69"/>
      <c r="I23" s="69"/>
      <c r="J23" s="69"/>
      <c r="K23" s="69"/>
      <c r="L23" s="69"/>
      <c r="M23" s="69"/>
      <c r="N23" s="94" t="s">
        <v>247</v>
      </c>
      <c r="O23" s="104">
        <f>O20/O21</f>
        <v>0.98963757788250861</v>
      </c>
      <c r="P23" s="44"/>
    </row>
    <row r="24" spans="1:16" ht="22" customHeight="1" x14ac:dyDescent="0.2">
      <c r="A24" s="109"/>
      <c r="B24" s="109"/>
      <c r="C24" s="109"/>
      <c r="D24" s="109"/>
      <c r="E24" s="109"/>
      <c r="F24" s="69"/>
      <c r="G24" s="69"/>
      <c r="H24" s="69"/>
      <c r="I24" s="69"/>
      <c r="J24" s="69"/>
      <c r="K24" s="69"/>
      <c r="L24" s="69"/>
      <c r="M24" s="69"/>
      <c r="N24" s="110" t="s">
        <v>248</v>
      </c>
      <c r="O24" s="111"/>
      <c r="P24" s="44"/>
    </row>
    <row r="25" spans="1:16" ht="22" customHeight="1" x14ac:dyDescent="0.2">
      <c r="A25" s="109"/>
      <c r="B25" s="109"/>
      <c r="C25" s="109"/>
      <c r="D25" s="109"/>
      <c r="E25" s="109"/>
      <c r="F25" s="69"/>
      <c r="G25" s="69"/>
      <c r="H25" s="69"/>
      <c r="I25" s="69"/>
      <c r="J25" s="69"/>
      <c r="K25" s="69"/>
      <c r="L25" s="69"/>
      <c r="M25" s="69"/>
      <c r="N25" s="112">
        <f>(O22*O12)+(O23*O17)</f>
        <v>9.690745656876866E-2</v>
      </c>
      <c r="O25" s="113"/>
      <c r="P25" s="44"/>
    </row>
    <row r="26" spans="1:16" ht="22" customHeight="1" x14ac:dyDescent="0.2">
      <c r="A26" s="109"/>
      <c r="B26" s="109"/>
      <c r="C26" s="109"/>
      <c r="D26" s="109"/>
      <c r="E26" s="109"/>
      <c r="F26" s="69"/>
      <c r="G26" s="69"/>
      <c r="H26" s="69"/>
      <c r="I26" s="69"/>
      <c r="J26" s="69"/>
      <c r="K26" s="69"/>
      <c r="L26" s="69"/>
      <c r="M26" s="69"/>
      <c r="N26" s="69"/>
      <c r="O26" s="44"/>
      <c r="P26" s="44"/>
    </row>
    <row r="27" spans="1:16" ht="22" customHeight="1" x14ac:dyDescent="0.2">
      <c r="A27" s="109"/>
      <c r="B27" s="109"/>
      <c r="C27" s="109"/>
      <c r="D27" s="109"/>
      <c r="E27" s="109"/>
      <c r="F27" s="69"/>
      <c r="G27" s="69"/>
      <c r="H27" s="69"/>
      <c r="I27" s="69"/>
      <c r="J27" s="69"/>
      <c r="K27" s="69"/>
      <c r="L27" s="69"/>
      <c r="M27" s="69"/>
      <c r="N27" s="69"/>
      <c r="O27" s="44"/>
      <c r="P27" s="44"/>
    </row>
    <row r="28" spans="1:16" ht="22" customHeight="1" x14ac:dyDescent="0.2">
      <c r="A28" s="109"/>
      <c r="B28" s="109"/>
      <c r="C28" s="109"/>
      <c r="D28" s="109"/>
      <c r="E28" s="109"/>
      <c r="F28" s="69"/>
      <c r="G28" s="69"/>
      <c r="H28" s="69"/>
      <c r="I28" s="69"/>
      <c r="J28" s="69"/>
      <c r="K28" s="69"/>
      <c r="L28" s="69"/>
      <c r="M28" s="69"/>
      <c r="N28" s="69"/>
      <c r="O28" s="44"/>
      <c r="P28" s="44"/>
    </row>
    <row r="29" spans="1:16" ht="22" customHeight="1" x14ac:dyDescent="0.2">
      <c r="A29" s="109"/>
      <c r="B29" s="109"/>
      <c r="C29" s="109"/>
      <c r="D29" s="109"/>
      <c r="E29" s="109"/>
      <c r="F29" s="69"/>
      <c r="G29" s="69"/>
      <c r="H29" s="69"/>
      <c r="I29" s="69"/>
      <c r="J29" s="69"/>
      <c r="K29" s="69"/>
      <c r="L29" s="69"/>
      <c r="M29" s="69"/>
      <c r="N29" s="69"/>
      <c r="O29" s="44"/>
      <c r="P29" s="44"/>
    </row>
    <row r="30" spans="1:16" ht="22" customHeight="1" x14ac:dyDescent="0.2">
      <c r="A30" s="109"/>
      <c r="B30" s="109"/>
      <c r="C30" s="109"/>
      <c r="D30" s="109"/>
      <c r="E30" s="109"/>
      <c r="F30" s="69"/>
      <c r="G30" s="69"/>
      <c r="H30" s="69"/>
      <c r="I30" s="69"/>
      <c r="J30" s="69"/>
      <c r="K30" s="69"/>
      <c r="L30" s="69"/>
      <c r="M30" s="69"/>
      <c r="N30" s="69"/>
      <c r="O30" s="44"/>
      <c r="P30" s="44"/>
    </row>
    <row r="31" spans="1:16" x14ac:dyDescent="0.2">
      <c r="A31" s="44"/>
      <c r="B31" s="44"/>
      <c r="C31" s="44"/>
      <c r="D31" s="44"/>
      <c r="E31" s="44"/>
      <c r="F31" s="44"/>
      <c r="G31" s="44"/>
      <c r="H31" s="44"/>
      <c r="I31" s="44"/>
      <c r="J31" s="44"/>
      <c r="K31" s="44"/>
      <c r="L31" s="44"/>
      <c r="M31" s="44"/>
      <c r="N31" s="44"/>
      <c r="O31" s="44"/>
      <c r="P31" s="44"/>
    </row>
    <row r="32" spans="1:16" x14ac:dyDescent="0.2">
      <c r="A32" s="44"/>
      <c r="B32" s="44"/>
      <c r="C32" s="44"/>
      <c r="D32" s="44"/>
      <c r="E32" s="44"/>
      <c r="F32" s="44"/>
      <c r="G32" s="44"/>
      <c r="H32" s="44"/>
      <c r="I32" s="44"/>
      <c r="J32" s="44"/>
      <c r="K32" s="44"/>
      <c r="L32" s="44"/>
      <c r="M32" s="44"/>
      <c r="N32" s="44"/>
      <c r="O32" s="44"/>
      <c r="P32" s="44"/>
    </row>
    <row r="33" spans="1:16" x14ac:dyDescent="0.2">
      <c r="A33" s="69"/>
      <c r="B33" s="69"/>
      <c r="C33" s="69"/>
      <c r="D33" s="69"/>
      <c r="E33" s="69"/>
      <c r="F33" s="69"/>
      <c r="G33" s="69"/>
      <c r="H33" s="69"/>
      <c r="I33" s="69"/>
      <c r="J33" s="69"/>
      <c r="K33" s="69"/>
      <c r="L33" s="69"/>
      <c r="M33" s="69"/>
      <c r="N33" s="69"/>
      <c r="O33" s="69"/>
      <c r="P33" s="69"/>
    </row>
    <row r="34" spans="1:16" x14ac:dyDescent="0.2">
      <c r="A34" s="69"/>
      <c r="B34" s="69"/>
      <c r="C34" s="69"/>
      <c r="D34" s="69"/>
      <c r="E34" s="69"/>
      <c r="F34" s="69"/>
      <c r="G34" s="69"/>
      <c r="H34" s="69"/>
      <c r="I34" s="69"/>
      <c r="J34" s="69"/>
      <c r="K34" s="69"/>
      <c r="L34" s="69"/>
      <c r="M34" s="69"/>
      <c r="N34" s="69"/>
      <c r="O34" s="69"/>
      <c r="P34" s="69"/>
    </row>
    <row r="35" spans="1:16" x14ac:dyDescent="0.2">
      <c r="A35" s="69"/>
      <c r="B35" s="69"/>
      <c r="C35" s="69"/>
      <c r="D35" s="69"/>
      <c r="E35" s="69"/>
      <c r="F35" s="69"/>
      <c r="G35" s="69"/>
      <c r="H35" s="69"/>
      <c r="I35" s="69"/>
      <c r="J35" s="69"/>
      <c r="K35" s="69"/>
      <c r="L35" s="69"/>
      <c r="M35" s="69"/>
      <c r="N35" s="69"/>
      <c r="O35" s="69"/>
      <c r="P35" s="69"/>
    </row>
    <row r="36" spans="1:16" x14ac:dyDescent="0.2">
      <c r="A36" s="69"/>
      <c r="B36" s="69"/>
      <c r="C36" s="69"/>
      <c r="D36" s="69"/>
      <c r="E36" s="69"/>
      <c r="F36" s="69"/>
      <c r="G36" s="69"/>
      <c r="H36" s="69"/>
      <c r="I36" s="69"/>
      <c r="J36" s="69"/>
      <c r="K36" s="69"/>
      <c r="L36" s="69"/>
      <c r="M36" s="69"/>
      <c r="N36" s="69"/>
      <c r="O36" s="69"/>
      <c r="P36" s="69"/>
    </row>
    <row r="37" spans="1:16" x14ac:dyDescent="0.2">
      <c r="A37" s="69"/>
      <c r="B37" s="69"/>
      <c r="C37" s="69"/>
      <c r="D37" s="69"/>
      <c r="E37" s="69"/>
      <c r="F37" s="69"/>
      <c r="G37" s="69"/>
      <c r="H37" s="69"/>
      <c r="I37" s="69"/>
      <c r="J37" s="69"/>
      <c r="K37" s="69"/>
      <c r="L37" s="69"/>
      <c r="M37" s="69"/>
      <c r="N37" s="69"/>
      <c r="O37" s="69"/>
      <c r="P37" s="69"/>
    </row>
    <row r="38" spans="1:16" x14ac:dyDescent="0.2">
      <c r="A38" s="69"/>
      <c r="B38" s="69"/>
      <c r="C38" s="69"/>
      <c r="D38" s="69"/>
      <c r="E38" s="69"/>
      <c r="F38" s="69"/>
      <c r="G38" s="69"/>
      <c r="H38" s="69"/>
      <c r="I38" s="69"/>
      <c r="J38" s="69"/>
      <c r="K38" s="69"/>
      <c r="L38" s="69"/>
      <c r="M38" s="69"/>
      <c r="N38" s="69"/>
      <c r="O38" s="69"/>
      <c r="P38" s="69"/>
    </row>
    <row r="39" spans="1:16" x14ac:dyDescent="0.2">
      <c r="A39" s="69"/>
      <c r="B39" s="69"/>
      <c r="C39" s="69"/>
      <c r="D39" s="69"/>
      <c r="E39" s="69"/>
      <c r="F39" s="69"/>
      <c r="G39" s="69"/>
      <c r="H39" s="69"/>
      <c r="I39" s="69"/>
      <c r="J39" s="69"/>
      <c r="K39" s="69"/>
      <c r="L39" s="69"/>
      <c r="M39" s="69"/>
      <c r="N39" s="69"/>
      <c r="O39" s="69"/>
      <c r="P39" s="69"/>
    </row>
    <row r="40" spans="1:16" x14ac:dyDescent="0.2">
      <c r="A40" s="69"/>
      <c r="B40" s="69"/>
      <c r="C40" s="69"/>
      <c r="D40" s="69"/>
      <c r="E40" s="69"/>
      <c r="F40" s="69"/>
      <c r="G40" s="69"/>
      <c r="H40" s="69"/>
      <c r="I40" s="69"/>
      <c r="J40" s="69"/>
      <c r="K40" s="69"/>
      <c r="L40" s="69"/>
      <c r="M40" s="69"/>
      <c r="N40" s="69"/>
      <c r="O40" s="69"/>
      <c r="P40" s="69"/>
    </row>
    <row r="41" spans="1:16" x14ac:dyDescent="0.2">
      <c r="A41" s="69"/>
      <c r="B41" s="69"/>
      <c r="C41" s="69"/>
      <c r="D41" s="69"/>
      <c r="E41" s="69"/>
      <c r="F41" s="69"/>
      <c r="G41" s="69"/>
      <c r="H41" s="69"/>
      <c r="I41" s="69"/>
      <c r="J41" s="69"/>
      <c r="K41" s="69"/>
      <c r="L41" s="69"/>
      <c r="M41" s="69"/>
      <c r="N41" s="69"/>
      <c r="O41" s="69"/>
      <c r="P41" s="69"/>
    </row>
    <row r="42" spans="1:16" x14ac:dyDescent="0.2">
      <c r="A42" s="69"/>
      <c r="B42" s="69"/>
      <c r="C42" s="69"/>
      <c r="D42" s="69"/>
      <c r="E42" s="69"/>
      <c r="F42" s="69"/>
      <c r="G42" s="69"/>
      <c r="H42" s="69"/>
      <c r="I42" s="69"/>
      <c r="J42" s="69"/>
      <c r="K42" s="69"/>
      <c r="L42" s="69"/>
      <c r="M42" s="69"/>
      <c r="N42" s="69"/>
      <c r="O42" s="69"/>
      <c r="P42" s="69"/>
    </row>
    <row r="43" spans="1:16" x14ac:dyDescent="0.2">
      <c r="A43" s="69"/>
      <c r="B43" s="69"/>
      <c r="C43" s="69"/>
      <c r="D43" s="69"/>
      <c r="E43" s="69"/>
      <c r="F43" s="69"/>
      <c r="G43" s="69"/>
      <c r="H43" s="69"/>
      <c r="I43" s="69"/>
      <c r="J43" s="69"/>
      <c r="K43" s="69"/>
      <c r="L43" s="69"/>
      <c r="M43" s="69"/>
      <c r="N43" s="69"/>
      <c r="O43" s="69"/>
      <c r="P43" s="69"/>
    </row>
    <row r="44" spans="1:16" x14ac:dyDescent="0.2">
      <c r="A44" s="69"/>
      <c r="B44" s="69"/>
      <c r="C44" s="69"/>
      <c r="D44" s="69"/>
      <c r="E44" s="69"/>
      <c r="F44" s="69"/>
      <c r="G44" s="69"/>
      <c r="H44" s="69"/>
      <c r="I44" s="69"/>
      <c r="J44" s="69"/>
      <c r="K44" s="69"/>
      <c r="L44" s="69"/>
      <c r="M44" s="69"/>
      <c r="N44" s="69"/>
      <c r="O44" s="69"/>
      <c r="P44" s="69"/>
    </row>
    <row r="45" spans="1:16" x14ac:dyDescent="0.2">
      <c r="A45" s="69"/>
      <c r="B45" s="69"/>
      <c r="C45" s="69"/>
      <c r="D45" s="69"/>
      <c r="E45" s="69"/>
      <c r="F45" s="69"/>
      <c r="G45" s="69"/>
      <c r="H45" s="69"/>
      <c r="I45" s="69"/>
      <c r="J45" s="69"/>
      <c r="K45" s="69"/>
      <c r="L45" s="69"/>
      <c r="M45" s="69"/>
      <c r="N45" s="69"/>
      <c r="O45" s="69"/>
      <c r="P45" s="69"/>
    </row>
    <row r="46" spans="1:16" x14ac:dyDescent="0.2">
      <c r="A46" s="69"/>
      <c r="B46" s="69"/>
      <c r="C46" s="69"/>
      <c r="D46" s="69"/>
      <c r="E46" s="69"/>
      <c r="F46" s="69"/>
      <c r="G46" s="69"/>
      <c r="H46" s="69"/>
      <c r="I46" s="69"/>
      <c r="J46" s="69"/>
      <c r="K46" s="69"/>
      <c r="L46" s="69"/>
      <c r="M46" s="69"/>
      <c r="N46" s="69"/>
      <c r="O46" s="69"/>
      <c r="P46" s="69"/>
    </row>
    <row r="47" spans="1:16" x14ac:dyDescent="0.2">
      <c r="A47" s="69"/>
      <c r="B47" s="69"/>
      <c r="C47" s="69"/>
      <c r="D47" s="69"/>
      <c r="E47" s="69"/>
      <c r="F47" s="69"/>
      <c r="G47" s="69"/>
      <c r="H47" s="69"/>
      <c r="I47" s="69"/>
      <c r="J47" s="69"/>
      <c r="K47" s="69"/>
      <c r="L47" s="69"/>
      <c r="M47" s="69"/>
      <c r="N47" s="69"/>
      <c r="O47" s="69"/>
      <c r="P47" s="69"/>
    </row>
    <row r="48" spans="1:16" x14ac:dyDescent="0.2">
      <c r="A48" s="69"/>
      <c r="B48" s="69"/>
      <c r="C48" s="69"/>
      <c r="D48" s="69"/>
      <c r="E48" s="69"/>
      <c r="F48" s="69"/>
      <c r="G48" s="69"/>
      <c r="H48" s="69"/>
      <c r="I48" s="69"/>
      <c r="J48" s="69"/>
      <c r="K48" s="69"/>
      <c r="L48" s="69"/>
      <c r="M48" s="69"/>
      <c r="N48" s="69"/>
      <c r="O48" s="69"/>
      <c r="P48" s="69"/>
    </row>
    <row r="49" spans="1:16" x14ac:dyDescent="0.2">
      <c r="A49" s="69"/>
      <c r="B49" s="69"/>
      <c r="C49" s="69"/>
      <c r="D49" s="69"/>
      <c r="E49" s="69"/>
      <c r="F49" s="69"/>
      <c r="G49" s="69"/>
      <c r="H49" s="69"/>
      <c r="I49" s="69"/>
      <c r="J49" s="69"/>
      <c r="K49" s="69"/>
      <c r="L49" s="69"/>
      <c r="M49" s="69"/>
      <c r="N49" s="69"/>
      <c r="O49" s="69"/>
      <c r="P49" s="69"/>
    </row>
    <row r="50" spans="1:16" x14ac:dyDescent="0.2">
      <c r="A50" s="69"/>
      <c r="B50" s="69"/>
      <c r="C50" s="69"/>
      <c r="D50" s="69"/>
      <c r="E50" s="69"/>
      <c r="F50" s="69"/>
      <c r="G50" s="69"/>
      <c r="H50" s="69"/>
      <c r="I50" s="69"/>
      <c r="J50" s="69"/>
      <c r="K50" s="69"/>
      <c r="L50" s="69"/>
      <c r="M50" s="69"/>
      <c r="N50" s="69"/>
      <c r="O50" s="69"/>
      <c r="P50" s="69"/>
    </row>
    <row r="51" spans="1:16" x14ac:dyDescent="0.2">
      <c r="A51" s="69"/>
      <c r="B51" s="69"/>
      <c r="C51" s="69"/>
      <c r="D51" s="69"/>
      <c r="E51" s="69"/>
      <c r="F51" s="69"/>
      <c r="G51" s="69"/>
      <c r="H51" s="69"/>
      <c r="I51" s="69"/>
      <c r="J51" s="69"/>
      <c r="K51" s="69"/>
      <c r="L51" s="69"/>
      <c r="M51" s="69"/>
      <c r="N51" s="69"/>
      <c r="O51" s="69"/>
      <c r="P51" s="69"/>
    </row>
    <row r="52" spans="1:16" x14ac:dyDescent="0.2">
      <c r="A52" s="69"/>
      <c r="B52" s="69"/>
      <c r="C52" s="69"/>
      <c r="D52" s="69"/>
      <c r="E52" s="69"/>
      <c r="F52" s="69"/>
      <c r="G52" s="69"/>
      <c r="H52" s="69"/>
      <c r="I52" s="69"/>
      <c r="J52" s="69"/>
      <c r="K52" s="69"/>
      <c r="L52" s="69"/>
      <c r="M52" s="69"/>
      <c r="N52" s="69"/>
      <c r="O52" s="69"/>
      <c r="P52" s="69"/>
    </row>
    <row r="53" spans="1:16" x14ac:dyDescent="0.2">
      <c r="A53" s="69"/>
      <c r="B53" s="69"/>
      <c r="C53" s="69"/>
      <c r="D53" s="69"/>
      <c r="E53" s="69"/>
      <c r="F53" s="69"/>
      <c r="G53" s="69"/>
      <c r="H53" s="69"/>
      <c r="I53" s="69"/>
      <c r="J53" s="69"/>
      <c r="K53" s="69"/>
      <c r="L53" s="69"/>
      <c r="M53" s="69"/>
      <c r="N53" s="69"/>
      <c r="O53" s="69"/>
      <c r="P53" s="69"/>
    </row>
    <row r="54" spans="1:16" x14ac:dyDescent="0.2">
      <c r="A54" s="69"/>
      <c r="B54" s="69"/>
      <c r="C54" s="69"/>
      <c r="D54" s="69"/>
      <c r="E54" s="69"/>
      <c r="F54" s="69"/>
      <c r="G54" s="69"/>
      <c r="H54" s="69"/>
      <c r="I54" s="69"/>
      <c r="J54" s="69"/>
      <c r="K54" s="69"/>
      <c r="L54" s="69"/>
      <c r="M54" s="69"/>
      <c r="N54" s="69"/>
      <c r="O54" s="69"/>
      <c r="P54" s="69"/>
    </row>
    <row r="55" spans="1:16" x14ac:dyDescent="0.2">
      <c r="A55" s="69"/>
      <c r="B55" s="69"/>
      <c r="C55" s="69"/>
      <c r="D55" s="69"/>
      <c r="E55" s="69"/>
      <c r="F55" s="69"/>
      <c r="G55" s="69"/>
      <c r="H55" s="69"/>
      <c r="I55" s="69"/>
      <c r="J55" s="69"/>
      <c r="K55" s="69"/>
      <c r="L55" s="69"/>
      <c r="M55" s="69"/>
      <c r="N55" s="69"/>
      <c r="O55" s="69"/>
      <c r="P55" s="69"/>
    </row>
    <row r="56" spans="1:16" x14ac:dyDescent="0.2">
      <c r="A56" s="69"/>
      <c r="B56" s="69"/>
      <c r="C56" s="69"/>
      <c r="D56" s="69"/>
      <c r="E56" s="69"/>
      <c r="F56" s="69"/>
      <c r="G56" s="69"/>
      <c r="H56" s="69"/>
      <c r="I56" s="69"/>
      <c r="J56" s="69"/>
      <c r="K56" s="69"/>
      <c r="L56" s="69"/>
      <c r="M56" s="69"/>
      <c r="N56" s="69"/>
      <c r="O56" s="69"/>
      <c r="P56" s="69"/>
    </row>
    <row r="57" spans="1:16" x14ac:dyDescent="0.2">
      <c r="A57" s="69"/>
      <c r="B57" s="69"/>
      <c r="C57" s="69"/>
      <c r="D57" s="69"/>
      <c r="E57" s="69"/>
      <c r="F57" s="69"/>
      <c r="G57" s="69"/>
      <c r="H57" s="69"/>
      <c r="I57" s="69"/>
      <c r="J57" s="69"/>
      <c r="K57" s="69"/>
      <c r="L57" s="69"/>
      <c r="M57" s="69"/>
      <c r="N57" s="69"/>
      <c r="O57" s="69"/>
      <c r="P57" s="69"/>
    </row>
    <row r="58" spans="1:16" x14ac:dyDescent="0.2">
      <c r="A58" s="69"/>
      <c r="B58" s="69"/>
      <c r="C58" s="69"/>
      <c r="D58" s="69"/>
      <c r="E58" s="69"/>
      <c r="F58" s="69"/>
      <c r="G58" s="69"/>
      <c r="H58" s="69"/>
      <c r="I58" s="69"/>
      <c r="J58" s="69"/>
      <c r="K58" s="69"/>
      <c r="L58" s="69"/>
      <c r="M58" s="69"/>
      <c r="N58" s="69"/>
      <c r="O58" s="69"/>
      <c r="P58" s="69"/>
    </row>
    <row r="59" spans="1:16" x14ac:dyDescent="0.2">
      <c r="A59" s="69"/>
      <c r="B59" s="69"/>
      <c r="C59" s="69"/>
      <c r="D59" s="69"/>
      <c r="E59" s="69"/>
      <c r="F59" s="69"/>
      <c r="G59" s="69"/>
      <c r="H59" s="69"/>
      <c r="I59" s="69"/>
      <c r="J59" s="69"/>
      <c r="K59" s="69"/>
      <c r="L59" s="69"/>
      <c r="M59" s="69"/>
      <c r="N59" s="69"/>
      <c r="O59" s="69"/>
      <c r="P59" s="69"/>
    </row>
    <row r="60" spans="1:16" x14ac:dyDescent="0.2">
      <c r="A60" s="69"/>
      <c r="B60" s="69"/>
      <c r="C60" s="69"/>
      <c r="D60" s="69"/>
      <c r="E60" s="69"/>
      <c r="F60" s="69"/>
      <c r="G60" s="69"/>
      <c r="H60" s="69"/>
      <c r="I60" s="69"/>
      <c r="J60" s="69"/>
      <c r="K60" s="69"/>
      <c r="L60" s="69"/>
      <c r="M60" s="69"/>
      <c r="N60" s="69"/>
      <c r="O60" s="69"/>
      <c r="P60" s="69"/>
    </row>
    <row r="61" spans="1:16" x14ac:dyDescent="0.2">
      <c r="A61" s="69"/>
      <c r="B61" s="69"/>
      <c r="C61" s="69"/>
      <c r="D61" s="69"/>
      <c r="E61" s="69"/>
      <c r="F61" s="69"/>
      <c r="G61" s="69"/>
      <c r="H61" s="69"/>
      <c r="I61" s="69"/>
      <c r="J61" s="69"/>
      <c r="K61" s="69"/>
      <c r="L61" s="69"/>
      <c r="M61" s="69"/>
      <c r="N61" s="69"/>
      <c r="O61" s="69"/>
      <c r="P61" s="69"/>
    </row>
    <row r="62" spans="1:16" x14ac:dyDescent="0.2">
      <c r="O62" s="44"/>
      <c r="P62" s="44"/>
    </row>
    <row r="63" spans="1:16" x14ac:dyDescent="0.2">
      <c r="O63" s="44"/>
      <c r="P63" s="44"/>
    </row>
    <row r="64" spans="1:16" x14ac:dyDescent="0.2">
      <c r="O64" s="44"/>
      <c r="P64" s="44"/>
    </row>
    <row r="65" spans="15:16" x14ac:dyDescent="0.2">
      <c r="O65" s="44"/>
      <c r="P65" s="44"/>
    </row>
    <row r="66" spans="15:16" x14ac:dyDescent="0.2">
      <c r="O66" s="44"/>
      <c r="P66" s="44"/>
    </row>
    <row r="67" spans="15:16" x14ac:dyDescent="0.2">
      <c r="O67" s="44"/>
      <c r="P67" s="44"/>
    </row>
    <row r="68" spans="15:16" x14ac:dyDescent="0.2">
      <c r="O68" s="44"/>
      <c r="P68" s="44"/>
    </row>
    <row r="69" spans="15:16" x14ac:dyDescent="0.2">
      <c r="O69" s="44"/>
      <c r="P69" s="44"/>
    </row>
    <row r="70" spans="15:16" x14ac:dyDescent="0.2">
      <c r="O70" s="44"/>
      <c r="P70" s="44"/>
    </row>
    <row r="71" spans="15:16" x14ac:dyDescent="0.2">
      <c r="O71" s="44"/>
      <c r="P71" s="44"/>
    </row>
    <row r="72" spans="15:16" x14ac:dyDescent="0.2">
      <c r="O72" s="44"/>
      <c r="P72" s="44"/>
    </row>
    <row r="73" spans="15:16" x14ac:dyDescent="0.2">
      <c r="O73" s="44"/>
      <c r="P73" s="44"/>
    </row>
    <row r="74" spans="15:16" x14ac:dyDescent="0.2">
      <c r="O74" s="44"/>
      <c r="P74" s="44"/>
    </row>
    <row r="75" spans="15:16" x14ac:dyDescent="0.2">
      <c r="O75" s="44"/>
      <c r="P75" s="44"/>
    </row>
    <row r="76" spans="15:16" x14ac:dyDescent="0.2">
      <c r="O76" s="44"/>
      <c r="P76" s="44"/>
    </row>
    <row r="77" spans="15:16" x14ac:dyDescent="0.2">
      <c r="O77" s="44"/>
      <c r="P77" s="44"/>
    </row>
    <row r="78" spans="15:16" x14ac:dyDescent="0.2">
      <c r="O78" s="44"/>
      <c r="P78" s="44"/>
    </row>
    <row r="79" spans="15:16" x14ac:dyDescent="0.2">
      <c r="O79" s="44"/>
      <c r="P79" s="44"/>
    </row>
    <row r="80" spans="15:16" x14ac:dyDescent="0.2">
      <c r="O80" s="44"/>
      <c r="P80" s="44"/>
    </row>
    <row r="81" spans="15:16" x14ac:dyDescent="0.2">
      <c r="O81" s="44"/>
      <c r="P81" s="44"/>
    </row>
    <row r="82" spans="15:16" x14ac:dyDescent="0.2">
      <c r="O82" s="44"/>
      <c r="P82" s="44"/>
    </row>
    <row r="83" spans="15:16" x14ac:dyDescent="0.2">
      <c r="O83" s="44"/>
      <c r="P83" s="44"/>
    </row>
    <row r="84" spans="15:16" x14ac:dyDescent="0.2">
      <c r="O84" s="44"/>
      <c r="P84" s="44"/>
    </row>
    <row r="85" spans="15:16" x14ac:dyDescent="0.2">
      <c r="O85" s="44"/>
      <c r="P85" s="44"/>
    </row>
    <row r="86" spans="15:16" x14ac:dyDescent="0.2">
      <c r="O86" s="44"/>
      <c r="P86" s="44"/>
    </row>
    <row r="87" spans="15:16" x14ac:dyDescent="0.2">
      <c r="O87" s="44"/>
      <c r="P87" s="44"/>
    </row>
    <row r="88" spans="15:16" x14ac:dyDescent="0.2">
      <c r="O88" s="44"/>
      <c r="P88" s="44"/>
    </row>
    <row r="89" spans="15:16" x14ac:dyDescent="0.2">
      <c r="O89" s="44"/>
      <c r="P89" s="44"/>
    </row>
    <row r="90" spans="15:16" x14ac:dyDescent="0.2">
      <c r="O90" s="44"/>
      <c r="P90" s="44"/>
    </row>
    <row r="91" spans="15:16" x14ac:dyDescent="0.2">
      <c r="O91" s="44"/>
      <c r="P91" s="44"/>
    </row>
    <row r="92" spans="15:16" x14ac:dyDescent="0.2">
      <c r="O92" s="44"/>
      <c r="P92" s="44"/>
    </row>
    <row r="93" spans="15:16" x14ac:dyDescent="0.2">
      <c r="O93" s="44"/>
      <c r="P93" s="44"/>
    </row>
    <row r="94" spans="15:16" x14ac:dyDescent="0.2">
      <c r="O94" s="44"/>
      <c r="P94" s="44"/>
    </row>
    <row r="95" spans="15:16" x14ac:dyDescent="0.2">
      <c r="O95" s="44"/>
      <c r="P95" s="44"/>
    </row>
    <row r="96" spans="15:16" x14ac:dyDescent="0.2">
      <c r="O96" s="44"/>
      <c r="P96" s="44"/>
    </row>
    <row r="97" spans="15:16" x14ac:dyDescent="0.2">
      <c r="O97" s="44"/>
      <c r="P97" s="44"/>
    </row>
    <row r="98" spans="15:16" x14ac:dyDescent="0.2">
      <c r="O98" s="44"/>
      <c r="P98" s="44"/>
    </row>
    <row r="99" spans="15:16" x14ac:dyDescent="0.2">
      <c r="O99" s="44"/>
      <c r="P99" s="44"/>
    </row>
    <row r="100" spans="15:16" x14ac:dyDescent="0.2">
      <c r="O100" s="44"/>
      <c r="P100" s="44"/>
    </row>
    <row r="101" spans="15:16" x14ac:dyDescent="0.2">
      <c r="O101" s="44"/>
      <c r="P101" s="44"/>
    </row>
    <row r="102" spans="15:16" x14ac:dyDescent="0.2">
      <c r="O102" s="44"/>
      <c r="P102" s="44"/>
    </row>
    <row r="103" spans="15:16" x14ac:dyDescent="0.2">
      <c r="O103" s="44"/>
      <c r="P103" s="44"/>
    </row>
    <row r="104" spans="15:16" x14ac:dyDescent="0.2">
      <c r="O104" s="44"/>
      <c r="P104" s="44"/>
    </row>
    <row r="105" spans="15:16" x14ac:dyDescent="0.2">
      <c r="O105" s="44"/>
      <c r="P105" s="44"/>
    </row>
    <row r="106" spans="15:16" x14ac:dyDescent="0.2">
      <c r="O106" s="44"/>
      <c r="P106" s="44"/>
    </row>
    <row r="107" spans="15:16" x14ac:dyDescent="0.2">
      <c r="O107" s="44"/>
      <c r="P107" s="44"/>
    </row>
    <row r="108" spans="15:16" x14ac:dyDescent="0.2">
      <c r="O108" s="44"/>
      <c r="P108" s="44"/>
    </row>
    <row r="109" spans="15:16" x14ac:dyDescent="0.2">
      <c r="O109" s="44"/>
      <c r="P109" s="44"/>
    </row>
    <row r="110" spans="15:16" x14ac:dyDescent="0.2">
      <c r="O110" s="44"/>
      <c r="P110" s="44"/>
    </row>
  </sheetData>
  <mergeCells count="10">
    <mergeCell ref="A22:E30"/>
    <mergeCell ref="N24:O24"/>
    <mergeCell ref="N25:O25"/>
    <mergeCell ref="A1:XFD2"/>
    <mergeCell ref="N3:O3"/>
    <mergeCell ref="N4:O4"/>
    <mergeCell ref="N13:O13"/>
    <mergeCell ref="N18:O18"/>
    <mergeCell ref="D21:E21"/>
    <mergeCell ref="A21:C21"/>
  </mergeCells>
  <hyperlinks>
    <hyperlink ref="F9" r:id="rId1" display="https://finbox.com/OTCPK:ADYY.F/explorer/revenue_proj_growth" xr:uid="{85616112-D3D7-E443-93BE-8658C994E6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2023-11-10T04:59:21Z</dcterms:modified>
</cp:coreProperties>
</file>