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Industrials/"/>
    </mc:Choice>
  </mc:AlternateContent>
  <xr:revisionPtr revIDLastSave="0" documentId="13_ncr:1_{615E4322-D464-C94D-B0A1-AA2EEECC350E}" xr6:coauthVersionLast="47" xr6:coauthVersionMax="47" xr10:uidLastSave="{00000000-0000-0000-0000-000000000000}"/>
  <bookViews>
    <workbookView xWindow="4140" yWindow="500" windowWidth="28800" windowHeight="1608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 a="1"/>
  <c r="K5" i="2" s="1"/>
  <c r="K8" i="2" a="1"/>
  <c r="K8" i="2" s="1"/>
  <c r="A3" i="2" s="1" a="1"/>
  <c r="A3" i="2" s="1"/>
  <c r="O20" i="2" l="1"/>
  <c r="K3" i="2"/>
  <c r="O10" i="2"/>
  <c r="O9" i="2"/>
  <c r="O7" i="2"/>
  <c r="G7" i="2"/>
  <c r="E7" i="2"/>
  <c r="O6" i="2"/>
  <c r="O19" i="2" s="1"/>
  <c r="G6" i="2"/>
  <c r="E6" i="2"/>
  <c r="C6" i="2"/>
  <c r="O5" i="2"/>
  <c r="G5" i="2"/>
  <c r="C5" i="2"/>
  <c r="C4" i="2"/>
  <c r="A4" i="2"/>
  <c r="G3" i="2"/>
  <c r="C3" i="2"/>
  <c r="A20" i="2" a="1"/>
  <c r="A20" i="2" s="1"/>
  <c r="C19" i="2" a="1"/>
  <c r="C19" i="2" s="1"/>
  <c r="A19" i="2" a="1"/>
  <c r="A19" i="2" s="1"/>
  <c r="O15" i="2" a="1"/>
  <c r="O15" i="2" s="1"/>
  <c r="J15" i="2"/>
  <c r="I15" i="2"/>
  <c r="H15" i="2"/>
  <c r="G15" i="2"/>
  <c r="F15" i="2"/>
  <c r="E15" i="2"/>
  <c r="D15" i="2"/>
  <c r="E5" i="2" s="1"/>
  <c r="C15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O11" i="2"/>
  <c r="A5" i="2" a="1"/>
  <c r="A5" i="2" s="1"/>
  <c r="K4" i="2" a="1"/>
  <c r="K4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K15" i="2" l="1"/>
  <c r="K13" i="2"/>
  <c r="E3" i="2"/>
  <c r="K11" i="2"/>
  <c r="G4" i="2"/>
  <c r="O8" i="2"/>
  <c r="O12" i="2" s="1"/>
  <c r="O21" i="2"/>
  <c r="O22" i="2" s="1"/>
  <c r="C7" i="2"/>
  <c r="A6" i="2"/>
  <c r="A7" i="2"/>
  <c r="O23" i="2" l="1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<sst xmlns="http://schemas.openxmlformats.org/spreadsheetml/2006/main" count="1379" uniqueCount="250">
  <si>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</si>
  <si>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</si>
  <si>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</si>
  <si>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</si>
  <si>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</si>
  <si>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</si>
  <si>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</si>
  <si>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</si>
  <si>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</si>
  <si>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</si>
  <si>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</si>
  <si>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</si>
  <si>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</si>
  <si>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</si>
  <si>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</si>
  <si>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</si>
  <si>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</si>
  <si>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</si>
  <si>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/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</si>
  <si>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</si>
  <si>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</si>
  <si>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</si>
  <si>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</si>
  <si>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</si>
  <si>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</si>
  <si>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</si>
  <si>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</si>
  <si>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</si>
  <si>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</si>
  <si>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</si>
  <si>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</si>
  <si>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</si>
  <si>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</si>
  <si>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</si>
  <si>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</si>
  <si>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</si>
  <si>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</si>
  <si>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</si>
  <si>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</si>
  <si>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</si>
  <si>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</si>
  <si>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</si>
  <si>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</si>
  <si>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</si>
  <si>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</si>
  <si>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</si>
  <si>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</si>
  <si>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</si>
  <si>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</si>
  <si>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</si>
  <si>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</si>
  <si>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</si>
  <si>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</si>
  <si>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</si>
  <si>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</si>
  <si>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</si>
  <si>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</si>
  <si>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</si>
  <si>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</si>
  <si>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</si>
  <si>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</si>
  <si>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</si>
  <si>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</si>
  <si>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</si>
  <si>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</si>
  <si>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</si>
  <si>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</si>
  <si>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</si>
  <si>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</si>
  <si>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</si>
  <si>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</si>
  <si>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</si>
  <si>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</si>
  <si>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</si>
  <si>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</si>
  <si>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</si>
  <si>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</si>
  <si>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</si>
  <si>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</si>
  <si>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</si>
  <si>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</si>
  <si>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</si>
  <si>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</si>
  <si>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</si>
  <si>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</si>
  <si>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</si>
  <si>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</si>
  <si>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</si>
  <si>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</si>
  <si>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</si>
  <si>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</si>
  <si>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</si>
  <si>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</si>
  <si>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</si>
  <si>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</si>
  <si>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</si>
  <si>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</si>
  <si>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</si>
  <si>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</si>
  <si>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</si>
  <si>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</si>
  <si>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</si>
  <si>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</si>
  <si>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</si>
  <si>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</si>
  <si>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</si>
  <si>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</si>
  <si>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</si>
  <si>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</si>
  <si>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</si>
  <si>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</si>
  <si>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</si>
  <si>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</si>
  <si>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</si>
  <si>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</si>
  <si>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</si>
  <si>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</si>
  <si>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</si>
  <si>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</si>
  <si>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</si>
  <si>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</si>
  <si>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</si>
  <si>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</si>
  <si>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</si>
  <si>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</si>
  <si>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</si>
  <si>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</si>
  <si>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</si>
  <si>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</si>
  <si>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</si>
  <si>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</si>
  <si>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</si>
  <si>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</si>
  <si>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</si>
  <si>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</si>
  <si>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</si>
  <si>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</si>
  <si>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</si>
  <si>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</si>
  <si>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</si>
  <si>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</si>
  <si>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</si>
  <si>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</si>
  <si>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</si>
  <si>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</si>
  <si>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</si>
  <si>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</si>
  <si>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</si>
  <si>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</si>
  <si>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</si>
  <si>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</si>
  <si>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</si>
  <si>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</si>
  <si>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</si>
  <si>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</si>
  <si>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</si>
  <si>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</si>
  <si>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</si>
  <si>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</si>
  <si>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</si>
  <si>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</si>
  <si>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</si>
  <si>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</si>
  <si>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</si>
  <si>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</si>
  <si>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</si>
  <si>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</si>
  <si>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</si>
  <si>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</si>
  <si>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</si>
  <si>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</si>
  <si>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</si>
  <si>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</si>
  <si>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</si>
  <si>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</si>
  <si>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</si>
  <si>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</si>
  <si>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</si>
  <si>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</si>
  <si>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</si>
  <si>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</si>
  <si>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</si>
  <si>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</si>
  <si>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</si>
  <si>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</si>
  <si>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</si>
  <si>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</si>
  <si>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</si>
  <si>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</si>
  <si>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</si>
  <si>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</si>
  <si>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</si>
  <si>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</si>
  <si>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</si>
  <si>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</si>
  <si>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</si>
  <si>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</si>
  <si>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FCF Growth</t>
  </si>
  <si>
    <t>FCF Margin</t>
  </si>
  <si>
    <t>SBC as % of Revenue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</si>
  <si>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</si>
  <si>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</si>
  <si>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</si>
  <si>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</si>
  <si>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</si>
  <si>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</si>
  <si>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</si>
  <si>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</si>
  <si>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</si>
  <si>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</si>
  <si>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</si>
  <si>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</si>
  <si>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%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</si>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</sst>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5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3" fontId="5" fillId="0" borderId="2" xfId="0" applyNumberFormat="1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0" fontId="3" fillId="0" borderId="2" xfId="0" applyFont="1" applyBorder="1"/>
    <xf numFmtId="3" fontId="6" fillId="4" borderId="2" xfId="0" applyNumberFormat="1" applyFont="1" applyFill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164" fontId="4" fillId="9" borderId="2" xfId="0" applyNumberFormat="1" applyFont="1" applyFill="1" applyBorder="1" applyAlignment="1">
      <alignment horizontal="right" vertical="center" indent="1"/>
    </xf>
    <xf numFmtId="9" fontId="12" fillId="10" borderId="5" xfId="1" applyFont="1" applyFill="1" applyBorder="1" applyAlignment="1">
      <alignment horizontal="left" vertical="center" indent="1"/>
    </xf>
    <xf numFmtId="9" fontId="4" fillId="9" borderId="6" xfId="1" applyFont="1" applyFill="1" applyBorder="1" applyAlignment="1">
      <alignment horizontal="right" vertical="center" indent="1"/>
    </xf>
    <xf numFmtId="0" fontId="12" fillId="10" borderId="5" xfId="1" applyNumberFormat="1" applyFont="1" applyFill="1" applyBorder="1" applyAlignment="1">
      <alignment horizontal="left" vertical="center" indent="1"/>
    </xf>
    <xf numFmtId="165" fontId="4" fillId="9" borderId="6" xfId="1" applyNumberFormat="1" applyFont="1" applyFill="1" applyBorder="1" applyAlignment="1">
      <alignment horizontal="right" vertical="center" indent="1"/>
    </xf>
    <xf numFmtId="164" fontId="4" fillId="9" borderId="6" xfId="0" applyNumberFormat="1" applyFont="1" applyFill="1" applyBorder="1" applyAlignment="1">
      <alignment horizontal="right" vertical="center" indent="1"/>
    </xf>
    <xf numFmtId="9" fontId="12" fillId="10" borderId="2" xfId="1" applyFont="1" applyFill="1" applyBorder="1" applyAlignment="1">
      <alignment horizontal="left" vertical="center" indent="1"/>
    </xf>
    <xf numFmtId="10" fontId="4" fillId="9" borderId="6" xfId="1" applyNumberFormat="1" applyFont="1" applyFill="1" applyBorder="1" applyAlignment="1">
      <alignment horizontal="right" vertical="center" indent="1"/>
    </xf>
    <xf numFmtId="0" fontId="1" fillId="11" borderId="0" xfId="0" applyFont="1" applyFill="1"/>
    <xf numFmtId="164" fontId="4" fillId="9" borderId="0" xfId="0" applyNumberFormat="1" applyFont="1" applyFill="1" applyAlignment="1">
      <alignment horizontal="right" vertical="center" indent="1"/>
    </xf>
    <xf numFmtId="9" fontId="12" fillId="10" borderId="9" xfId="1" applyFont="1" applyFill="1" applyBorder="1" applyAlignment="1">
      <alignment horizontal="left" vertical="center" indent="1"/>
    </xf>
    <xf numFmtId="9" fontId="4" fillId="9" borderId="10" xfId="1" applyFont="1" applyFill="1" applyBorder="1" applyAlignment="1">
      <alignment horizontal="right" vertical="center" indent="1"/>
    </xf>
    <xf numFmtId="0" fontId="12" fillId="10" borderId="1" xfId="1" applyNumberFormat="1" applyFont="1" applyFill="1" applyBorder="1" applyAlignment="1">
      <alignment horizontal="left" vertical="center" indent="1"/>
    </xf>
    <xf numFmtId="164" fontId="4" fillId="9" borderId="10" xfId="0" applyNumberFormat="1" applyFont="1" applyFill="1" applyBorder="1" applyAlignment="1">
      <alignment horizontal="right" vertical="center" indent="1"/>
    </xf>
    <xf numFmtId="0" fontId="12" fillId="10" borderId="9" xfId="1" applyNumberFormat="1" applyFont="1" applyFill="1" applyBorder="1" applyAlignment="1">
      <alignment horizontal="left" vertical="center" indent="1"/>
    </xf>
    <xf numFmtId="10" fontId="4" fillId="9" borderId="10" xfId="1" applyNumberFormat="1" applyFont="1" applyFill="1" applyBorder="1" applyAlignment="1">
      <alignment horizontal="right" vertical="center" indent="1"/>
    </xf>
    <xf numFmtId="9" fontId="4" fillId="9" borderId="1" xfId="1" applyFont="1" applyFill="1" applyBorder="1" applyAlignment="1">
      <alignment horizontal="right" vertical="center" indent="1"/>
    </xf>
    <xf numFmtId="166" fontId="4" fillId="9" borderId="10" xfId="0" applyNumberFormat="1" applyFont="1" applyFill="1" applyBorder="1" applyAlignment="1">
      <alignment horizontal="right" vertical="center" indent="1"/>
    </xf>
    <xf numFmtId="0" fontId="13" fillId="12" borderId="6" xfId="0" applyFont="1" applyFill="1" applyBorder="1" applyAlignment="1">
      <alignment horizontal="left" vertical="center" wrapText="1"/>
    </xf>
    <xf numFmtId="164" fontId="14" fillId="12" borderId="5" xfId="0" applyNumberFormat="1" applyFont="1" applyFill="1" applyBorder="1" applyAlignment="1">
      <alignment vertical="center"/>
    </xf>
    <xf numFmtId="167" fontId="4" fillId="9" borderId="0" xfId="0" applyNumberFormat="1" applyFont="1" applyFill="1" applyAlignment="1">
      <alignment horizontal="right" vertical="center" indent="1"/>
    </xf>
    <xf numFmtId="9" fontId="12" fillId="10" borderId="1" xfId="1" applyFont="1" applyFill="1" applyBorder="1" applyAlignment="1">
      <alignment horizontal="left" vertical="center" indent="1"/>
    </xf>
    <xf numFmtId="165" fontId="4" fillId="9" borderId="10" xfId="1" applyNumberFormat="1" applyFont="1" applyFill="1" applyBorder="1" applyAlignment="1">
      <alignment horizontal="right" vertical="center" indent="1"/>
    </xf>
    <xf numFmtId="166" fontId="3" fillId="13" borderId="10" xfId="0" applyNumberFormat="1" applyFont="1" applyFill="1" applyBorder="1" applyAlignment="1">
      <alignment horizontal="right" vertical="center" indent="1"/>
    </xf>
    <xf numFmtId="9" fontId="15" fillId="10" borderId="9" xfId="1" applyFont="1" applyFill="1" applyBorder="1" applyAlignment="1">
      <alignment horizontal="left" vertical="center" indent="1"/>
    </xf>
    <xf numFmtId="0" fontId="13" fillId="12" borderId="10" xfId="0" applyFont="1" applyFill="1" applyBorder="1" applyAlignment="1">
      <alignment horizontal="left" vertical="center" wrapText="1"/>
    </xf>
    <xf numFmtId="164" fontId="14" fillId="12" borderId="9" xfId="0" applyNumberFormat="1" applyFont="1" applyFill="1" applyBorder="1" applyAlignment="1">
      <alignment vertical="center"/>
    </xf>
    <xf numFmtId="167" fontId="4" fillId="9" borderId="4" xfId="0" applyNumberFormat="1" applyFont="1" applyFill="1" applyBorder="1" applyAlignment="1">
      <alignment horizontal="right" vertical="center" indent="1"/>
    </xf>
    <xf numFmtId="9" fontId="12" fillId="10" borderId="4" xfId="1" applyFont="1" applyFill="1" applyBorder="1" applyAlignment="1">
      <alignment horizontal="left" vertical="center" indent="1"/>
    </xf>
    <xf numFmtId="165" fontId="4" fillId="9" borderId="11" xfId="1" applyNumberFormat="1" applyFont="1" applyFill="1" applyBorder="1" applyAlignment="1">
      <alignment horizontal="right" vertical="center" indent="1"/>
    </xf>
    <xf numFmtId="9" fontId="12" fillId="10" borderId="12" xfId="1" applyFont="1" applyFill="1" applyBorder="1" applyAlignment="1">
      <alignment horizontal="left" vertical="center" indent="1"/>
    </xf>
    <xf numFmtId="9" fontId="4" fillId="9" borderId="11" xfId="1" applyFont="1" applyFill="1" applyBorder="1" applyAlignment="1">
      <alignment horizontal="right" vertical="center" indent="1"/>
    </xf>
    <xf numFmtId="2" fontId="4" fillId="9" borderId="11" xfId="0" applyNumberFormat="1" applyFont="1" applyFill="1" applyBorder="1" applyAlignment="1">
      <alignment horizontal="right" vertical="center" indent="1"/>
    </xf>
    <xf numFmtId="0" fontId="12" fillId="10" borderId="4" xfId="1" applyNumberFormat="1" applyFont="1" applyFill="1" applyBorder="1" applyAlignment="1">
      <alignment horizontal="left" vertical="center" indent="1"/>
    </xf>
    <xf numFmtId="165" fontId="4" fillId="14" borderId="11" xfId="1" applyNumberFormat="1" applyFont="1" applyFill="1" applyBorder="1" applyAlignment="1">
      <alignment horizontal="right" vertical="center" indent="1"/>
    </xf>
    <xf numFmtId="9" fontId="16" fillId="10" borderId="4" xfId="1" applyFont="1" applyFill="1" applyBorder="1" applyAlignment="1">
      <alignment horizontal="left" vertical="center" indent="1"/>
    </xf>
    <xf numFmtId="9" fontId="3" fillId="13" borderId="11" xfId="1" applyFont="1" applyFill="1" applyBorder="1" applyAlignment="1">
      <alignment horizontal="right" vertical="center" indent="1"/>
    </xf>
    <xf numFmtId="9" fontId="15" fillId="10" borderId="12" xfId="1" applyFont="1" applyFill="1" applyBorder="1" applyAlignment="1">
      <alignment horizontal="left" vertical="center" indent="1"/>
    </xf>
    <xf numFmtId="9" fontId="4" fillId="11" borderId="1" xfId="1" applyFont="1" applyFill="1" applyBorder="1" applyAlignment="1">
      <alignment horizontal="left" indent="1"/>
    </xf>
    <xf numFmtId="0" fontId="17" fillId="12" borderId="10" xfId="0" applyFont="1" applyFill="1" applyBorder="1" applyAlignment="1">
      <alignment horizontal="left" vertical="center" wrapText="1"/>
    </xf>
    <xf numFmtId="10" fontId="18" fillId="12" borderId="9" xfId="0" applyNumberFormat="1" applyFont="1" applyFill="1" applyBorder="1" applyAlignment="1">
      <alignment vertical="center"/>
    </xf>
    <xf numFmtId="0" fontId="3" fillId="9" borderId="0" xfId="0" applyFont="1" applyFill="1" applyAlignment="1">
      <alignment horizontal="right" vertical="center"/>
    </xf>
    <xf numFmtId="0" fontId="19" fillId="9" borderId="0" xfId="0" applyFont="1" applyFill="1" applyAlignment="1">
      <alignment horizontal="right" vertical="center" indent="1"/>
    </xf>
    <xf numFmtId="0" fontId="20" fillId="14" borderId="0" xfId="0" applyFont="1" applyFill="1" applyAlignment="1">
      <alignment horizontal="right" vertical="center" indent="1"/>
    </xf>
    <xf numFmtId="0" fontId="21" fillId="14" borderId="0" xfId="0" applyFont="1" applyFill="1" applyAlignment="1">
      <alignment horizontal="right" vertical="center" indent="1"/>
    </xf>
    <xf numFmtId="0" fontId="1" fillId="11" borderId="0" xfId="0" applyFont="1" applyFill="1" applyAlignment="1">
      <alignment vertical="center"/>
    </xf>
    <xf numFmtId="9" fontId="19" fillId="10" borderId="1" xfId="1" applyFont="1" applyFill="1" applyBorder="1" applyAlignment="1">
      <alignment horizontal="left" vertical="center" indent="2"/>
    </xf>
    <xf numFmtId="164" fontId="4" fillId="10" borderId="0" xfId="0" applyNumberFormat="1" applyFont="1" applyFill="1" applyAlignment="1">
      <alignment horizontal="right" vertical="center" indent="1"/>
    </xf>
    <xf numFmtId="164" fontId="4" fillId="10" borderId="13" xfId="0" applyNumberFormat="1" applyFont="1" applyFill="1" applyBorder="1" applyAlignment="1">
      <alignment horizontal="right" vertical="center" indent="1"/>
    </xf>
    <xf numFmtId="164" fontId="12" fillId="10" borderId="13" xfId="0" applyNumberFormat="1" applyFont="1" applyFill="1" applyBorder="1" applyAlignment="1">
      <alignment horizontal="right" vertical="center"/>
    </xf>
    <xf numFmtId="9" fontId="22" fillId="12" borderId="1" xfId="1" applyFont="1" applyFill="1" applyBorder="1" applyAlignment="1">
      <alignment horizontal="left" vertical="center" indent="2"/>
    </xf>
    <xf numFmtId="9" fontId="4" fillId="12" borderId="1" xfId="1" applyFont="1" applyFill="1" applyBorder="1" applyAlignment="1">
      <alignment horizontal="right" vertical="center" indent="1"/>
    </xf>
    <xf numFmtId="9" fontId="4" fillId="12" borderId="13" xfId="1" applyFont="1" applyFill="1" applyBorder="1" applyAlignment="1">
      <alignment horizontal="right" vertical="center" indent="1"/>
    </xf>
    <xf numFmtId="9" fontId="4" fillId="12" borderId="13" xfId="1" applyFont="1" applyFill="1" applyBorder="1" applyAlignment="1">
      <alignment vertical="center"/>
    </xf>
    <xf numFmtId="10" fontId="14" fillId="12" borderId="9" xfId="0" applyNumberFormat="1" applyFont="1" applyFill="1" applyBorder="1" applyAlignment="1">
      <alignment vertical="center"/>
    </xf>
    <xf numFmtId="0" fontId="13" fillId="12" borderId="11" xfId="0" applyFont="1" applyFill="1" applyBorder="1" applyAlignment="1">
      <alignment horizontal="left" vertical="center" wrapText="1"/>
    </xf>
    <xf numFmtId="10" fontId="14" fillId="12" borderId="12" xfId="0" applyNumberFormat="1" applyFont="1" applyFill="1" applyBorder="1" applyAlignment="1">
      <alignment vertical="center"/>
    </xf>
    <xf numFmtId="0" fontId="23" fillId="12" borderId="0" xfId="0" applyFont="1" applyFill="1" applyAlignment="1">
      <alignment horizontal="left" vertical="center" indent="1"/>
    </xf>
    <xf numFmtId="2" fontId="14" fillId="12" borderId="9" xfId="0" applyNumberFormat="1" applyFont="1" applyFill="1" applyBorder="1" applyAlignment="1">
      <alignment vertical="center"/>
    </xf>
    <xf numFmtId="9" fontId="4" fillId="10" borderId="1" xfId="1" applyFont="1" applyFill="1" applyBorder="1" applyAlignment="1">
      <alignment horizontal="right" vertical="center" indent="1"/>
    </xf>
    <xf numFmtId="9" fontId="4" fillId="10" borderId="13" xfId="1" applyFont="1" applyFill="1" applyBorder="1" applyAlignment="1">
      <alignment horizontal="right" vertical="center" indent="1"/>
    </xf>
    <xf numFmtId="9" fontId="4" fillId="10" borderId="0" xfId="1" applyFont="1" applyFill="1" applyAlignment="1">
      <alignment horizontal="right" vertical="center" indent="1"/>
    </xf>
    <xf numFmtId="9" fontId="4" fillId="10" borderId="13" xfId="1" applyFont="1" applyFill="1" applyBorder="1" applyAlignment="1">
      <alignment vertical="center"/>
    </xf>
    <xf numFmtId="9" fontId="4" fillId="12" borderId="1" xfId="1" applyFont="1" applyFill="1" applyBorder="1" applyAlignment="1">
      <alignment vertical="center"/>
    </xf>
    <xf numFmtId="0" fontId="17" fillId="12" borderId="11" xfId="0" applyFont="1" applyFill="1" applyBorder="1" applyAlignment="1">
      <alignment horizontal="left" vertical="center" wrapText="1"/>
    </xf>
    <xf numFmtId="10" fontId="18" fillId="12" borderId="12" xfId="0" applyNumberFormat="1" applyFont="1" applyFill="1" applyBorder="1" applyAlignment="1">
      <alignment vertical="center"/>
    </xf>
    <xf numFmtId="0" fontId="12" fillId="11" borderId="0" xfId="0" applyFont="1" applyFill="1" applyAlignment="1">
      <alignment horizontal="left" vertical="center" indent="1"/>
    </xf>
    <xf numFmtId="164" fontId="14" fillId="12" borderId="9" xfId="0" applyNumberFormat="1" applyFont="1" applyFill="1" applyBorder="1" applyAlignment="1">
      <alignment horizontal="right" vertical="center"/>
    </xf>
    <xf numFmtId="10" fontId="18" fillId="12" borderId="9" xfId="0" applyNumberFormat="1" applyFont="1" applyFill="1" applyBorder="1" applyAlignment="1">
      <alignment horizontal="right" vertical="center"/>
    </xf>
    <xf numFmtId="10" fontId="18" fillId="12" borderId="12" xfId="0" applyNumberFormat="1" applyFont="1" applyFill="1" applyBorder="1" applyAlignment="1">
      <alignment horizontal="right" vertical="center"/>
    </xf>
    <xf numFmtId="2" fontId="4" fillId="9" borderId="7" xfId="0" applyNumberFormat="1" applyFont="1" applyFill="1" applyBorder="1" applyAlignment="1">
      <alignment horizontal="right" vertical="center" indent="1"/>
    </xf>
    <xf numFmtId="9" fontId="12" fillId="10" borderId="8" xfId="1" applyFont="1" applyFill="1" applyBorder="1" applyAlignment="1">
      <alignment horizontal="left" vertical="center" indent="1"/>
    </xf>
    <xf numFmtId="164" fontId="16" fillId="10" borderId="13" xfId="0" applyNumberFormat="1" applyFont="1" applyFill="1" applyBorder="1" applyAlignment="1">
      <alignment horizontal="right" vertical="center" wrapText="1"/>
    </xf>
    <xf numFmtId="0" fontId="12" fillId="11" borderId="0" xfId="0" applyFont="1" applyFill="1" applyAlignment="1">
      <alignment horizontal="left" vertical="center" wrapText="1" indent="2"/>
    </xf>
    <xf numFmtId="9" fontId="15" fillId="10" borderId="7" xfId="1" applyFont="1" applyFill="1" applyBorder="1" applyAlignment="1">
      <alignment horizontal="center" vertical="center"/>
    </xf>
    <xf numFmtId="9" fontId="15" fillId="10" borderId="8" xfId="1" applyFont="1" applyFill="1" applyBorder="1" applyAlignment="1">
      <alignment horizontal="center" vertical="center"/>
    </xf>
    <xf numFmtId="10" fontId="3" fillId="9" borderId="7" xfId="1" applyNumberFormat="1" applyFont="1" applyFill="1" applyBorder="1" applyAlignment="1">
      <alignment horizontal="center" vertical="center"/>
    </xf>
    <xf numFmtId="10" fontId="3" fillId="9" borderId="8" xfId="1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 indent="1"/>
    </xf>
    <xf numFmtId="0" fontId="24" fillId="0" borderId="0" xfId="0" applyFont="1" applyAlignment="1">
      <alignment horizontal="left" vertical="center" indent="1"/>
    </xf>
    <xf numFmtId="9" fontId="3" fillId="12" borderId="7" xfId="1" applyFont="1" applyFill="1" applyBorder="1" applyAlignment="1">
      <alignment horizontal="center" vertical="center"/>
    </xf>
    <xf numFmtId="9" fontId="3" fillId="12" borderId="8" xfId="1" applyFont="1" applyFill="1" applyBorder="1" applyAlignment="1">
      <alignment horizontal="center" vertical="center"/>
    </xf>
    <xf numFmtId="9" fontId="4" fillId="10" borderId="7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0" fontId="12" fillId="11" borderId="0" xfId="0" applyFont="1" applyFill="1" applyAlignment="1">
      <alignment horizontal="left" vertical="center" indent="2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4.5710000000000001E-2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https://www.bing.com/financeapi/forcetrigger?t=amwtu2&amp;q=XSTO%3aLIFCO+B&amp;form=skydnc</v>
    <v>Learn more on Bing</v>
  </rv>
  <rv s="1">
    <v>0</v>
    <v>Lifco AB (publ) (XSTO:LIFCO B)</v>
    <v>2</v>
    <v>3</v>
    <v>Finance</v>
    <v>4</v>
    <v>en-US</v>
    <v>amwtu2</v>
    <v>268435456</v>
    <v>1</v>
    <v>Powered by Refinitiv</v>
    <v>956.5</v>
    <v>140.30000000000001</v>
    <v>1.5311999999999999</v>
    <v>1.9</v>
    <v>8.8170000000000002E-3</v>
    <v>0</v>
    <v>0</v>
    <v>SEK</v>
    <v>Lifco publ AB, formerly Lifco AB, is a Sweden-based investment company. It is engaged in acquisition and development of niche companies. Its aim is to secure improvement of subsidiaries’ earnings and to deliver cash flows. It has long-term investment holdings, focus on profitability and decentralized organization. The Company is active in three operating segments: Dental, comprising suppliers of consumable goods, materials, equipment and technical services to dentists; Demolition &amp; Tools, providing demolition robots, and attachments to cranes and excavators; and Systems Solutions, offering vehicle interiors, relining, contract manufacturing, environmental technology and sawmill equipment. Its portfolio includes around 100 companies in 30 countries.</v>
    <v>6806</v>
    <v>NASDAQ Stockholm</v>
    <v>XSTO</v>
    <v>XSTO</v>
    <v>Verkmastaregatan 1, ENKOPING, UPPSALA, 745 85 SE</v>
    <v>217.6</v>
    <v>Holding Companies</v>
    <v>Stock</v>
    <v>45239.708333333336</v>
    <v>0</v>
    <v>212.3</v>
    <v>91336760000</v>
    <v>Lifco AB (publ)</v>
    <v>Lifco AB (publ)</v>
    <v>212.3</v>
    <v>31.33</v>
    <v>215.5</v>
    <v>217.4</v>
    <v>217.4</v>
    <v>423836500</v>
    <v>LIFCO B</v>
    <v>Lifco AB (publ) (XSTO:LIFCO B)</v>
    <v>271458</v>
    <v>289520</v>
    <v>1993</v>
  </rv>
  <rv s="2">
    <v>1</v>
  </rv>
  <rv s="3">
    <v>5</v>
    <v>SEK/USD</v>
    <v>6</v>
    <v>7</v>
    <v>Finance</v>
    <v>8</v>
    <v>en-US</v>
    <v>avuw5r</v>
    <v>268435456</v>
    <v>1</v>
    <v>Powered by Refinitiv</v>
    <v>9.8699999999999996E-2</v>
    <v>8.8599999999999998E-2</v>
    <v>-1E-4</v>
    <v>-1.093E-3</v>
    <v>USD</v>
    <v>SEK</v>
    <v>9.1499999999999998E-2</v>
    <v>Currency Pair</v>
    <v>45239.963275462964</v>
    <v>9.1499999999999998E-2</v>
    <v>Swedish Krona/US Dollar FX Cross Rate</v>
    <v>9.1499999999999998E-2</v>
    <v>9.1499999999999998E-2</v>
    <v>9.1399999999999995E-2</v>
    <v>SEKUSD</v>
    <v>SEK/USD</v>
  </rv>
  <rv s="2">
    <v>3</v>
  </rv>
  <rv s="4">
    <v>9</v>
    <v>Lifco AB (publ) (OTCM:LFCBY)</v>
    <v>10</v>
    <v>11</v>
    <v>Finance</v>
    <v>12</v>
    <v>en-US</v>
    <v>c94qk2</v>
    <v>268435456</v>
    <v>1</v>
    <v>Powered by Refinitiv</v>
    <v>9.75</v>
    <v>8.08</v>
    <v>1.5311999999999999</v>
    <v>0.26</v>
    <v>2.7397000000000001E-2</v>
    <v>USD</v>
    <v>Lifco publ AB, formerly Lifco AB, is a Sweden-based investment company. It is engaged in acquisition and development of niche companies. Its aim is to secure improvement of subsidiaries’ earnings and to deliver cash flows. It has long-term investment holdings, focus on profitability and decentralized organization. The Company is active in three operating segments: Dental, comprising suppliers of consumable goods, materials, equipment and technical services to dentists; Demolition &amp; Tools, providing demolition robots, and attachments to cranes and excavators; and Systems Solutions, offering vehicle interiors, relining, contract manufacturing, environmental technology and sawmill equipment. Its portfolio includes around 100 companies in 30 countries.</v>
    <v>6806</v>
    <v>OTC Markets</v>
    <v>OTCM</v>
    <v>OTCM</v>
    <v>Verkmastaregatan 1, ENKOPING, UPPSALA, 745 85 SE</v>
    <v>9.75</v>
    <v>Holding Companies</v>
    <v>Stock</v>
    <v>45238.048611111109</v>
    <v>9.75</v>
    <v>89938090000</v>
    <v>Lifco AB (publ)</v>
    <v>Lifco AB (publ)</v>
    <v>9.75</v>
    <v>9.49</v>
    <v>9.75</v>
    <v>423836500</v>
    <v>LFCBY</v>
    <v>Lifco AB (publ) (OTCM:LFCBY)</v>
    <v>503</v>
    <v>289520</v>
    <v>1993</v>
  </rv>
  <rv s="2">
    <v>5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ow"/>
    <k n="Market cap"/>
    <k n="Name" t="s"/>
    <k n="Official name" t="s"/>
    <k n="Open"/>
    <k n="Previous close"/>
    <k n="Price"/>
    <k n="Shares outstanding"/>
    <k n="Ticker symbol" t="s"/>
    <k n="UniqueName" t="s"/>
    <k n="Volume"/>
    <k n="Volume average"/>
    <k n="Year incorporated"/>
  </s>
</rvStructures>
</file>

<file path=xl/richData/rdsupportingpropertybag.xml><?xml version="1.0" encoding="utf-8"?>
<supportingPropertyBags xmlns="http://schemas.microsoft.com/office/spreadsheetml/2017/richdata2">
  <spbArrays count="3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  <a count="40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ExchangeID</v>
      <v t="s">%ProviderInfo</v>
    </a>
  </spbArrays>
  <spbData count="13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Nordic</v>
      <v>GMT</v>
      <v>Delayed 15 minutes</v>
      <v>from close</v>
      <v>from close</v>
    </spb>
    <spb s="5">
      <v>1</v>
      <v>Name</v>
    </spb>
    <spb s="6">
      <v>1</v>
      <v>1</v>
    </spb>
    <spb s="7">
      <v>10</v>
      <v>10</v>
      <v>3</v>
      <v>10</v>
      <v>10</v>
      <v>10</v>
      <v>5</v>
      <v>10</v>
      <v>10</v>
      <v>10</v>
      <v>7</v>
      <v>9</v>
    </spb>
    <spb s="8">
      <v>GMT</v>
    </spb>
    <spb s="5">
      <v>2</v>
      <v>Name</v>
    </spb>
    <spb s="9">
      <v>1</v>
      <v>1</v>
      <v>1</v>
    </spb>
    <spb s="10">
      <v>10</v>
      <v>2</v>
      <v>10</v>
      <v>3</v>
      <v>10</v>
      <v>10</v>
      <v>10</v>
      <v>4</v>
      <v>4</v>
      <v>5</v>
      <v>6</v>
      <v>10</v>
      <v>10</v>
      <v>10</v>
      <v>4</v>
      <v>7</v>
      <v>8</v>
      <v>9</v>
      <v>4</v>
    </spb>
    <spb s="11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12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  <s>
    <k n="^Order" t="spba"/>
    <k n="TitleProperty" t="s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ExchangeID" t="spb"/>
    <k n="UniqueName" t="spb"/>
    <k n="`%ProviderInfo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_-* #,##0.00 [$kr-se-SE]_-;-* #,##0.00 [$kr-se-SE]_-;_-* "-"?? [$kr-se-SE]_-;_-@_-</rpv>
    </rSty>
    <rSty dxfid="5">
      <rpv i="0">#,##0.00</rpv>
    </rSty>
    <rSty>
      <rpv i="1">1</rpv>
    </rSty>
    <rSty dxfid="4">
      <rpv i="0">#,##0</rpv>
    </rSty>
    <rSty dxfid="3"/>
    <rSty dxfid="1">
      <rpv i="0">_-* #,##0 [$kr-se-SE]_-;-* #,##0 [$kr-se-SE]_-;_-* "-" [$kr-se-SE]_-;_-@_-</rpv>
    </rSty>
    <rSty dxfid="2"/>
    <rSty dxfid="6">
      <rpv i="0">0</rpv>
    </rSty>
    <rSty dxfid="0">
      <rpv i="0">0.00</rpv>
    </rSty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OTCPK:LFCB.Y/explorer/revenue_pro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workbookViewId="0">
      <pane xSplit="1" topLeftCell="I1" activePane="topRight" state="frozen"/>
      <selection pane="topRight" activeCell="K36" sqref="K36:N36"/>
    </sheetView>
  </sheetViews>
  <sheetFormatPr baseColWidth="10" defaultRowHeight="15" x14ac:dyDescent="0.2"/>
  <cols>
    <col min="1" max="1" width="40.83203125" customWidth="1"/>
    <col min="2" max="20" width="14.83203125" customWidth="1"/>
  </cols>
  <sheetData>
    <row r="1" spans="1:19" ht="16" x14ac:dyDescent="0.2">
      <c r="A1" s="1" t="e" vm="1">
        <v>#VALUE!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ht="16" x14ac:dyDescent="0.2">
      <c r="A2" s="28" t="s">
        <v>17</v>
      </c>
      <c r="B2" s="23"/>
      <c r="C2" s="26" t="s">
        <v>18</v>
      </c>
      <c r="D2" s="26">
        <v>950541790</v>
      </c>
      <c r="E2" s="26">
        <v>998816655</v>
      </c>
      <c r="F2" s="26">
        <v>868904281</v>
      </c>
      <c r="G2" s="26">
        <v>937181224</v>
      </c>
      <c r="H2" s="26">
        <v>989256517</v>
      </c>
      <c r="I2" s="26">
        <v>1225038122</v>
      </c>
      <c r="J2" s="26">
        <v>1348545217</v>
      </c>
      <c r="K2" s="26">
        <v>1479000709</v>
      </c>
      <c r="L2" s="26">
        <v>1678163301</v>
      </c>
      <c r="M2" s="26">
        <v>1930670370</v>
      </c>
      <c r="N2" s="26">
        <v>2068429493</v>
      </c>
      <c r="O2" s="27">
        <v>2146686081</v>
      </c>
      <c r="P2" s="26">
        <v>452354158</v>
      </c>
      <c r="Q2" s="26">
        <v>576035348</v>
      </c>
      <c r="R2" s="26">
        <v>574663316</v>
      </c>
      <c r="S2" s="26">
        <v>574560479</v>
      </c>
    </row>
    <row r="3" spans="1:19" ht="16" x14ac:dyDescent="0.2">
      <c r="A3" s="9" t="s">
        <v>190</v>
      </c>
      <c r="B3" s="10"/>
      <c r="C3" s="11" t="e">
        <f t="shared" ref="C3:O3" si="0">(C2/B2)-1</f>
        <v>#VALUE!</v>
      </c>
      <c r="D3" s="11" t="e">
        <f t="shared" si="0"/>
        <v>#VALUE!</v>
      </c>
      <c r="E3" s="11">
        <f t="shared" si="0"/>
        <v>5.0786683455547932E-2</v>
      </c>
      <c r="F3" s="11">
        <f t="shared" si="0"/>
        <v>-0.13006628729073411</v>
      </c>
      <c r="G3" s="11">
        <f t="shared" si="0"/>
        <v>7.8578209928281018E-2</v>
      </c>
      <c r="H3" s="11">
        <f t="shared" si="0"/>
        <v>5.5565873137893851E-2</v>
      </c>
      <c r="I3" s="11">
        <f t="shared" si="0"/>
        <v>0.23834223070374772</v>
      </c>
      <c r="J3" s="11">
        <f t="shared" si="0"/>
        <v>0.10081898088066188</v>
      </c>
      <c r="K3" s="11">
        <f t="shared" si="0"/>
        <v>9.6737944234613016E-2</v>
      </c>
      <c r="L3" s="11">
        <f t="shared" si="0"/>
        <v>0.13466024105874852</v>
      </c>
      <c r="M3" s="11">
        <f t="shared" si="0"/>
        <v>0.15046632759132184</v>
      </c>
      <c r="N3" s="11">
        <f t="shared" si="0"/>
        <v>7.1353000046300075E-2</v>
      </c>
      <c r="O3" s="11">
        <f t="shared" si="0"/>
        <v>3.7833819458113815E-2</v>
      </c>
      <c r="P3" s="11"/>
      <c r="Q3" s="11">
        <f>(Q2/P2)-1</f>
        <v>0.27341671964912062</v>
      </c>
      <c r="R3" s="11">
        <f>(R2/Q2)-1</f>
        <v>-2.3818538302617931E-3</v>
      </c>
      <c r="S3" s="11">
        <f>(S2/R2)-1</f>
        <v>-1.789517394564788E-4</v>
      </c>
    </row>
    <row r="4" spans="1:19" ht="16" x14ac:dyDescent="0.2">
      <c r="A4" s="3" t="s">
        <v>19</v>
      </c>
      <c r="B4" s="3"/>
      <c r="C4" s="4" t="s">
        <v>18</v>
      </c>
      <c r="D4" s="4">
        <v>950541790</v>
      </c>
      <c r="E4" s="4">
        <v>998816655</v>
      </c>
      <c r="F4" s="4">
        <v>868904281</v>
      </c>
      <c r="G4" s="4">
        <v>937181224</v>
      </c>
      <c r="H4" s="4">
        <v>989256517</v>
      </c>
      <c r="I4" s="4">
        <v>1225038122</v>
      </c>
      <c r="J4" s="4">
        <v>1348545217</v>
      </c>
      <c r="K4" s="4">
        <v>1479000709</v>
      </c>
      <c r="L4" s="4">
        <v>1678163301</v>
      </c>
      <c r="M4" s="4">
        <v>1930670370</v>
      </c>
      <c r="N4" s="4">
        <v>2068429493</v>
      </c>
      <c r="O4" s="5">
        <v>2146686081</v>
      </c>
      <c r="P4" s="4">
        <v>452354158</v>
      </c>
      <c r="Q4" s="4">
        <v>576035348</v>
      </c>
      <c r="R4" s="4">
        <v>574663316</v>
      </c>
      <c r="S4" s="4">
        <v>574560479</v>
      </c>
    </row>
    <row r="5" spans="1:19" ht="16" x14ac:dyDescent="0.2">
      <c r="A5" s="3" t="s">
        <v>20</v>
      </c>
      <c r="B5" s="3"/>
      <c r="C5" s="4" t="s">
        <v>18</v>
      </c>
      <c r="D5" s="4">
        <v>622490536</v>
      </c>
      <c r="E5" s="4">
        <v>629495828</v>
      </c>
      <c r="F5" s="4">
        <v>542777755</v>
      </c>
      <c r="G5" s="4">
        <v>577064505</v>
      </c>
      <c r="H5" s="4">
        <v>594962888</v>
      </c>
      <c r="I5" s="4">
        <v>704244248</v>
      </c>
      <c r="J5" s="4">
        <v>771274021</v>
      </c>
      <c r="K5" s="4">
        <v>858130205</v>
      </c>
      <c r="L5" s="4">
        <v>970222404</v>
      </c>
      <c r="M5" s="4">
        <v>1121070038</v>
      </c>
      <c r="N5" s="4">
        <v>1203896602</v>
      </c>
      <c r="O5" s="5">
        <v>1219297697</v>
      </c>
      <c r="P5" s="4">
        <v>261139910</v>
      </c>
      <c r="Q5" s="4">
        <v>330150216</v>
      </c>
      <c r="R5" s="4">
        <v>323061270</v>
      </c>
      <c r="S5" s="4">
        <v>322368609</v>
      </c>
    </row>
    <row r="6" spans="1:19" ht="16" x14ac:dyDescent="0.2">
      <c r="A6" s="3" t="s">
        <v>21</v>
      </c>
      <c r="B6" s="3"/>
      <c r="C6" s="4" t="s">
        <v>18</v>
      </c>
      <c r="D6" s="4">
        <v>622490536</v>
      </c>
      <c r="E6" s="4">
        <v>629495828</v>
      </c>
      <c r="F6" s="4">
        <v>542777755</v>
      </c>
      <c r="G6" s="4">
        <v>577064505</v>
      </c>
      <c r="H6" s="4">
        <v>594962888</v>
      </c>
      <c r="I6" s="4">
        <v>704244248</v>
      </c>
      <c r="J6" s="4">
        <v>771274021</v>
      </c>
      <c r="K6" s="4">
        <v>858130205</v>
      </c>
      <c r="L6" s="4">
        <v>970222404</v>
      </c>
      <c r="M6" s="4">
        <v>1121070038</v>
      </c>
      <c r="N6" s="4">
        <v>1203896602</v>
      </c>
      <c r="O6" s="5">
        <v>1219297697</v>
      </c>
      <c r="P6" s="4">
        <v>261139910</v>
      </c>
      <c r="Q6" s="4">
        <v>330150216</v>
      </c>
      <c r="R6" s="4">
        <v>323061270</v>
      </c>
      <c r="S6" s="4">
        <v>322368609</v>
      </c>
    </row>
    <row r="7" spans="1:19" ht="16" x14ac:dyDescent="0.2">
      <c r="A7" s="28" t="s">
        <v>22</v>
      </c>
      <c r="B7" s="23"/>
      <c r="C7" s="26" t="s">
        <v>18</v>
      </c>
      <c r="D7" s="26">
        <v>328051254</v>
      </c>
      <c r="E7" s="26">
        <v>369320827</v>
      </c>
      <c r="F7" s="26">
        <v>326126526</v>
      </c>
      <c r="G7" s="26">
        <v>360116719</v>
      </c>
      <c r="H7" s="26">
        <v>394293629</v>
      </c>
      <c r="I7" s="26">
        <v>520793874</v>
      </c>
      <c r="J7" s="26">
        <v>577271196</v>
      </c>
      <c r="K7" s="26">
        <v>620870503</v>
      </c>
      <c r="L7" s="26">
        <v>707940896</v>
      </c>
      <c r="M7" s="26">
        <v>809600333</v>
      </c>
      <c r="N7" s="26">
        <v>864532891</v>
      </c>
      <c r="O7" s="27">
        <v>927388385</v>
      </c>
      <c r="P7" s="26">
        <v>191214248</v>
      </c>
      <c r="Q7" s="26">
        <v>245885132</v>
      </c>
      <c r="R7" s="26">
        <v>251602046</v>
      </c>
      <c r="S7" s="26">
        <v>252191870</v>
      </c>
    </row>
    <row r="8" spans="1:19" ht="16" x14ac:dyDescent="0.2">
      <c r="A8" s="29" t="s">
        <v>57</v>
      </c>
      <c r="B8" s="29"/>
      <c r="C8" s="30" t="s">
        <v>18</v>
      </c>
      <c r="D8" s="31">
        <v>34.51</v>
      </c>
      <c r="E8" s="31">
        <v>36.979999999999997</v>
      </c>
      <c r="F8" s="31">
        <v>37.53</v>
      </c>
      <c r="G8" s="31">
        <v>38.43</v>
      </c>
      <c r="H8" s="31">
        <v>39.86</v>
      </c>
      <c r="I8" s="31">
        <v>42.51</v>
      </c>
      <c r="J8" s="31">
        <v>42.81</v>
      </c>
      <c r="K8" s="31">
        <v>41.98</v>
      </c>
      <c r="L8" s="31">
        <v>42.19</v>
      </c>
      <c r="M8" s="31">
        <v>41.93</v>
      </c>
      <c r="N8" s="31">
        <v>41.8</v>
      </c>
      <c r="O8" s="32">
        <v>43.2</v>
      </c>
      <c r="P8" s="31">
        <v>42.27</v>
      </c>
      <c r="Q8" s="31">
        <v>42.69</v>
      </c>
      <c r="R8" s="31">
        <v>43.78</v>
      </c>
      <c r="S8" s="31">
        <v>43.89</v>
      </c>
    </row>
    <row r="9" spans="1:19" ht="16" x14ac:dyDescent="0.2">
      <c r="A9" s="3" t="s">
        <v>23</v>
      </c>
      <c r="B9" s="3"/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  <c r="N9" s="4" t="s">
        <v>18</v>
      </c>
      <c r="O9" s="5" t="s">
        <v>18</v>
      </c>
      <c r="P9" s="4" t="s">
        <v>18</v>
      </c>
      <c r="Q9" s="4" t="s">
        <v>18</v>
      </c>
      <c r="R9" s="4" t="s">
        <v>18</v>
      </c>
      <c r="S9" s="4" t="s">
        <v>18</v>
      </c>
    </row>
    <row r="10" spans="1:19" ht="16" x14ac:dyDescent="0.2">
      <c r="A10" s="3" t="s">
        <v>24</v>
      </c>
      <c r="B10" s="3"/>
      <c r="C10" s="4" t="s">
        <v>18</v>
      </c>
      <c r="D10" s="4">
        <v>218134183</v>
      </c>
      <c r="E10" s="4">
        <v>255503995</v>
      </c>
      <c r="F10" s="4">
        <v>209114423</v>
      </c>
      <c r="G10" s="4">
        <v>228809338</v>
      </c>
      <c r="H10" s="4">
        <v>256477989</v>
      </c>
      <c r="I10" s="4">
        <v>335267163</v>
      </c>
      <c r="J10" s="4">
        <v>362740165</v>
      </c>
      <c r="K10" s="4">
        <v>400916552</v>
      </c>
      <c r="L10" s="4">
        <v>432630548</v>
      </c>
      <c r="M10" s="4">
        <v>462676097</v>
      </c>
      <c r="N10" s="4">
        <v>485148065</v>
      </c>
      <c r="O10" s="5">
        <v>516974817</v>
      </c>
      <c r="P10" s="4">
        <v>108402799</v>
      </c>
      <c r="Q10" s="4">
        <v>137434625</v>
      </c>
      <c r="R10" s="4">
        <v>143400629</v>
      </c>
      <c r="S10" s="4">
        <v>135354080</v>
      </c>
    </row>
    <row r="11" spans="1:19" ht="16" x14ac:dyDescent="0.2">
      <c r="A11" s="23" t="s">
        <v>25</v>
      </c>
      <c r="B11" s="23"/>
      <c r="C11" s="26" t="s">
        <v>18</v>
      </c>
      <c r="D11" s="26">
        <v>209740913</v>
      </c>
      <c r="E11" s="26">
        <v>243670782</v>
      </c>
      <c r="F11" s="26">
        <v>199789223</v>
      </c>
      <c r="G11" s="26">
        <v>217066402</v>
      </c>
      <c r="H11" s="26">
        <v>246901343</v>
      </c>
      <c r="I11" s="26">
        <v>319999988</v>
      </c>
      <c r="J11" s="26">
        <v>344016637</v>
      </c>
      <c r="K11" s="26">
        <v>376880787</v>
      </c>
      <c r="L11" s="26">
        <v>415461702</v>
      </c>
      <c r="M11" s="26">
        <v>445887659</v>
      </c>
      <c r="N11" s="26">
        <v>470943927</v>
      </c>
      <c r="O11" s="27">
        <v>504476321</v>
      </c>
      <c r="P11" s="26">
        <v>105339046</v>
      </c>
      <c r="Q11" s="26">
        <v>134267486</v>
      </c>
      <c r="R11" s="26">
        <v>139446745</v>
      </c>
      <c r="S11" s="26">
        <v>132854381</v>
      </c>
    </row>
    <row r="12" spans="1:19" ht="16" x14ac:dyDescent="0.2">
      <c r="A12" s="12" t="s">
        <v>191</v>
      </c>
      <c r="B12" s="11" t="e">
        <f t="shared" ref="B12:S12" si="1">B11/B2</f>
        <v>#DIV/0!</v>
      </c>
      <c r="C12" s="11" t="e">
        <f t="shared" si="1"/>
        <v>#VALUE!</v>
      </c>
      <c r="D12" s="11">
        <f t="shared" si="1"/>
        <v>0.22065406824459555</v>
      </c>
      <c r="E12" s="11">
        <f t="shared" si="1"/>
        <v>0.24395947021928663</v>
      </c>
      <c r="F12" s="11">
        <f t="shared" si="1"/>
        <v>0.22993237272357275</v>
      </c>
      <c r="G12" s="11">
        <f t="shared" si="1"/>
        <v>0.23161625141563869</v>
      </c>
      <c r="H12" s="11">
        <f t="shared" si="1"/>
        <v>0.24958273082571969</v>
      </c>
      <c r="I12" s="11">
        <f t="shared" si="1"/>
        <v>0.2612163509471585</v>
      </c>
      <c r="J12" s="11">
        <f t="shared" si="1"/>
        <v>0.25510204082389326</v>
      </c>
      <c r="K12" s="11">
        <f t="shared" si="1"/>
        <v>0.25482123484228836</v>
      </c>
      <c r="L12" s="11">
        <f t="shared" si="1"/>
        <v>0.24756929301959513</v>
      </c>
      <c r="M12" s="11">
        <f t="shared" si="1"/>
        <v>0.23094965662108338</v>
      </c>
      <c r="N12" s="11">
        <f t="shared" si="1"/>
        <v>0.22768188550481086</v>
      </c>
      <c r="O12" s="11">
        <f t="shared" si="1"/>
        <v>0.23500237201193275</v>
      </c>
      <c r="P12" s="11">
        <f t="shared" si="1"/>
        <v>0.232868525992415</v>
      </c>
      <c r="Q12" s="11">
        <f t="shared" si="1"/>
        <v>0.23308897008868976</v>
      </c>
      <c r="R12" s="11">
        <f t="shared" si="1"/>
        <v>0.24265816368901474</v>
      </c>
      <c r="S12" s="11">
        <f t="shared" si="1"/>
        <v>0.23122784433629659</v>
      </c>
    </row>
    <row r="13" spans="1:19" ht="16" x14ac:dyDescent="0.2">
      <c r="A13" s="23" t="s">
        <v>26</v>
      </c>
      <c r="B13" s="23"/>
      <c r="C13" s="26" t="s">
        <v>18</v>
      </c>
      <c r="D13" s="26">
        <v>8013589</v>
      </c>
      <c r="E13" s="26">
        <v>8252110</v>
      </c>
      <c r="F13" s="26">
        <v>7025836</v>
      </c>
      <c r="G13" s="26">
        <v>8658933</v>
      </c>
      <c r="H13" s="26">
        <v>9686722</v>
      </c>
      <c r="I13" s="26">
        <v>12824427</v>
      </c>
      <c r="J13" s="26">
        <v>16242097</v>
      </c>
      <c r="K13" s="26">
        <v>18267181</v>
      </c>
      <c r="L13" s="26">
        <v>14733548</v>
      </c>
      <c r="M13" s="26">
        <v>15463035</v>
      </c>
      <c r="N13" s="26">
        <v>15643746</v>
      </c>
      <c r="O13" s="27">
        <v>16109172</v>
      </c>
      <c r="P13" s="26">
        <v>3243974</v>
      </c>
      <c r="Q13" s="26">
        <v>4510773</v>
      </c>
      <c r="R13" s="26">
        <v>4436065</v>
      </c>
      <c r="S13" s="26">
        <v>4166165</v>
      </c>
    </row>
    <row r="14" spans="1:19" ht="16" x14ac:dyDescent="0.2">
      <c r="A14" s="12" t="s">
        <v>192</v>
      </c>
      <c r="B14" s="11" t="e">
        <f t="shared" ref="B14:S14" si="2">B13/B2</f>
        <v>#DIV/0!</v>
      </c>
      <c r="C14" s="11" t="e">
        <f t="shared" si="2"/>
        <v>#VALUE!</v>
      </c>
      <c r="D14" s="11">
        <f t="shared" si="2"/>
        <v>8.4305488557215348E-3</v>
      </c>
      <c r="E14" s="11">
        <f t="shared" si="2"/>
        <v>8.2618866622723667E-3</v>
      </c>
      <c r="F14" s="11">
        <f t="shared" si="2"/>
        <v>8.0858572729255555E-3</v>
      </c>
      <c r="G14" s="11">
        <f t="shared" si="2"/>
        <v>9.2393368307600657E-3</v>
      </c>
      <c r="H14" s="11">
        <f t="shared" si="2"/>
        <v>9.791921340458554E-3</v>
      </c>
      <c r="I14" s="11">
        <f t="shared" si="2"/>
        <v>1.0468594217347957E-2</v>
      </c>
      <c r="J14" s="11">
        <f t="shared" si="2"/>
        <v>1.2044161957084751E-2</v>
      </c>
      <c r="K14" s="11">
        <f t="shared" si="2"/>
        <v>1.2351029238079967E-2</v>
      </c>
      <c r="L14" s="11">
        <f t="shared" si="2"/>
        <v>8.7795675136146962E-3</v>
      </c>
      <c r="M14" s="11">
        <f t="shared" si="2"/>
        <v>8.0091533180778034E-3</v>
      </c>
      <c r="N14" s="11">
        <f t="shared" si="2"/>
        <v>7.5631033365854252E-3</v>
      </c>
      <c r="O14" s="11">
        <f t="shared" si="2"/>
        <v>7.5042048031987033E-3</v>
      </c>
      <c r="P14" s="11">
        <f t="shared" si="2"/>
        <v>7.1713146494389026E-3</v>
      </c>
      <c r="Q14" s="11">
        <f t="shared" si="2"/>
        <v>7.830722568782358E-3</v>
      </c>
      <c r="R14" s="11">
        <f t="shared" si="2"/>
        <v>7.7194156586810909E-3</v>
      </c>
      <c r="S14" s="11">
        <f t="shared" si="2"/>
        <v>7.2510469346082542E-3</v>
      </c>
    </row>
    <row r="15" spans="1:19" ht="16" x14ac:dyDescent="0.2">
      <c r="A15" s="3" t="s">
        <v>27</v>
      </c>
      <c r="B15" s="3"/>
      <c r="C15" s="4" t="s">
        <v>18</v>
      </c>
      <c r="D15" s="4">
        <v>379682</v>
      </c>
      <c r="E15" s="4">
        <v>3581104</v>
      </c>
      <c r="F15" s="4">
        <v>2299364</v>
      </c>
      <c r="G15" s="4">
        <v>3084004</v>
      </c>
      <c r="H15" s="4">
        <v>-110076</v>
      </c>
      <c r="I15" s="4">
        <v>2442748</v>
      </c>
      <c r="J15" s="4">
        <v>2481431</v>
      </c>
      <c r="K15" s="4">
        <v>5768583</v>
      </c>
      <c r="L15" s="4">
        <v>2435297</v>
      </c>
      <c r="M15" s="4">
        <v>1325403</v>
      </c>
      <c r="N15" s="4">
        <v>-1439608</v>
      </c>
      <c r="O15" s="5">
        <v>-3610677</v>
      </c>
      <c r="P15" s="4">
        <v>-180221</v>
      </c>
      <c r="Q15" s="4">
        <v>-1343635</v>
      </c>
      <c r="R15" s="4">
        <v>-482181</v>
      </c>
      <c r="S15" s="4">
        <v>-1666466</v>
      </c>
    </row>
    <row r="16" spans="1:19" ht="16" x14ac:dyDescent="0.2">
      <c r="A16" s="28" t="s">
        <v>28</v>
      </c>
      <c r="B16" s="23"/>
      <c r="C16" s="26" t="s">
        <v>18</v>
      </c>
      <c r="D16" s="26">
        <v>109917071</v>
      </c>
      <c r="E16" s="26">
        <v>113816832</v>
      </c>
      <c r="F16" s="26">
        <v>117012103</v>
      </c>
      <c r="G16" s="26">
        <v>131307381</v>
      </c>
      <c r="H16" s="26">
        <v>137815640</v>
      </c>
      <c r="I16" s="26">
        <v>185526711</v>
      </c>
      <c r="J16" s="26">
        <v>214531031</v>
      </c>
      <c r="K16" s="26">
        <v>219953952</v>
      </c>
      <c r="L16" s="26">
        <v>275310348</v>
      </c>
      <c r="M16" s="26">
        <v>346924235</v>
      </c>
      <c r="N16" s="26">
        <v>379384827</v>
      </c>
      <c r="O16" s="27">
        <v>410413568</v>
      </c>
      <c r="P16" s="26">
        <v>82811448</v>
      </c>
      <c r="Q16" s="26">
        <v>108450507</v>
      </c>
      <c r="R16" s="26">
        <v>108201416</v>
      </c>
      <c r="S16" s="26">
        <v>116837790</v>
      </c>
    </row>
    <row r="17" spans="1:19" ht="16" x14ac:dyDescent="0.2">
      <c r="A17" s="23" t="s">
        <v>58</v>
      </c>
      <c r="B17" s="23"/>
      <c r="C17" s="26" t="s">
        <v>18</v>
      </c>
      <c r="D17" s="35">
        <v>11.56</v>
      </c>
      <c r="E17" s="35">
        <v>11.4</v>
      </c>
      <c r="F17" s="35">
        <v>13.47</v>
      </c>
      <c r="G17" s="35">
        <v>14.01</v>
      </c>
      <c r="H17" s="35">
        <v>13.93</v>
      </c>
      <c r="I17" s="35">
        <v>15.14</v>
      </c>
      <c r="J17" s="35">
        <v>15.91</v>
      </c>
      <c r="K17" s="35">
        <v>14.87</v>
      </c>
      <c r="L17" s="35">
        <v>16.41</v>
      </c>
      <c r="M17" s="35">
        <v>17.97</v>
      </c>
      <c r="N17" s="35">
        <v>18.34</v>
      </c>
      <c r="O17" s="36">
        <v>19.12</v>
      </c>
      <c r="P17" s="35">
        <v>18.309999999999999</v>
      </c>
      <c r="Q17" s="35">
        <v>18.829999999999998</v>
      </c>
      <c r="R17" s="35">
        <v>18.829999999999998</v>
      </c>
      <c r="S17" s="35">
        <v>20.34</v>
      </c>
    </row>
    <row r="18" spans="1:19" ht="16" x14ac:dyDescent="0.2">
      <c r="A18" s="13" t="s">
        <v>193</v>
      </c>
      <c r="B18" s="10"/>
      <c r="C18" s="11" t="e">
        <f>(C16/B16)-1</f>
        <v>#VALUE!</v>
      </c>
      <c r="D18" s="11" t="e">
        <f>(D16/C16)-1</f>
        <v>#VALUE!</v>
      </c>
      <c r="E18" s="11">
        <f>(E16/D16)-1</f>
        <v>3.547912043616952E-2</v>
      </c>
      <c r="F18" s="11">
        <f t="shared" ref="F18:N18" si="3">(F16/E16)-1</f>
        <v>2.8073800191521725E-2</v>
      </c>
      <c r="G18" s="11">
        <f t="shared" si="3"/>
        <v>0.12216922552020115</v>
      </c>
      <c r="H18" s="11">
        <f t="shared" si="3"/>
        <v>4.9565065957716481E-2</v>
      </c>
      <c r="I18" s="11">
        <f t="shared" si="3"/>
        <v>0.34619489486098964</v>
      </c>
      <c r="J18" s="11">
        <f t="shared" si="3"/>
        <v>0.15633500881714002</v>
      </c>
      <c r="K18" s="11">
        <f t="shared" si="3"/>
        <v>2.5278026095907791E-2</v>
      </c>
      <c r="L18" s="11">
        <f t="shared" si="3"/>
        <v>0.25167265919368442</v>
      </c>
      <c r="M18" s="11">
        <f t="shared" si="3"/>
        <v>0.26012057854069481</v>
      </c>
      <c r="N18" s="11">
        <f t="shared" si="3"/>
        <v>9.3566804290856176E-2</v>
      </c>
      <c r="O18" s="11">
        <f>(O16/N16)-1</f>
        <v>8.1786984591242007E-2</v>
      </c>
      <c r="P18" s="11"/>
      <c r="Q18" s="11">
        <f>(Q16/P16)-1</f>
        <v>0.3096076643895902</v>
      </c>
      <c r="R18" s="11">
        <f>(R16/Q16)-1</f>
        <v>-2.2968172938093723E-3</v>
      </c>
      <c r="S18" s="11">
        <f>(S16/R16)-1</f>
        <v>7.9817569115731457E-2</v>
      </c>
    </row>
    <row r="19" spans="1:19" ht="16" x14ac:dyDescent="0.2">
      <c r="A19" s="3" t="s">
        <v>29</v>
      </c>
      <c r="B19" s="3"/>
      <c r="C19" s="4" t="s">
        <v>18</v>
      </c>
      <c r="D19" s="4">
        <v>6756181</v>
      </c>
      <c r="E19" s="4">
        <v>10120512</v>
      </c>
      <c r="F19" s="4">
        <v>19544598</v>
      </c>
      <c r="G19" s="4">
        <v>2965388</v>
      </c>
      <c r="H19" s="4">
        <v>3632521</v>
      </c>
      <c r="I19" s="4">
        <v>5618320</v>
      </c>
      <c r="J19" s="4">
        <v>4962863</v>
      </c>
      <c r="K19" s="4">
        <v>6730014</v>
      </c>
      <c r="L19" s="4">
        <v>7549421</v>
      </c>
      <c r="M19" s="4">
        <v>7841968</v>
      </c>
      <c r="N19" s="4">
        <v>10653103</v>
      </c>
      <c r="O19" s="5">
        <v>20645663</v>
      </c>
      <c r="P19" s="4">
        <v>2162649</v>
      </c>
      <c r="Q19" s="4">
        <v>4606747</v>
      </c>
      <c r="R19" s="4">
        <v>6268353</v>
      </c>
      <c r="S19" s="4">
        <v>7962005</v>
      </c>
    </row>
    <row r="20" spans="1:19" ht="16" x14ac:dyDescent="0.2">
      <c r="A20" s="3" t="s">
        <v>30</v>
      </c>
      <c r="B20" s="3"/>
      <c r="C20" s="4" t="s">
        <v>18</v>
      </c>
      <c r="D20" s="4">
        <v>6325158</v>
      </c>
      <c r="E20" s="4">
        <v>10120512</v>
      </c>
      <c r="F20" s="4">
        <v>4726471</v>
      </c>
      <c r="G20" s="4">
        <v>3084004</v>
      </c>
      <c r="H20" s="4">
        <v>4292979</v>
      </c>
      <c r="I20" s="4">
        <v>5129771</v>
      </c>
      <c r="J20" s="4">
        <v>4511694</v>
      </c>
      <c r="K20" s="4">
        <v>5554932</v>
      </c>
      <c r="L20" s="4">
        <v>7427656</v>
      </c>
      <c r="M20" s="4">
        <v>6847916</v>
      </c>
      <c r="N20" s="4">
        <v>11228946</v>
      </c>
      <c r="O20" s="5">
        <v>-21386315</v>
      </c>
      <c r="P20" s="4">
        <v>-2162649</v>
      </c>
      <c r="Q20" s="4">
        <v>-5374538</v>
      </c>
      <c r="R20" s="4">
        <v>-6268353</v>
      </c>
      <c r="S20" s="4">
        <v>-7962005</v>
      </c>
    </row>
    <row r="21" spans="1:19" ht="16" x14ac:dyDescent="0.2">
      <c r="A21" s="3" t="s">
        <v>31</v>
      </c>
      <c r="B21" s="3"/>
      <c r="C21" s="4" t="s">
        <v>18</v>
      </c>
      <c r="D21" s="4">
        <v>6964468</v>
      </c>
      <c r="E21" s="4">
        <v>11366113</v>
      </c>
      <c r="F21" s="4">
        <v>4981956</v>
      </c>
      <c r="G21" s="4">
        <v>3558466</v>
      </c>
      <c r="H21" s="4">
        <v>4513132</v>
      </c>
      <c r="I21" s="4">
        <v>5251908</v>
      </c>
      <c r="J21" s="4">
        <v>4737278</v>
      </c>
      <c r="K21" s="4">
        <v>5982235</v>
      </c>
      <c r="L21" s="4">
        <v>7549421</v>
      </c>
      <c r="M21" s="4">
        <v>6958366</v>
      </c>
      <c r="N21" s="4">
        <v>12284659</v>
      </c>
      <c r="O21" s="5">
        <v>-21386315</v>
      </c>
      <c r="P21" s="4">
        <v>-2162649</v>
      </c>
      <c r="Q21" s="4">
        <v>-5374538</v>
      </c>
      <c r="R21" s="4">
        <v>-6268353</v>
      </c>
      <c r="S21" s="4">
        <v>-7962005</v>
      </c>
    </row>
    <row r="22" spans="1:19" ht="16" x14ac:dyDescent="0.2">
      <c r="A22" s="3" t="s">
        <v>32</v>
      </c>
      <c r="B22" s="3"/>
      <c r="C22" s="4" t="s">
        <v>18</v>
      </c>
      <c r="D22" s="4">
        <v>639310</v>
      </c>
      <c r="E22" s="4">
        <v>1245601</v>
      </c>
      <c r="F22" s="4">
        <v>255485</v>
      </c>
      <c r="G22" s="4">
        <v>474462</v>
      </c>
      <c r="H22" s="4">
        <v>220153</v>
      </c>
      <c r="I22" s="4">
        <v>122137</v>
      </c>
      <c r="J22" s="4">
        <v>225585</v>
      </c>
      <c r="K22" s="4">
        <v>427302</v>
      </c>
      <c r="L22" s="4">
        <v>121765</v>
      </c>
      <c r="M22" s="4">
        <v>110450</v>
      </c>
      <c r="N22" s="4">
        <v>1055713</v>
      </c>
      <c r="O22" s="5" t="s">
        <v>18</v>
      </c>
      <c r="P22" s="4" t="s">
        <v>18</v>
      </c>
      <c r="Q22" s="4" t="s">
        <v>18</v>
      </c>
      <c r="R22" s="4" t="s">
        <v>18</v>
      </c>
      <c r="S22" s="4" t="s">
        <v>18</v>
      </c>
    </row>
    <row r="23" spans="1:19" ht="16" x14ac:dyDescent="0.2">
      <c r="A23" s="3" t="s">
        <v>33</v>
      </c>
      <c r="B23" s="3"/>
      <c r="C23" s="4" t="s">
        <v>18</v>
      </c>
      <c r="D23" s="4">
        <v>431023</v>
      </c>
      <c r="E23" s="4" t="s">
        <v>18</v>
      </c>
      <c r="F23" s="4">
        <v>14818127</v>
      </c>
      <c r="G23" s="4">
        <v>-118616</v>
      </c>
      <c r="H23" s="4">
        <v>-660458</v>
      </c>
      <c r="I23" s="4">
        <v>488550</v>
      </c>
      <c r="J23" s="4">
        <v>451169</v>
      </c>
      <c r="K23" s="4">
        <v>1175082</v>
      </c>
      <c r="L23" s="4">
        <v>121765</v>
      </c>
      <c r="M23" s="4">
        <v>994052</v>
      </c>
      <c r="N23" s="4">
        <v>-575843</v>
      </c>
      <c r="O23" s="5">
        <v>42031978</v>
      </c>
      <c r="P23" s="4">
        <v>4325299</v>
      </c>
      <c r="Q23" s="4">
        <v>9981286</v>
      </c>
      <c r="R23" s="4">
        <v>12536706</v>
      </c>
      <c r="S23" s="4">
        <v>15924009</v>
      </c>
    </row>
    <row r="24" spans="1:19" ht="16" x14ac:dyDescent="0.2">
      <c r="A24" s="3" t="s">
        <v>34</v>
      </c>
      <c r="B24" s="3"/>
      <c r="C24" s="4" t="s">
        <v>18</v>
      </c>
      <c r="D24" s="4">
        <v>103160890</v>
      </c>
      <c r="E24" s="4">
        <v>103696320</v>
      </c>
      <c r="F24" s="4">
        <v>97467505</v>
      </c>
      <c r="G24" s="4">
        <v>128341993</v>
      </c>
      <c r="H24" s="4">
        <v>134183119</v>
      </c>
      <c r="I24" s="4">
        <v>179908390</v>
      </c>
      <c r="J24" s="4">
        <v>209568168</v>
      </c>
      <c r="K24" s="4">
        <v>213223938</v>
      </c>
      <c r="L24" s="4">
        <v>267760927</v>
      </c>
      <c r="M24" s="4">
        <v>339082268</v>
      </c>
      <c r="N24" s="4">
        <v>368731724</v>
      </c>
      <c r="O24" s="5">
        <v>389767905</v>
      </c>
      <c r="P24" s="4">
        <v>80648799</v>
      </c>
      <c r="Q24" s="4">
        <v>103843760</v>
      </c>
      <c r="R24" s="4">
        <v>101933063</v>
      </c>
      <c r="S24" s="4">
        <v>108875785</v>
      </c>
    </row>
    <row r="25" spans="1:19" ht="16" x14ac:dyDescent="0.2">
      <c r="A25" s="3" t="s">
        <v>35</v>
      </c>
      <c r="B25" s="3"/>
      <c r="C25" s="4" t="s">
        <v>18</v>
      </c>
      <c r="D25" s="4">
        <v>24620280</v>
      </c>
      <c r="E25" s="4">
        <v>33631239</v>
      </c>
      <c r="F25" s="4">
        <v>24654297</v>
      </c>
      <c r="G25" s="4">
        <v>30484189</v>
      </c>
      <c r="H25" s="4">
        <v>32142306</v>
      </c>
      <c r="I25" s="4">
        <v>44702288</v>
      </c>
      <c r="J25" s="4">
        <v>49403045</v>
      </c>
      <c r="K25" s="4">
        <v>49994390</v>
      </c>
      <c r="L25" s="4">
        <v>63561257</v>
      </c>
      <c r="M25" s="4">
        <v>70798610</v>
      </c>
      <c r="N25" s="4">
        <v>97317535</v>
      </c>
      <c r="O25" s="5">
        <v>103506061</v>
      </c>
      <c r="P25" s="4">
        <v>20184727</v>
      </c>
      <c r="Q25" s="4">
        <v>31095544</v>
      </c>
      <c r="R25" s="4">
        <v>25459157</v>
      </c>
      <c r="S25" s="4">
        <v>28329924</v>
      </c>
    </row>
    <row r="26" spans="1:19" ht="16" x14ac:dyDescent="0.2">
      <c r="A26" s="3" t="s">
        <v>36</v>
      </c>
      <c r="B26" s="3"/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5" t="s">
        <v>18</v>
      </c>
      <c r="P26" s="4" t="s">
        <v>18</v>
      </c>
      <c r="Q26" s="4" t="s">
        <v>18</v>
      </c>
      <c r="R26" s="4" t="s">
        <v>18</v>
      </c>
      <c r="S26" s="4" t="s">
        <v>18</v>
      </c>
    </row>
    <row r="27" spans="1:19" ht="16" x14ac:dyDescent="0.2">
      <c r="A27" s="3" t="s">
        <v>37</v>
      </c>
      <c r="B27" s="3"/>
      <c r="C27" s="4" t="s">
        <v>18</v>
      </c>
      <c r="D27" s="4">
        <v>78540609</v>
      </c>
      <c r="E27" s="4">
        <v>70065081</v>
      </c>
      <c r="F27" s="4">
        <v>72813208</v>
      </c>
      <c r="G27" s="4">
        <v>97857804</v>
      </c>
      <c r="H27" s="4">
        <v>102040814</v>
      </c>
      <c r="I27" s="4">
        <v>135206102</v>
      </c>
      <c r="J27" s="4">
        <v>160165123</v>
      </c>
      <c r="K27" s="4">
        <v>163229547</v>
      </c>
      <c r="L27" s="4">
        <v>204199670</v>
      </c>
      <c r="M27" s="4">
        <v>268283657</v>
      </c>
      <c r="N27" s="4">
        <v>271414189</v>
      </c>
      <c r="O27" s="5">
        <v>286261843</v>
      </c>
      <c r="P27" s="4">
        <v>60464072</v>
      </c>
      <c r="Q27" s="4">
        <v>72748216</v>
      </c>
      <c r="R27" s="4">
        <v>76473907</v>
      </c>
      <c r="S27" s="4">
        <v>80545862</v>
      </c>
    </row>
    <row r="28" spans="1:19" ht="16" x14ac:dyDescent="0.2">
      <c r="A28" s="3" t="s">
        <v>38</v>
      </c>
      <c r="B28" s="3"/>
      <c r="C28" s="4" t="s">
        <v>18</v>
      </c>
      <c r="D28" s="4">
        <v>1846144</v>
      </c>
      <c r="E28" s="4">
        <v>2802603</v>
      </c>
      <c r="F28" s="4">
        <v>2554849</v>
      </c>
      <c r="G28" s="4">
        <v>3558466</v>
      </c>
      <c r="H28" s="4">
        <v>4182903</v>
      </c>
      <c r="I28" s="4">
        <v>5618320</v>
      </c>
      <c r="J28" s="4">
        <v>6993125</v>
      </c>
      <c r="K28" s="4">
        <v>4913979</v>
      </c>
      <c r="L28" s="4">
        <v>4870594</v>
      </c>
      <c r="M28" s="4">
        <v>8615120</v>
      </c>
      <c r="N28" s="4">
        <v>8445703</v>
      </c>
      <c r="O28" s="5">
        <v>8702656</v>
      </c>
      <c r="P28" s="4">
        <v>2523091</v>
      </c>
      <c r="Q28" s="4">
        <v>1343635</v>
      </c>
      <c r="R28" s="4">
        <v>2121596</v>
      </c>
      <c r="S28" s="4">
        <v>2777444</v>
      </c>
    </row>
    <row r="29" spans="1:19" ht="16" x14ac:dyDescent="0.2">
      <c r="A29" s="3" t="s">
        <v>39</v>
      </c>
      <c r="B29" s="3"/>
      <c r="C29" s="4" t="s">
        <v>18</v>
      </c>
      <c r="D29" s="4" t="s">
        <v>18</v>
      </c>
      <c r="E29" s="4" t="s">
        <v>18</v>
      </c>
      <c r="F29" s="4" t="s">
        <v>18</v>
      </c>
      <c r="G29" s="4" t="s">
        <v>18</v>
      </c>
      <c r="H29" s="4" t="s">
        <v>18</v>
      </c>
      <c r="I29" s="4" t="s">
        <v>18</v>
      </c>
      <c r="J29" s="4" t="s">
        <v>18</v>
      </c>
      <c r="K29" s="4" t="s">
        <v>18</v>
      </c>
      <c r="L29" s="4" t="s">
        <v>18</v>
      </c>
      <c r="M29" s="4" t="s">
        <v>18</v>
      </c>
      <c r="N29" s="4" t="s">
        <v>18</v>
      </c>
      <c r="O29" s="5" t="s">
        <v>18</v>
      </c>
      <c r="P29" s="4" t="s">
        <v>18</v>
      </c>
      <c r="Q29" s="4" t="s">
        <v>18</v>
      </c>
      <c r="R29" s="4" t="s">
        <v>18</v>
      </c>
      <c r="S29" s="4" t="s">
        <v>18</v>
      </c>
    </row>
    <row r="30" spans="1:19" ht="16" x14ac:dyDescent="0.2">
      <c r="A30" s="3" t="s">
        <v>40</v>
      </c>
      <c r="B30" s="3"/>
      <c r="C30" s="4" t="s">
        <v>18</v>
      </c>
      <c r="D30" s="4">
        <v>1846144</v>
      </c>
      <c r="E30" s="4">
        <v>2802603</v>
      </c>
      <c r="F30" s="4">
        <v>2554849</v>
      </c>
      <c r="G30" s="4">
        <v>3558466</v>
      </c>
      <c r="H30" s="4">
        <v>4182903</v>
      </c>
      <c r="I30" s="4">
        <v>5618320</v>
      </c>
      <c r="J30" s="4">
        <v>6993125</v>
      </c>
      <c r="K30" s="4">
        <v>4913979</v>
      </c>
      <c r="L30" s="4">
        <v>4870594</v>
      </c>
      <c r="M30" s="4">
        <v>8615120</v>
      </c>
      <c r="N30" s="4">
        <v>8445703</v>
      </c>
      <c r="O30" s="5">
        <v>8702656</v>
      </c>
      <c r="P30" s="4">
        <v>2523091</v>
      </c>
      <c r="Q30" s="4">
        <v>1343635</v>
      </c>
      <c r="R30" s="4">
        <v>2121596</v>
      </c>
      <c r="S30" s="4">
        <v>2777444</v>
      </c>
    </row>
    <row r="31" spans="1:19" ht="16" x14ac:dyDescent="0.2">
      <c r="A31" s="3" t="s">
        <v>41</v>
      </c>
      <c r="B31" s="3"/>
      <c r="C31" s="4" t="s">
        <v>18</v>
      </c>
      <c r="D31" s="4">
        <v>76694465</v>
      </c>
      <c r="E31" s="4">
        <v>67262478</v>
      </c>
      <c r="F31" s="4">
        <v>70258359</v>
      </c>
      <c r="G31" s="4">
        <v>94299338</v>
      </c>
      <c r="H31" s="4">
        <v>97857911</v>
      </c>
      <c r="I31" s="4">
        <v>129587781</v>
      </c>
      <c r="J31" s="4">
        <v>153171998</v>
      </c>
      <c r="K31" s="4">
        <v>158315569</v>
      </c>
      <c r="L31" s="4">
        <v>199329076</v>
      </c>
      <c r="M31" s="4">
        <v>259668538</v>
      </c>
      <c r="N31" s="4">
        <v>262968486</v>
      </c>
      <c r="O31" s="5">
        <v>277559187</v>
      </c>
      <c r="P31" s="4">
        <v>57940981</v>
      </c>
      <c r="Q31" s="4">
        <v>71404582</v>
      </c>
      <c r="R31" s="4">
        <v>74352310</v>
      </c>
      <c r="S31" s="4">
        <v>77768418</v>
      </c>
    </row>
    <row r="32" spans="1:19" ht="16" x14ac:dyDescent="0.2">
      <c r="A32" s="3" t="s">
        <v>42</v>
      </c>
      <c r="B32" s="3"/>
      <c r="C32" s="4" t="s">
        <v>18</v>
      </c>
      <c r="D32" s="4">
        <v>-923072</v>
      </c>
      <c r="E32" s="4">
        <v>-1401302</v>
      </c>
      <c r="F32" s="4">
        <v>-1277425</v>
      </c>
      <c r="G32" s="4">
        <v>-1779233</v>
      </c>
      <c r="H32" s="4">
        <v>-2091451</v>
      </c>
      <c r="I32" s="4">
        <v>-2809160</v>
      </c>
      <c r="J32" s="4">
        <v>-3496563</v>
      </c>
      <c r="K32" s="4">
        <v>-2456989</v>
      </c>
      <c r="L32" s="4">
        <v>-2435297</v>
      </c>
      <c r="M32" s="4">
        <v>-4307560</v>
      </c>
      <c r="N32" s="4">
        <v>-4222852</v>
      </c>
      <c r="O32" s="5">
        <v>-4351328</v>
      </c>
      <c r="P32" s="4">
        <v>-1261545</v>
      </c>
      <c r="Q32" s="4">
        <v>-671817</v>
      </c>
      <c r="R32" s="4">
        <v>-1060798</v>
      </c>
      <c r="S32" s="4">
        <v>-1388722</v>
      </c>
    </row>
    <row r="33" spans="1:19" ht="16" x14ac:dyDescent="0.2">
      <c r="A33" s="33" t="s">
        <v>43</v>
      </c>
      <c r="B33" s="29"/>
      <c r="C33" s="30" t="s">
        <v>18</v>
      </c>
      <c r="D33" s="30">
        <v>77617537</v>
      </c>
      <c r="E33" s="30">
        <v>68663779</v>
      </c>
      <c r="F33" s="30">
        <v>71535783</v>
      </c>
      <c r="G33" s="30">
        <v>96078571</v>
      </c>
      <c r="H33" s="30">
        <v>99949362</v>
      </c>
      <c r="I33" s="30">
        <v>132396942</v>
      </c>
      <c r="J33" s="30">
        <v>156668560</v>
      </c>
      <c r="K33" s="30">
        <v>160772558</v>
      </c>
      <c r="L33" s="30">
        <v>201764373</v>
      </c>
      <c r="M33" s="30">
        <v>263976098</v>
      </c>
      <c r="N33" s="30">
        <v>267191338</v>
      </c>
      <c r="O33" s="34">
        <v>281910515</v>
      </c>
      <c r="P33" s="30">
        <v>59202526</v>
      </c>
      <c r="Q33" s="30">
        <v>72076399</v>
      </c>
      <c r="R33" s="30">
        <v>75413108</v>
      </c>
      <c r="S33" s="30">
        <v>79157140</v>
      </c>
    </row>
    <row r="34" spans="1:19" ht="16" x14ac:dyDescent="0.2">
      <c r="A34" s="23" t="s">
        <v>59</v>
      </c>
      <c r="B34" s="23"/>
      <c r="C34" s="26" t="s">
        <v>18</v>
      </c>
      <c r="D34" s="35">
        <v>8.17</v>
      </c>
      <c r="E34" s="35">
        <v>6.87</v>
      </c>
      <c r="F34" s="35">
        <v>8.23</v>
      </c>
      <c r="G34" s="35">
        <v>10.25</v>
      </c>
      <c r="H34" s="35">
        <v>10.1</v>
      </c>
      <c r="I34" s="35">
        <v>10.81</v>
      </c>
      <c r="J34" s="35">
        <v>11.62</v>
      </c>
      <c r="K34" s="35">
        <v>10.87</v>
      </c>
      <c r="L34" s="35">
        <v>12.02</v>
      </c>
      <c r="M34" s="35">
        <v>13.67</v>
      </c>
      <c r="N34" s="35">
        <v>12.92</v>
      </c>
      <c r="O34" s="36">
        <v>13.13</v>
      </c>
      <c r="P34" s="35">
        <v>13.09</v>
      </c>
      <c r="Q34" s="35">
        <v>12.51</v>
      </c>
      <c r="R34" s="35">
        <v>13.12</v>
      </c>
      <c r="S34" s="35">
        <v>13.78</v>
      </c>
    </row>
    <row r="35" spans="1:19" ht="16" x14ac:dyDescent="0.2">
      <c r="A35" s="14" t="s">
        <v>194</v>
      </c>
      <c r="B35" s="15"/>
      <c r="C35" s="16" t="e">
        <f>(C33/B33)-1</f>
        <v>#VALUE!</v>
      </c>
      <c r="D35" s="16" t="e">
        <f>(D33/C33)-1</f>
        <v>#VALUE!</v>
      </c>
      <c r="E35" s="16">
        <f>(E33/D33)-1</f>
        <v>-0.11535740949883533</v>
      </c>
      <c r="F35" s="16">
        <f t="shared" ref="F35:N35" si="4">(F33/E33)-1</f>
        <v>4.1827059940874989E-2</v>
      </c>
      <c r="G35" s="16">
        <f t="shared" si="4"/>
        <v>0.34308407583936007</v>
      </c>
      <c r="H35" s="16">
        <f t="shared" si="4"/>
        <v>4.0287766145064685E-2</v>
      </c>
      <c r="I35" s="16">
        <f t="shared" si="4"/>
        <v>0.32464019130007049</v>
      </c>
      <c r="J35" s="16">
        <f t="shared" si="4"/>
        <v>0.18332461183280202</v>
      </c>
      <c r="K35" s="16">
        <f t="shared" si="4"/>
        <v>2.6195415340512396E-2</v>
      </c>
      <c r="L35" s="16">
        <f t="shared" si="4"/>
        <v>0.25496773522755056</v>
      </c>
      <c r="M35" s="16">
        <f t="shared" si="4"/>
        <v>0.30833850434040699</v>
      </c>
      <c r="N35" s="16">
        <f t="shared" si="4"/>
        <v>1.2180042149119163E-2</v>
      </c>
      <c r="O35" s="16">
        <f>(O33/N33)-1</f>
        <v>5.5088526110827818E-2</v>
      </c>
      <c r="P35" s="16"/>
      <c r="Q35" s="16">
        <f>(Q33/P33)-1</f>
        <v>0.21745479238504117</v>
      </c>
      <c r="R35" s="16">
        <f>(R33/Q33)-1</f>
        <v>4.629405805914355E-2</v>
      </c>
      <c r="S35" s="16">
        <f>(S33/R33)-1</f>
        <v>4.964696588290729E-2</v>
      </c>
    </row>
    <row r="36" spans="1:19" ht="16" x14ac:dyDescent="0.2">
      <c r="A36" s="17" t="s">
        <v>195</v>
      </c>
      <c r="B36" s="18" t="e">
        <f t="shared" ref="B36:S36" si="5">(B16*(1-0.25))/(B126+B105+B96)</f>
        <v>#DIV/0!</v>
      </c>
      <c r="C36" s="18" t="e">
        <f t="shared" si="5"/>
        <v>#VALUE!</v>
      </c>
      <c r="D36" s="18">
        <f t="shared" si="5"/>
        <v>0.12732658662267157</v>
      </c>
      <c r="E36" s="18">
        <f t="shared" si="5"/>
        <v>0.12799319111548779</v>
      </c>
      <c r="F36" s="18">
        <f t="shared" si="5"/>
        <v>0.11332893483048061</v>
      </c>
      <c r="G36" s="18">
        <f t="shared" si="5"/>
        <v>0.13035798449417152</v>
      </c>
      <c r="H36" s="18">
        <f t="shared" si="5"/>
        <v>0.11690737034387713</v>
      </c>
      <c r="I36" s="18">
        <f t="shared" si="5"/>
        <v>0.12183188994281355</v>
      </c>
      <c r="J36" s="18">
        <f t="shared" si="5"/>
        <v>0.13868364791200619</v>
      </c>
      <c r="K36" s="18">
        <f t="shared" si="5"/>
        <v>0.116135218703537</v>
      </c>
      <c r="L36" s="18">
        <f t="shared" si="5"/>
        <v>0.12476088855868325</v>
      </c>
      <c r="M36" s="18">
        <f t="shared" si="5"/>
        <v>0.13336447001259075</v>
      </c>
      <c r="N36" s="18">
        <f t="shared" si="5"/>
        <v>0.13724423674004185</v>
      </c>
      <c r="O36" s="18">
        <f t="shared" si="5"/>
        <v>0.13295809008975087</v>
      </c>
      <c r="P36" s="18">
        <f t="shared" si="5"/>
        <v>3.2573251263332305E-2</v>
      </c>
      <c r="Q36" s="18">
        <f t="shared" si="5"/>
        <v>3.9232478470430675E-2</v>
      </c>
      <c r="R36" s="18">
        <f t="shared" si="5"/>
        <v>3.5975375014481836E-2</v>
      </c>
      <c r="S36" s="18">
        <f t="shared" si="5"/>
        <v>3.7850915807703979E-2</v>
      </c>
    </row>
    <row r="37" spans="1:19" ht="16" x14ac:dyDescent="0.2">
      <c r="A37" s="3" t="s">
        <v>44</v>
      </c>
      <c r="B37" s="3"/>
      <c r="C37" s="4" t="s">
        <v>18</v>
      </c>
      <c r="D37" s="4" t="s">
        <v>18</v>
      </c>
      <c r="E37" s="4" t="s">
        <v>18</v>
      </c>
      <c r="F37" s="4" t="s">
        <v>18</v>
      </c>
      <c r="G37" s="4" t="s">
        <v>18</v>
      </c>
      <c r="H37" s="4" t="s">
        <v>18</v>
      </c>
      <c r="I37" s="4" t="s">
        <v>18</v>
      </c>
      <c r="J37" s="4" t="s">
        <v>18</v>
      </c>
      <c r="K37" s="4" t="s">
        <v>18</v>
      </c>
      <c r="L37" s="4" t="s">
        <v>18</v>
      </c>
      <c r="M37" s="4" t="s">
        <v>18</v>
      </c>
      <c r="N37" s="4" t="s">
        <v>18</v>
      </c>
      <c r="O37" s="5" t="s">
        <v>18</v>
      </c>
      <c r="P37" s="4" t="s">
        <v>18</v>
      </c>
      <c r="Q37" s="4" t="s">
        <v>18</v>
      </c>
      <c r="R37" s="4" t="s">
        <v>18</v>
      </c>
      <c r="S37" s="4" t="s">
        <v>18</v>
      </c>
    </row>
    <row r="38" spans="1:19" ht="16" x14ac:dyDescent="0.2">
      <c r="A38" s="3" t="s">
        <v>45</v>
      </c>
      <c r="B38" s="3"/>
      <c r="C38" s="4" t="s">
        <v>18</v>
      </c>
      <c r="D38" s="4" t="s">
        <v>18</v>
      </c>
      <c r="E38" s="4" t="s">
        <v>18</v>
      </c>
      <c r="F38" s="4" t="s">
        <v>18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5" t="s">
        <v>18</v>
      </c>
      <c r="P38" s="4" t="s">
        <v>18</v>
      </c>
      <c r="Q38" s="4" t="s">
        <v>18</v>
      </c>
      <c r="R38" s="4" t="s">
        <v>18</v>
      </c>
      <c r="S38" s="4" t="s">
        <v>18</v>
      </c>
    </row>
    <row r="39" spans="1:19" ht="16" x14ac:dyDescent="0.2">
      <c r="A39" s="3" t="s">
        <v>46</v>
      </c>
      <c r="B39" s="3"/>
      <c r="C39" s="4" t="s">
        <v>18</v>
      </c>
      <c r="D39" s="4">
        <v>77617537</v>
      </c>
      <c r="E39" s="4">
        <v>68663779</v>
      </c>
      <c r="F39" s="4">
        <v>71535783</v>
      </c>
      <c r="G39" s="4">
        <v>96078571</v>
      </c>
      <c r="H39" s="4">
        <v>99949362</v>
      </c>
      <c r="I39" s="4">
        <v>132396942</v>
      </c>
      <c r="J39" s="4">
        <v>156668560</v>
      </c>
      <c r="K39" s="4">
        <v>160772558</v>
      </c>
      <c r="L39" s="4">
        <v>201764373</v>
      </c>
      <c r="M39" s="4">
        <v>263976098</v>
      </c>
      <c r="N39" s="4">
        <v>267191338</v>
      </c>
      <c r="O39" s="5">
        <v>281910515</v>
      </c>
      <c r="P39" s="4">
        <v>59202526</v>
      </c>
      <c r="Q39" s="4">
        <v>72076399</v>
      </c>
      <c r="R39" s="4">
        <v>75413108</v>
      </c>
      <c r="S39" s="4">
        <v>79157140</v>
      </c>
    </row>
    <row r="40" spans="1:19" ht="16" x14ac:dyDescent="0.2">
      <c r="A40" s="3" t="s">
        <v>47</v>
      </c>
      <c r="B40" s="3"/>
      <c r="C40" s="4" t="s">
        <v>18</v>
      </c>
      <c r="D40" s="4">
        <v>454216000</v>
      </c>
      <c r="E40" s="4">
        <v>454216000</v>
      </c>
      <c r="F40" s="4">
        <v>454216000</v>
      </c>
      <c r="G40" s="4">
        <v>454216000</v>
      </c>
      <c r="H40" s="4">
        <v>454216000</v>
      </c>
      <c r="I40" s="4">
        <v>454216000</v>
      </c>
      <c r="J40" s="4">
        <v>454216000</v>
      </c>
      <c r="K40" s="4">
        <v>454216000</v>
      </c>
      <c r="L40" s="4">
        <v>454216000</v>
      </c>
      <c r="M40" s="4">
        <v>454216000</v>
      </c>
      <c r="N40" s="4">
        <v>454216000</v>
      </c>
      <c r="O40" s="5">
        <v>453729750</v>
      </c>
      <c r="P40" s="4">
        <v>450000000</v>
      </c>
      <c r="Q40" s="4">
        <v>455481000</v>
      </c>
      <c r="R40" s="4">
        <v>454651000</v>
      </c>
      <c r="S40" s="4">
        <v>454787000</v>
      </c>
    </row>
    <row r="41" spans="1:19" ht="16" x14ac:dyDescent="0.2">
      <c r="A41" s="3" t="s">
        <v>48</v>
      </c>
      <c r="B41" s="3"/>
      <c r="C41" s="4" t="s">
        <v>18</v>
      </c>
      <c r="D41" s="6">
        <v>0.17</v>
      </c>
      <c r="E41" s="6">
        <v>0.15</v>
      </c>
      <c r="F41" s="6">
        <v>0.16</v>
      </c>
      <c r="G41" s="6">
        <v>0.21</v>
      </c>
      <c r="H41" s="6">
        <v>0.22</v>
      </c>
      <c r="I41" s="6">
        <v>0.28999999999999998</v>
      </c>
      <c r="J41" s="6">
        <v>0.35</v>
      </c>
      <c r="K41" s="6">
        <v>0.35</v>
      </c>
      <c r="L41" s="6">
        <v>0.44</v>
      </c>
      <c r="M41" s="6">
        <v>0.57999999999999996</v>
      </c>
      <c r="N41" s="6">
        <v>0.59</v>
      </c>
      <c r="O41" s="7">
        <v>0.62</v>
      </c>
      <c r="P41" s="6">
        <v>0.13</v>
      </c>
      <c r="Q41" s="6">
        <v>0.16</v>
      </c>
      <c r="R41" s="6">
        <v>0.17</v>
      </c>
      <c r="S41" s="6">
        <v>0.17</v>
      </c>
    </row>
    <row r="42" spans="1:19" ht="16" x14ac:dyDescent="0.2">
      <c r="A42" s="3" t="s">
        <v>49</v>
      </c>
      <c r="B42" s="3"/>
      <c r="C42" s="4" t="s">
        <v>18</v>
      </c>
      <c r="D42" s="6">
        <v>0.17</v>
      </c>
      <c r="E42" s="6">
        <v>0.15</v>
      </c>
      <c r="F42" s="6">
        <v>0.16</v>
      </c>
      <c r="G42" s="6">
        <v>0.22</v>
      </c>
      <c r="H42" s="6">
        <v>0.22</v>
      </c>
      <c r="I42" s="6">
        <v>0.3</v>
      </c>
      <c r="J42" s="6">
        <v>0.35</v>
      </c>
      <c r="K42" s="6">
        <v>0.36</v>
      </c>
      <c r="L42" s="6">
        <v>0.45</v>
      </c>
      <c r="M42" s="6">
        <v>0.59</v>
      </c>
      <c r="N42" s="6">
        <v>0.6</v>
      </c>
      <c r="O42" s="7">
        <v>0.63</v>
      </c>
      <c r="P42" s="6">
        <v>0.13</v>
      </c>
      <c r="Q42" s="6">
        <v>0.16</v>
      </c>
      <c r="R42" s="6">
        <v>0.17</v>
      </c>
      <c r="S42" s="6">
        <v>0.18</v>
      </c>
    </row>
    <row r="43" spans="1:19" ht="16" x14ac:dyDescent="0.2">
      <c r="A43" s="3" t="s">
        <v>50</v>
      </c>
      <c r="B43" s="3"/>
      <c r="C43" s="4" t="s">
        <v>18</v>
      </c>
      <c r="D43" s="4">
        <v>454216000</v>
      </c>
      <c r="E43" s="4">
        <v>454216000</v>
      </c>
      <c r="F43" s="4">
        <v>454216000</v>
      </c>
      <c r="G43" s="4">
        <v>454216000</v>
      </c>
      <c r="H43" s="4">
        <v>454216000</v>
      </c>
      <c r="I43" s="4">
        <v>454216000</v>
      </c>
      <c r="J43" s="4">
        <v>454216000</v>
      </c>
      <c r="K43" s="4">
        <v>454216000</v>
      </c>
      <c r="L43" s="4">
        <v>454216000</v>
      </c>
      <c r="M43" s="4">
        <v>454216000</v>
      </c>
      <c r="N43" s="4">
        <v>454216000</v>
      </c>
      <c r="O43" s="5">
        <v>453729750</v>
      </c>
      <c r="P43" s="4">
        <v>450000000</v>
      </c>
      <c r="Q43" s="4">
        <v>455481000</v>
      </c>
      <c r="R43" s="4">
        <v>454651000</v>
      </c>
      <c r="S43" s="4">
        <v>454787000</v>
      </c>
    </row>
    <row r="44" spans="1:19" ht="16" x14ac:dyDescent="0.2">
      <c r="A44" s="3" t="s">
        <v>51</v>
      </c>
      <c r="B44" s="3"/>
      <c r="C44" s="4" t="s">
        <v>18</v>
      </c>
      <c r="D44" s="6">
        <v>0.17</v>
      </c>
      <c r="E44" s="6">
        <v>0.15</v>
      </c>
      <c r="F44" s="6">
        <v>0.16</v>
      </c>
      <c r="G44" s="6">
        <v>0.21</v>
      </c>
      <c r="H44" s="6">
        <v>0.22</v>
      </c>
      <c r="I44" s="6">
        <v>0.28999999999999998</v>
      </c>
      <c r="J44" s="6">
        <v>0.35</v>
      </c>
      <c r="K44" s="6">
        <v>0.35</v>
      </c>
      <c r="L44" s="6">
        <v>0.44</v>
      </c>
      <c r="M44" s="6">
        <v>0.57999999999999996</v>
      </c>
      <c r="N44" s="6">
        <v>0.59</v>
      </c>
      <c r="O44" s="7">
        <v>0.62</v>
      </c>
      <c r="P44" s="6">
        <v>0.13</v>
      </c>
      <c r="Q44" s="6">
        <v>0.16</v>
      </c>
      <c r="R44" s="6">
        <v>0.17</v>
      </c>
      <c r="S44" s="6">
        <v>0.17</v>
      </c>
    </row>
    <row r="45" spans="1:19" ht="16" x14ac:dyDescent="0.2">
      <c r="A45" s="3" t="s">
        <v>52</v>
      </c>
      <c r="B45" s="3"/>
      <c r="C45" s="4" t="s">
        <v>18</v>
      </c>
      <c r="D45" s="6">
        <v>0.17</v>
      </c>
      <c r="E45" s="6">
        <v>0.15</v>
      </c>
      <c r="F45" s="6">
        <v>0.16</v>
      </c>
      <c r="G45" s="6">
        <v>0.22</v>
      </c>
      <c r="H45" s="6">
        <v>0.22</v>
      </c>
      <c r="I45" s="6">
        <v>0.3</v>
      </c>
      <c r="J45" s="6">
        <v>0.35</v>
      </c>
      <c r="K45" s="6">
        <v>0.36</v>
      </c>
      <c r="L45" s="6">
        <v>0.45</v>
      </c>
      <c r="M45" s="6">
        <v>0.59</v>
      </c>
      <c r="N45" s="6">
        <v>0.6</v>
      </c>
      <c r="O45" s="7">
        <v>0.63</v>
      </c>
      <c r="P45" s="6">
        <v>0.13</v>
      </c>
      <c r="Q45" s="6">
        <v>0.16</v>
      </c>
      <c r="R45" s="6">
        <v>0.17</v>
      </c>
      <c r="S45" s="6">
        <v>0.18</v>
      </c>
    </row>
    <row r="46" spans="1:19" ht="16" x14ac:dyDescent="0.2">
      <c r="A46" s="3" t="s">
        <v>53</v>
      </c>
      <c r="B46" s="3"/>
      <c r="C46" s="4" t="s">
        <v>18</v>
      </c>
      <c r="D46" s="4">
        <v>121236196</v>
      </c>
      <c r="E46" s="4">
        <v>133123654</v>
      </c>
      <c r="F46" s="4">
        <v>131447002</v>
      </c>
      <c r="G46" s="4">
        <v>149930017</v>
      </c>
      <c r="H46" s="4">
        <v>137815640</v>
      </c>
      <c r="I46" s="4">
        <v>224488541</v>
      </c>
      <c r="J46" s="4">
        <v>258745628</v>
      </c>
      <c r="K46" s="4">
        <v>289924733</v>
      </c>
      <c r="L46" s="4">
        <v>369312820</v>
      </c>
      <c r="M46" s="4">
        <v>450637020</v>
      </c>
      <c r="N46" s="4">
        <v>489850786</v>
      </c>
      <c r="O46" s="5">
        <v>519844842</v>
      </c>
      <c r="P46" s="4">
        <v>87677409</v>
      </c>
      <c r="Q46" s="4">
        <v>204328433</v>
      </c>
      <c r="R46" s="4">
        <v>114180461</v>
      </c>
      <c r="S46" s="4">
        <v>123040747</v>
      </c>
    </row>
    <row r="47" spans="1:19" ht="16" x14ac:dyDescent="0.2">
      <c r="A47" s="3" t="s">
        <v>54</v>
      </c>
      <c r="B47" s="3"/>
      <c r="C47" s="4" t="s">
        <v>18</v>
      </c>
      <c r="D47" s="6">
        <v>12.75</v>
      </c>
      <c r="E47" s="6">
        <v>13.33</v>
      </c>
      <c r="F47" s="6">
        <v>15.13</v>
      </c>
      <c r="G47" s="4">
        <v>16</v>
      </c>
      <c r="H47" s="6">
        <v>13.93</v>
      </c>
      <c r="I47" s="6">
        <v>18.329999999999998</v>
      </c>
      <c r="J47" s="6">
        <v>19.190000000000001</v>
      </c>
      <c r="K47" s="6">
        <v>19.600000000000001</v>
      </c>
      <c r="L47" s="6">
        <v>22.01</v>
      </c>
      <c r="M47" s="6">
        <v>23.34</v>
      </c>
      <c r="N47" s="6">
        <v>23.68</v>
      </c>
      <c r="O47" s="7">
        <v>24.22</v>
      </c>
      <c r="P47" s="6">
        <v>22.68</v>
      </c>
      <c r="Q47" s="6">
        <v>23.68</v>
      </c>
      <c r="R47" s="6">
        <v>23.95</v>
      </c>
      <c r="S47" s="6">
        <v>24.22</v>
      </c>
    </row>
    <row r="48" spans="1:19" ht="16" x14ac:dyDescent="0.2">
      <c r="A48" s="3" t="s">
        <v>55</v>
      </c>
      <c r="B48" s="3"/>
      <c r="C48" s="4" t="s">
        <v>18</v>
      </c>
      <c r="D48" s="4">
        <v>109917071</v>
      </c>
      <c r="E48" s="4">
        <v>113766229</v>
      </c>
      <c r="F48" s="4">
        <v>117012103</v>
      </c>
      <c r="G48" s="4">
        <v>131307381</v>
      </c>
      <c r="H48" s="4">
        <v>137815640</v>
      </c>
      <c r="I48" s="4">
        <v>185526711</v>
      </c>
      <c r="J48" s="4">
        <v>214531031</v>
      </c>
      <c r="K48" s="4">
        <v>219953952</v>
      </c>
      <c r="L48" s="4">
        <v>275310348</v>
      </c>
      <c r="M48" s="4">
        <v>346924235</v>
      </c>
      <c r="N48" s="4">
        <v>379384827</v>
      </c>
      <c r="O48" s="5">
        <v>410413568</v>
      </c>
      <c r="P48" s="4">
        <v>82811448</v>
      </c>
      <c r="Q48" s="4">
        <v>108450507</v>
      </c>
      <c r="R48" s="4">
        <v>108201416</v>
      </c>
      <c r="S48" s="4">
        <v>116837790</v>
      </c>
    </row>
    <row r="49" spans="1:19" ht="16" x14ac:dyDescent="0.2">
      <c r="A49" s="3" t="s">
        <v>56</v>
      </c>
      <c r="B49" s="3"/>
      <c r="C49" s="4" t="s">
        <v>18</v>
      </c>
      <c r="D49" s="4">
        <v>109917071</v>
      </c>
      <c r="E49" s="4">
        <v>113816832</v>
      </c>
      <c r="F49" s="4">
        <v>117012103</v>
      </c>
      <c r="G49" s="4">
        <v>131307381</v>
      </c>
      <c r="H49" s="4">
        <v>137815640</v>
      </c>
      <c r="I49" s="4">
        <v>185526711</v>
      </c>
      <c r="J49" s="4">
        <v>214531031</v>
      </c>
      <c r="K49" s="4">
        <v>219953952</v>
      </c>
      <c r="L49" s="4">
        <v>275310348</v>
      </c>
      <c r="M49" s="4">
        <v>346924235</v>
      </c>
      <c r="N49" s="4">
        <v>379384827</v>
      </c>
      <c r="O49" s="5">
        <v>410413568</v>
      </c>
      <c r="P49" s="4">
        <v>82811448</v>
      </c>
      <c r="Q49" s="4">
        <v>108450507</v>
      </c>
      <c r="R49" s="4">
        <v>108201416</v>
      </c>
      <c r="S49" s="4">
        <v>116837790</v>
      </c>
    </row>
    <row r="50" spans="1:19" ht="16" x14ac:dyDescent="0.2">
      <c r="A50" s="3" t="s">
        <v>60</v>
      </c>
      <c r="B50" s="3"/>
      <c r="C50" s="4" t="s">
        <v>18</v>
      </c>
      <c r="D50" s="4" t="s">
        <v>18</v>
      </c>
      <c r="E50" s="4" t="s">
        <v>18</v>
      </c>
      <c r="F50" s="4">
        <v>288385</v>
      </c>
      <c r="G50" s="4">
        <v>278178</v>
      </c>
      <c r="H50" s="4">
        <v>280720</v>
      </c>
      <c r="I50" s="4">
        <v>298281</v>
      </c>
      <c r="J50" s="4">
        <v>277478</v>
      </c>
      <c r="K50" s="4">
        <v>281446</v>
      </c>
      <c r="L50" s="4">
        <v>308883</v>
      </c>
      <c r="M50" s="4">
        <v>308168</v>
      </c>
      <c r="N50" s="4">
        <v>317633</v>
      </c>
      <c r="O50" s="5">
        <v>329651</v>
      </c>
      <c r="P50" s="4">
        <v>72203</v>
      </c>
      <c r="Q50" s="4">
        <v>88458</v>
      </c>
      <c r="R50" s="4">
        <v>88247</v>
      </c>
      <c r="S50" s="4">
        <v>88231</v>
      </c>
    </row>
    <row r="51" spans="1:19" ht="16" x14ac:dyDescent="0.2">
      <c r="A51" s="3" t="s">
        <v>61</v>
      </c>
      <c r="B51" s="3"/>
      <c r="C51" s="4" t="s">
        <v>18</v>
      </c>
      <c r="D51" s="6">
        <v>0.03</v>
      </c>
      <c r="E51" s="6">
        <v>0.04</v>
      </c>
      <c r="F51" s="6">
        <v>0.03</v>
      </c>
      <c r="G51" s="6">
        <v>7.0000000000000007E-2</v>
      </c>
      <c r="H51" s="6">
        <v>7.0000000000000007E-2</v>
      </c>
      <c r="I51" s="6">
        <v>0.09</v>
      </c>
      <c r="J51" s="6">
        <v>0.09</v>
      </c>
      <c r="K51" s="6">
        <v>0.12</v>
      </c>
      <c r="L51" s="6">
        <v>0.14000000000000001</v>
      </c>
      <c r="M51" s="6">
        <v>0.16</v>
      </c>
      <c r="N51" s="6">
        <v>0.18</v>
      </c>
      <c r="O51" s="7">
        <v>0.2</v>
      </c>
      <c r="P51" s="4" t="s">
        <v>18</v>
      </c>
      <c r="Q51" s="6">
        <v>0.04</v>
      </c>
      <c r="R51" s="4" t="s">
        <v>18</v>
      </c>
      <c r="S51" s="6">
        <v>0.17</v>
      </c>
    </row>
    <row r="52" spans="1:19" ht="16" x14ac:dyDescent="0.2">
      <c r="A52" s="3" t="s">
        <v>62</v>
      </c>
      <c r="B52" s="3"/>
      <c r="C52" s="4" t="s">
        <v>18</v>
      </c>
      <c r="D52" s="4">
        <v>11319125</v>
      </c>
      <c r="E52" s="4">
        <v>19357425</v>
      </c>
      <c r="F52" s="4">
        <v>14434899</v>
      </c>
      <c r="G52" s="4">
        <v>18622637</v>
      </c>
      <c r="H52" s="4" t="s">
        <v>18</v>
      </c>
      <c r="I52" s="4">
        <v>38961831</v>
      </c>
      <c r="J52" s="4">
        <v>44214597</v>
      </c>
      <c r="K52" s="4">
        <v>69970781</v>
      </c>
      <c r="L52" s="4">
        <v>94002472</v>
      </c>
      <c r="M52" s="4">
        <v>103712785</v>
      </c>
      <c r="N52" s="4">
        <v>110465959</v>
      </c>
      <c r="O52" s="5">
        <v>109431274</v>
      </c>
      <c r="P52" s="4">
        <v>4865961</v>
      </c>
      <c r="Q52" s="4">
        <v>95877926</v>
      </c>
      <c r="R52" s="4">
        <v>5979044</v>
      </c>
      <c r="S52" s="4">
        <v>6202957</v>
      </c>
    </row>
    <row r="54" spans="1:19" ht="16" x14ac:dyDescent="0.2">
      <c r="A54" s="2" t="s">
        <v>18</v>
      </c>
      <c r="B54" s="2"/>
      <c r="C54" s="2" t="s">
        <v>0</v>
      </c>
      <c r="D54" s="2" t="s">
        <v>1</v>
      </c>
      <c r="E54" s="2" t="s">
        <v>2</v>
      </c>
      <c r="F54" s="2" t="s">
        <v>3</v>
      </c>
      <c r="G54" s="2" t="s">
        <v>4</v>
      </c>
      <c r="H54" s="2" t="s">
        <v>5</v>
      </c>
      <c r="I54" s="2" t="s">
        <v>6</v>
      </c>
      <c r="J54" s="2" t="s">
        <v>7</v>
      </c>
      <c r="K54" s="2" t="s">
        <v>8</v>
      </c>
      <c r="L54" s="2" t="s">
        <v>9</v>
      </c>
      <c r="M54" s="2" t="s">
        <v>10</v>
      </c>
      <c r="N54" s="2" t="s">
        <v>11</v>
      </c>
      <c r="O54" s="2" t="s">
        <v>12</v>
      </c>
      <c r="P54" s="2" t="s">
        <v>13</v>
      </c>
      <c r="Q54" s="2" t="s">
        <v>14</v>
      </c>
      <c r="R54" s="2" t="s">
        <v>15</v>
      </c>
      <c r="S54" s="2" t="s">
        <v>16</v>
      </c>
    </row>
    <row r="55" spans="1:19" ht="16" x14ac:dyDescent="0.2">
      <c r="A55" s="3" t="s">
        <v>63</v>
      </c>
      <c r="B55" s="3"/>
      <c r="C55" s="4">
        <v>289627594</v>
      </c>
      <c r="D55" s="4">
        <v>308940969</v>
      </c>
      <c r="E55" s="4">
        <v>316564312</v>
      </c>
      <c r="F55" s="4">
        <v>295979303</v>
      </c>
      <c r="G55" s="4">
        <v>301757883</v>
      </c>
      <c r="H55" s="4">
        <v>300508545</v>
      </c>
      <c r="I55" s="4">
        <v>393770978</v>
      </c>
      <c r="J55" s="4">
        <v>442822727</v>
      </c>
      <c r="K55" s="4">
        <v>500371204</v>
      </c>
      <c r="L55" s="4">
        <v>602614292</v>
      </c>
      <c r="M55" s="4">
        <v>773924902</v>
      </c>
      <c r="N55" s="4">
        <v>840347468</v>
      </c>
      <c r="O55" s="5">
        <v>924981267</v>
      </c>
      <c r="P55" s="4">
        <v>800090153</v>
      </c>
      <c r="Q55" s="4">
        <v>840347468</v>
      </c>
      <c r="R55" s="4">
        <v>931284383</v>
      </c>
      <c r="S55" s="4">
        <v>924981267</v>
      </c>
    </row>
    <row r="56" spans="1:19" ht="16" x14ac:dyDescent="0.2">
      <c r="A56" s="3" t="s">
        <v>64</v>
      </c>
      <c r="B56" s="3"/>
      <c r="C56" s="4">
        <v>49286684</v>
      </c>
      <c r="D56" s="4">
        <v>61788040</v>
      </c>
      <c r="E56" s="4">
        <v>68765452</v>
      </c>
      <c r="F56" s="4">
        <v>68469964</v>
      </c>
      <c r="G56" s="4">
        <v>55037601</v>
      </c>
      <c r="H56" s="4">
        <v>32252382</v>
      </c>
      <c r="I56" s="4">
        <v>37251907</v>
      </c>
      <c r="J56" s="4">
        <v>45680898</v>
      </c>
      <c r="K56" s="4">
        <v>77875877</v>
      </c>
      <c r="L56" s="4">
        <v>142464886</v>
      </c>
      <c r="M56" s="4">
        <v>166669427</v>
      </c>
      <c r="N56" s="4">
        <v>163443552</v>
      </c>
      <c r="O56" s="5">
        <v>146926761</v>
      </c>
      <c r="P56" s="4">
        <v>123271014</v>
      </c>
      <c r="Q56" s="4">
        <v>163443552</v>
      </c>
      <c r="R56" s="4">
        <v>169149095</v>
      </c>
      <c r="S56" s="4">
        <v>146926761</v>
      </c>
    </row>
    <row r="57" spans="1:19" ht="16" x14ac:dyDescent="0.2">
      <c r="A57" s="3" t="s">
        <v>65</v>
      </c>
      <c r="B57" s="3"/>
      <c r="C57" s="4">
        <v>49286684</v>
      </c>
      <c r="D57" s="4">
        <v>61788040</v>
      </c>
      <c r="E57" s="4">
        <v>68765452</v>
      </c>
      <c r="F57" s="4">
        <v>68469964</v>
      </c>
      <c r="G57" s="4">
        <v>55037601</v>
      </c>
      <c r="H57" s="4">
        <v>32252382</v>
      </c>
      <c r="I57" s="4">
        <v>37251907</v>
      </c>
      <c r="J57" s="4">
        <v>45680898</v>
      </c>
      <c r="K57" s="4">
        <v>77875877</v>
      </c>
      <c r="L57" s="4">
        <v>142464886</v>
      </c>
      <c r="M57" s="4">
        <v>166669427</v>
      </c>
      <c r="N57" s="4">
        <v>163443552</v>
      </c>
      <c r="O57" s="5">
        <v>146926761</v>
      </c>
      <c r="P57" s="4">
        <v>123271014</v>
      </c>
      <c r="Q57" s="4">
        <v>163443552</v>
      </c>
      <c r="R57" s="4">
        <v>169149095</v>
      </c>
      <c r="S57" s="4">
        <v>146926761</v>
      </c>
    </row>
    <row r="58" spans="1:19" ht="16" x14ac:dyDescent="0.2">
      <c r="A58" s="3" t="s">
        <v>66</v>
      </c>
      <c r="B58" s="3"/>
      <c r="C58" s="4" t="s">
        <v>18</v>
      </c>
      <c r="D58" s="4" t="s">
        <v>18</v>
      </c>
      <c r="E58" s="4" t="s">
        <v>18</v>
      </c>
      <c r="F58" s="4" t="s">
        <v>18</v>
      </c>
      <c r="G58" s="4" t="s">
        <v>18</v>
      </c>
      <c r="H58" s="4" t="s">
        <v>18</v>
      </c>
      <c r="I58" s="4" t="s">
        <v>18</v>
      </c>
      <c r="J58" s="4" t="s">
        <v>18</v>
      </c>
      <c r="K58" s="4" t="s">
        <v>18</v>
      </c>
      <c r="L58" s="4" t="s">
        <v>18</v>
      </c>
      <c r="M58" s="4" t="s">
        <v>18</v>
      </c>
      <c r="N58" s="4" t="s">
        <v>18</v>
      </c>
      <c r="O58" s="5" t="s">
        <v>18</v>
      </c>
      <c r="P58" s="4" t="s">
        <v>18</v>
      </c>
      <c r="Q58" s="4" t="s">
        <v>18</v>
      </c>
      <c r="R58" s="4" t="s">
        <v>18</v>
      </c>
      <c r="S58" s="4" t="s">
        <v>18</v>
      </c>
    </row>
    <row r="59" spans="1:19" ht="16" x14ac:dyDescent="0.2">
      <c r="A59" s="3" t="s">
        <v>67</v>
      </c>
      <c r="B59" s="3"/>
      <c r="C59" s="4">
        <v>114474059</v>
      </c>
      <c r="D59" s="4">
        <v>116346142</v>
      </c>
      <c r="E59" s="4">
        <v>119422038</v>
      </c>
      <c r="F59" s="4">
        <v>113307571</v>
      </c>
      <c r="G59" s="4">
        <v>124664912</v>
      </c>
      <c r="H59" s="4">
        <v>131651362</v>
      </c>
      <c r="I59" s="4">
        <v>171480910</v>
      </c>
      <c r="J59" s="4">
        <v>190957432</v>
      </c>
      <c r="K59" s="4">
        <v>187692614</v>
      </c>
      <c r="L59" s="4">
        <v>212966740</v>
      </c>
      <c r="M59" s="4">
        <v>276125625</v>
      </c>
      <c r="N59" s="4">
        <v>299918438</v>
      </c>
      <c r="O59" s="5">
        <v>384768506</v>
      </c>
      <c r="P59" s="4">
        <v>326289722</v>
      </c>
      <c r="Q59" s="4">
        <v>299918438</v>
      </c>
      <c r="R59" s="4">
        <v>379765756</v>
      </c>
      <c r="S59" s="4">
        <v>384768506</v>
      </c>
    </row>
    <row r="60" spans="1:19" ht="16" x14ac:dyDescent="0.2">
      <c r="A60" s="3" t="s">
        <v>68</v>
      </c>
      <c r="B60" s="3"/>
      <c r="C60" s="4">
        <v>98294898</v>
      </c>
      <c r="D60" s="4">
        <v>101811098</v>
      </c>
      <c r="E60" s="4">
        <v>104509075</v>
      </c>
      <c r="F60" s="4">
        <v>98361702</v>
      </c>
      <c r="G60" s="4">
        <v>102365194</v>
      </c>
      <c r="H60" s="4">
        <v>115139904</v>
      </c>
      <c r="I60" s="4">
        <v>155603048</v>
      </c>
      <c r="J60" s="4">
        <v>174828127</v>
      </c>
      <c r="K60" s="4">
        <v>169211782</v>
      </c>
      <c r="L60" s="4">
        <v>186665530</v>
      </c>
      <c r="M60" s="4">
        <v>249286214</v>
      </c>
      <c r="N60" s="4">
        <v>273813537</v>
      </c>
      <c r="O60" s="5">
        <v>305241041</v>
      </c>
      <c r="P60" s="4">
        <v>264383884</v>
      </c>
      <c r="Q60" s="4">
        <v>273813537</v>
      </c>
      <c r="R60" s="4">
        <v>309463766</v>
      </c>
      <c r="S60" s="4">
        <v>305241041</v>
      </c>
    </row>
    <row r="61" spans="1:19" ht="16" x14ac:dyDescent="0.2">
      <c r="A61" s="3" t="s">
        <v>69</v>
      </c>
      <c r="B61" s="3"/>
      <c r="C61" s="4" t="s">
        <v>18</v>
      </c>
      <c r="D61" s="4" t="s">
        <v>18</v>
      </c>
      <c r="E61" s="4" t="s">
        <v>18</v>
      </c>
      <c r="F61" s="4" t="s">
        <v>18</v>
      </c>
      <c r="G61" s="4" t="s">
        <v>18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18</v>
      </c>
      <c r="M61" s="4" t="s">
        <v>18</v>
      </c>
      <c r="N61" s="4" t="s">
        <v>18</v>
      </c>
      <c r="O61" s="5" t="s">
        <v>18</v>
      </c>
      <c r="P61" s="4" t="s">
        <v>18</v>
      </c>
      <c r="Q61" s="4" t="s">
        <v>18</v>
      </c>
      <c r="R61" s="4" t="s">
        <v>18</v>
      </c>
      <c r="S61" s="4" t="s">
        <v>18</v>
      </c>
    </row>
    <row r="62" spans="1:19" ht="16" x14ac:dyDescent="0.2">
      <c r="A62" s="3" t="s">
        <v>70</v>
      </c>
      <c r="B62" s="3"/>
      <c r="C62" s="4" t="s">
        <v>18</v>
      </c>
      <c r="D62" s="4" t="s">
        <v>18</v>
      </c>
      <c r="E62" s="4" t="s">
        <v>18</v>
      </c>
      <c r="F62" s="4" t="s">
        <v>18</v>
      </c>
      <c r="G62" s="4" t="s">
        <v>18</v>
      </c>
      <c r="H62" s="4" t="s">
        <v>18</v>
      </c>
      <c r="I62" s="4" t="s">
        <v>18</v>
      </c>
      <c r="J62" s="4" t="s">
        <v>18</v>
      </c>
      <c r="K62" s="4" t="s">
        <v>18</v>
      </c>
      <c r="L62" s="4" t="s">
        <v>18</v>
      </c>
      <c r="M62" s="4" t="s">
        <v>18</v>
      </c>
      <c r="N62" s="4" t="s">
        <v>18</v>
      </c>
      <c r="O62" s="5" t="s">
        <v>18</v>
      </c>
      <c r="P62" s="4" t="s">
        <v>18</v>
      </c>
      <c r="Q62" s="4" t="s">
        <v>18</v>
      </c>
      <c r="R62" s="4" t="s">
        <v>18</v>
      </c>
      <c r="S62" s="4" t="s">
        <v>18</v>
      </c>
    </row>
    <row r="63" spans="1:19" ht="16" x14ac:dyDescent="0.2">
      <c r="A63" s="3" t="s">
        <v>71</v>
      </c>
      <c r="B63" s="3"/>
      <c r="C63" s="4">
        <v>16179161</v>
      </c>
      <c r="D63" s="4">
        <v>14535044</v>
      </c>
      <c r="E63" s="4">
        <v>14912963</v>
      </c>
      <c r="F63" s="4">
        <v>14945869</v>
      </c>
      <c r="G63" s="4">
        <v>22299718</v>
      </c>
      <c r="H63" s="4">
        <v>16511459</v>
      </c>
      <c r="I63" s="4">
        <v>15877862</v>
      </c>
      <c r="J63" s="4">
        <v>16129305</v>
      </c>
      <c r="K63" s="4">
        <v>18480832</v>
      </c>
      <c r="L63" s="4">
        <v>26301210</v>
      </c>
      <c r="M63" s="4">
        <v>26839411</v>
      </c>
      <c r="N63" s="4">
        <v>26104901</v>
      </c>
      <c r="O63" s="5">
        <v>79527466</v>
      </c>
      <c r="P63" s="4">
        <v>61905838</v>
      </c>
      <c r="Q63" s="4">
        <v>26104901</v>
      </c>
      <c r="R63" s="4">
        <v>70301990</v>
      </c>
      <c r="S63" s="4">
        <v>79527466</v>
      </c>
    </row>
    <row r="64" spans="1:19" ht="16" x14ac:dyDescent="0.2">
      <c r="A64" s="3" t="s">
        <v>72</v>
      </c>
      <c r="B64" s="3"/>
      <c r="C64" s="4">
        <v>112578591</v>
      </c>
      <c r="D64" s="4">
        <v>115071057</v>
      </c>
      <c r="E64" s="4">
        <v>116838505</v>
      </c>
      <c r="F64" s="4">
        <v>102704946</v>
      </c>
      <c r="G64" s="4">
        <v>111024127</v>
      </c>
      <c r="H64" s="4">
        <v>125266932</v>
      </c>
      <c r="I64" s="4">
        <v>158412208</v>
      </c>
      <c r="J64" s="4">
        <v>176294427</v>
      </c>
      <c r="K64" s="4">
        <v>201900422</v>
      </c>
      <c r="L64" s="4">
        <v>221368515</v>
      </c>
      <c r="M64" s="4">
        <v>300866481</v>
      </c>
      <c r="N64" s="4">
        <v>345697988</v>
      </c>
      <c r="O64" s="5">
        <v>393286000</v>
      </c>
      <c r="P64" s="4">
        <v>350529417</v>
      </c>
      <c r="Q64" s="4">
        <v>345697988</v>
      </c>
      <c r="R64" s="4">
        <v>382369533</v>
      </c>
      <c r="S64" s="4">
        <v>393286000</v>
      </c>
    </row>
    <row r="65" spans="1:19" ht="16" x14ac:dyDescent="0.2">
      <c r="A65" s="3" t="s">
        <v>73</v>
      </c>
      <c r="B65" s="3"/>
      <c r="C65" s="4" t="s">
        <v>18</v>
      </c>
      <c r="D65" s="4">
        <v>27585640</v>
      </c>
      <c r="E65" s="4">
        <v>29200635</v>
      </c>
      <c r="F65" s="4">
        <v>22865902</v>
      </c>
      <c r="G65" s="4">
        <v>33212346</v>
      </c>
      <c r="H65" s="4">
        <v>37205820</v>
      </c>
      <c r="I65" s="4">
        <v>50076334</v>
      </c>
      <c r="J65" s="4">
        <v>63050918</v>
      </c>
      <c r="K65" s="4">
        <v>79371436</v>
      </c>
      <c r="L65" s="4">
        <v>85113637</v>
      </c>
      <c r="M65" s="4">
        <v>115972763</v>
      </c>
      <c r="N65" s="4">
        <v>152214605</v>
      </c>
      <c r="O65" s="5" t="s">
        <v>18</v>
      </c>
      <c r="P65" s="4" t="s">
        <v>18</v>
      </c>
      <c r="Q65" s="4">
        <v>152214605</v>
      </c>
      <c r="R65" s="4" t="s">
        <v>18</v>
      </c>
      <c r="S65" s="4" t="s">
        <v>18</v>
      </c>
    </row>
    <row r="66" spans="1:19" ht="16" x14ac:dyDescent="0.2">
      <c r="A66" s="3" t="s">
        <v>74</v>
      </c>
      <c r="B66" s="3"/>
      <c r="C66" s="4" t="s">
        <v>18</v>
      </c>
      <c r="D66" s="4">
        <v>15285338</v>
      </c>
      <c r="E66" s="4">
        <v>11838196</v>
      </c>
      <c r="F66" s="4">
        <v>11880050</v>
      </c>
      <c r="G66" s="4">
        <v>14233862</v>
      </c>
      <c r="H66" s="4">
        <v>14860313</v>
      </c>
      <c r="I66" s="4">
        <v>13068702</v>
      </c>
      <c r="J66" s="4">
        <v>19851452</v>
      </c>
      <c r="K66" s="4">
        <v>16451145</v>
      </c>
      <c r="L66" s="4">
        <v>22770029</v>
      </c>
      <c r="M66" s="4">
        <v>36338132</v>
      </c>
      <c r="N66" s="4">
        <v>43380203</v>
      </c>
      <c r="O66" s="5" t="s">
        <v>18</v>
      </c>
      <c r="P66" s="4" t="s">
        <v>18</v>
      </c>
      <c r="Q66" s="4">
        <v>43380203</v>
      </c>
      <c r="R66" s="4" t="s">
        <v>18</v>
      </c>
      <c r="S66" s="4" t="s">
        <v>18</v>
      </c>
    </row>
    <row r="67" spans="1:19" ht="16" x14ac:dyDescent="0.2">
      <c r="A67" s="3" t="s">
        <v>75</v>
      </c>
      <c r="B67" s="3"/>
      <c r="C67" s="4" t="s">
        <v>18</v>
      </c>
      <c r="D67" s="4">
        <v>72200079</v>
      </c>
      <c r="E67" s="4">
        <v>75799674</v>
      </c>
      <c r="F67" s="4">
        <v>67958994</v>
      </c>
      <c r="G67" s="4">
        <v>63577919</v>
      </c>
      <c r="H67" s="4">
        <v>73200799</v>
      </c>
      <c r="I67" s="4">
        <v>95267172</v>
      </c>
      <c r="J67" s="4">
        <v>93392058</v>
      </c>
      <c r="K67" s="4">
        <v>106077841</v>
      </c>
      <c r="L67" s="4">
        <v>113484850</v>
      </c>
      <c r="M67" s="4">
        <v>148555586</v>
      </c>
      <c r="N67" s="4">
        <v>150103180</v>
      </c>
      <c r="O67" s="5" t="s">
        <v>18</v>
      </c>
      <c r="P67" s="4" t="s">
        <v>18</v>
      </c>
      <c r="Q67" s="4">
        <v>150103180</v>
      </c>
      <c r="R67" s="4" t="s">
        <v>18</v>
      </c>
      <c r="S67" s="4" t="s">
        <v>18</v>
      </c>
    </row>
    <row r="68" spans="1:19" ht="16" x14ac:dyDescent="0.2">
      <c r="A68" s="3" t="s">
        <v>76</v>
      </c>
      <c r="B68" s="3"/>
      <c r="C68" s="4" t="s">
        <v>18</v>
      </c>
      <c r="D68" s="4" t="s">
        <v>18</v>
      </c>
      <c r="E68" s="4" t="s">
        <v>18</v>
      </c>
      <c r="F68" s="4" t="s">
        <v>18</v>
      </c>
      <c r="G68" s="4" t="s">
        <v>18</v>
      </c>
      <c r="H68" s="4" t="s">
        <v>18</v>
      </c>
      <c r="I68" s="4" t="s">
        <v>18</v>
      </c>
      <c r="J68" s="4" t="s">
        <v>18</v>
      </c>
      <c r="K68" s="4" t="s">
        <v>18</v>
      </c>
      <c r="L68" s="4" t="s">
        <v>18</v>
      </c>
      <c r="M68" s="4" t="s">
        <v>18</v>
      </c>
      <c r="N68" s="4" t="s">
        <v>18</v>
      </c>
      <c r="O68" s="5" t="s">
        <v>18</v>
      </c>
      <c r="P68" s="4" t="s">
        <v>18</v>
      </c>
      <c r="Q68" s="4" t="s">
        <v>18</v>
      </c>
      <c r="R68" s="4" t="s">
        <v>18</v>
      </c>
      <c r="S68" s="4" t="s">
        <v>18</v>
      </c>
    </row>
    <row r="69" spans="1:19" ht="16" x14ac:dyDescent="0.2">
      <c r="A69" s="3" t="s">
        <v>77</v>
      </c>
      <c r="B69" s="3"/>
      <c r="C69" s="4">
        <v>112578591</v>
      </c>
      <c r="D69" s="4" t="s">
        <v>18</v>
      </c>
      <c r="E69" s="4" t="s">
        <v>18</v>
      </c>
      <c r="F69" s="4" t="s">
        <v>18</v>
      </c>
      <c r="G69" s="4" t="s">
        <v>18</v>
      </c>
      <c r="H69" s="4" t="s">
        <v>18</v>
      </c>
      <c r="I69" s="4" t="s">
        <v>18</v>
      </c>
      <c r="J69" s="4" t="s">
        <v>18</v>
      </c>
      <c r="K69" s="4" t="s">
        <v>18</v>
      </c>
      <c r="L69" s="4" t="s">
        <v>18</v>
      </c>
      <c r="M69" s="4" t="s">
        <v>18</v>
      </c>
      <c r="N69" s="4" t="s">
        <v>18</v>
      </c>
      <c r="O69" s="5">
        <v>393286000</v>
      </c>
      <c r="P69" s="4">
        <v>350529417</v>
      </c>
      <c r="Q69" s="4" t="s">
        <v>18</v>
      </c>
      <c r="R69" s="4">
        <v>382369533</v>
      </c>
      <c r="S69" s="4">
        <v>393286000</v>
      </c>
    </row>
    <row r="70" spans="1:19" ht="16" x14ac:dyDescent="0.2">
      <c r="A70" s="3" t="s">
        <v>78</v>
      </c>
      <c r="B70" s="3"/>
      <c r="C70" s="4">
        <v>13288259</v>
      </c>
      <c r="D70" s="4">
        <v>15735729</v>
      </c>
      <c r="E70" s="4">
        <v>11538318</v>
      </c>
      <c r="F70" s="4">
        <v>11496822</v>
      </c>
      <c r="G70" s="4">
        <v>11031243</v>
      </c>
      <c r="H70" s="4">
        <v>11337868</v>
      </c>
      <c r="I70" s="4">
        <v>26625953</v>
      </c>
      <c r="J70" s="4">
        <v>29889970</v>
      </c>
      <c r="K70" s="4">
        <v>32902291</v>
      </c>
      <c r="L70" s="4">
        <v>25814150</v>
      </c>
      <c r="M70" s="4">
        <v>30263369</v>
      </c>
      <c r="N70" s="4">
        <v>31287491</v>
      </c>
      <c r="O70" s="5" t="s">
        <v>18</v>
      </c>
      <c r="P70" s="4" t="s">
        <v>18</v>
      </c>
      <c r="Q70" s="4">
        <v>31287491</v>
      </c>
      <c r="R70" s="4" t="s">
        <v>18</v>
      </c>
      <c r="S70" s="4" t="s">
        <v>18</v>
      </c>
    </row>
    <row r="71" spans="1:19" ht="16" x14ac:dyDescent="0.2">
      <c r="A71" s="3" t="s">
        <v>79</v>
      </c>
      <c r="B71" s="3"/>
      <c r="C71" s="4" t="s">
        <v>18</v>
      </c>
      <c r="D71" s="4" t="s">
        <v>18</v>
      </c>
      <c r="E71" s="4" t="s">
        <v>18</v>
      </c>
      <c r="F71" s="4" t="s">
        <v>18</v>
      </c>
      <c r="G71" s="4" t="s">
        <v>18</v>
      </c>
      <c r="H71" s="4" t="s">
        <v>18</v>
      </c>
      <c r="I71" s="4" t="s">
        <v>18</v>
      </c>
      <c r="J71" s="4" t="s">
        <v>18</v>
      </c>
      <c r="K71" s="4" t="s">
        <v>18</v>
      </c>
      <c r="L71" s="4" t="s">
        <v>18</v>
      </c>
      <c r="M71" s="4" t="s">
        <v>18</v>
      </c>
      <c r="N71" s="4" t="s">
        <v>18</v>
      </c>
      <c r="O71" s="5" t="s">
        <v>18</v>
      </c>
      <c r="P71" s="4" t="s">
        <v>18</v>
      </c>
      <c r="Q71" s="4" t="s">
        <v>18</v>
      </c>
      <c r="R71" s="4" t="s">
        <v>18</v>
      </c>
      <c r="S71" s="4" t="s">
        <v>18</v>
      </c>
    </row>
    <row r="72" spans="1:19" ht="16" x14ac:dyDescent="0.2">
      <c r="A72" s="3" t="s">
        <v>80</v>
      </c>
      <c r="B72" s="3"/>
      <c r="C72" s="4" t="s">
        <v>18</v>
      </c>
      <c r="D72" s="4" t="s">
        <v>18</v>
      </c>
      <c r="E72" s="4" t="s">
        <v>18</v>
      </c>
      <c r="F72" s="4" t="s">
        <v>18</v>
      </c>
      <c r="G72" s="4" t="s">
        <v>18</v>
      </c>
      <c r="H72" s="4" t="s">
        <v>18</v>
      </c>
      <c r="I72" s="4" t="s">
        <v>18</v>
      </c>
      <c r="J72" s="4" t="s">
        <v>18</v>
      </c>
      <c r="K72" s="4" t="s">
        <v>18</v>
      </c>
      <c r="L72" s="4" t="s">
        <v>18</v>
      </c>
      <c r="M72" s="4" t="s">
        <v>18</v>
      </c>
      <c r="N72" s="4" t="s">
        <v>18</v>
      </c>
      <c r="O72" s="5" t="s">
        <v>18</v>
      </c>
      <c r="P72" s="4" t="s">
        <v>18</v>
      </c>
      <c r="Q72" s="4" t="s">
        <v>18</v>
      </c>
      <c r="R72" s="4" t="s">
        <v>18</v>
      </c>
      <c r="S72" s="4" t="s">
        <v>18</v>
      </c>
    </row>
    <row r="73" spans="1:19" ht="16" x14ac:dyDescent="0.2">
      <c r="A73" s="3" t="s">
        <v>81</v>
      </c>
      <c r="B73" s="3"/>
      <c r="C73" s="4" t="s">
        <v>18</v>
      </c>
      <c r="D73" s="4" t="s">
        <v>18</v>
      </c>
      <c r="E73" s="4" t="s">
        <v>18</v>
      </c>
      <c r="F73" s="4" t="s">
        <v>18</v>
      </c>
      <c r="G73" s="4" t="s">
        <v>18</v>
      </c>
      <c r="H73" s="4" t="s">
        <v>18</v>
      </c>
      <c r="I73" s="4" t="s">
        <v>18</v>
      </c>
      <c r="J73" s="4" t="s">
        <v>18</v>
      </c>
      <c r="K73" s="4" t="s">
        <v>18</v>
      </c>
      <c r="L73" s="4" t="s">
        <v>18</v>
      </c>
      <c r="M73" s="4" t="s">
        <v>18</v>
      </c>
      <c r="N73" s="4" t="s">
        <v>18</v>
      </c>
      <c r="O73" s="5" t="s">
        <v>18</v>
      </c>
      <c r="P73" s="4" t="s">
        <v>18</v>
      </c>
      <c r="Q73" s="4" t="s">
        <v>18</v>
      </c>
      <c r="R73" s="4" t="s">
        <v>18</v>
      </c>
      <c r="S73" s="4" t="s">
        <v>18</v>
      </c>
    </row>
    <row r="74" spans="1:19" ht="16" x14ac:dyDescent="0.2">
      <c r="A74" s="3" t="s">
        <v>82</v>
      </c>
      <c r="B74" s="3"/>
      <c r="C74" s="4" t="s">
        <v>18</v>
      </c>
      <c r="D74" s="4" t="s">
        <v>18</v>
      </c>
      <c r="E74" s="4" t="s">
        <v>18</v>
      </c>
      <c r="F74" s="4" t="s">
        <v>18</v>
      </c>
      <c r="G74" s="4" t="s">
        <v>18</v>
      </c>
      <c r="H74" s="4" t="s">
        <v>18</v>
      </c>
      <c r="I74" s="4" t="s">
        <v>18</v>
      </c>
      <c r="J74" s="4" t="s">
        <v>18</v>
      </c>
      <c r="K74" s="4" t="s">
        <v>18</v>
      </c>
      <c r="L74" s="4" t="s">
        <v>18</v>
      </c>
      <c r="M74" s="4" t="s">
        <v>18</v>
      </c>
      <c r="N74" s="4" t="s">
        <v>18</v>
      </c>
      <c r="O74" s="5" t="s">
        <v>18</v>
      </c>
      <c r="P74" s="4" t="s">
        <v>18</v>
      </c>
      <c r="Q74" s="4" t="s">
        <v>18</v>
      </c>
      <c r="R74" s="4" t="s">
        <v>18</v>
      </c>
      <c r="S74" s="4" t="s">
        <v>18</v>
      </c>
    </row>
    <row r="75" spans="1:19" ht="16" x14ac:dyDescent="0.2">
      <c r="A75" s="3" t="s">
        <v>83</v>
      </c>
      <c r="B75" s="3"/>
      <c r="C75" s="4" t="s">
        <v>18</v>
      </c>
      <c r="D75" s="4" t="s">
        <v>18</v>
      </c>
      <c r="E75" s="4" t="s">
        <v>18</v>
      </c>
      <c r="F75" s="4" t="s">
        <v>18</v>
      </c>
      <c r="G75" s="4" t="s">
        <v>18</v>
      </c>
      <c r="H75" s="4" t="s">
        <v>18</v>
      </c>
      <c r="I75" s="4" t="s">
        <v>18</v>
      </c>
      <c r="J75" s="4" t="s">
        <v>18</v>
      </c>
      <c r="K75" s="4" t="s">
        <v>18</v>
      </c>
      <c r="L75" s="4" t="s">
        <v>18</v>
      </c>
      <c r="M75" s="4" t="s">
        <v>18</v>
      </c>
      <c r="N75" s="4" t="s">
        <v>18</v>
      </c>
      <c r="O75" s="5" t="s">
        <v>18</v>
      </c>
      <c r="P75" s="4" t="s">
        <v>18</v>
      </c>
      <c r="Q75" s="4" t="s">
        <v>18</v>
      </c>
      <c r="R75" s="4" t="s">
        <v>18</v>
      </c>
      <c r="S75" s="4" t="s">
        <v>18</v>
      </c>
    </row>
    <row r="76" spans="1:19" ht="16" x14ac:dyDescent="0.2">
      <c r="A76" s="3" t="s">
        <v>84</v>
      </c>
      <c r="B76" s="3"/>
      <c r="C76" s="4">
        <v>487994702</v>
      </c>
      <c r="D76" s="4">
        <v>519976950</v>
      </c>
      <c r="E76" s="4">
        <v>534826849</v>
      </c>
      <c r="F76" s="4">
        <v>653785961</v>
      </c>
      <c r="G76" s="4">
        <v>654045977</v>
      </c>
      <c r="H76" s="4">
        <v>814235057</v>
      </c>
      <c r="I76" s="4">
        <v>1095328203</v>
      </c>
      <c r="J76" s="4">
        <v>1116305789</v>
      </c>
      <c r="K76" s="4">
        <v>1377409544</v>
      </c>
      <c r="L76" s="4">
        <v>1621055581</v>
      </c>
      <c r="M76" s="4">
        <v>1973635517</v>
      </c>
      <c r="N76" s="4">
        <v>2016891509</v>
      </c>
      <c r="O76" s="5">
        <v>2253247330</v>
      </c>
      <c r="P76" s="4">
        <v>1835007982</v>
      </c>
      <c r="Q76" s="4">
        <v>2016891509</v>
      </c>
      <c r="R76" s="4">
        <v>2166342797</v>
      </c>
      <c r="S76" s="4">
        <v>2253247330</v>
      </c>
    </row>
    <row r="77" spans="1:19" ht="16" x14ac:dyDescent="0.2">
      <c r="A77" s="3" t="s">
        <v>85</v>
      </c>
      <c r="B77" s="3"/>
      <c r="C77" s="4">
        <v>50013713</v>
      </c>
      <c r="D77" s="4">
        <v>50715785</v>
      </c>
      <c r="E77" s="4">
        <v>50519415</v>
      </c>
      <c r="F77" s="4">
        <v>49308593</v>
      </c>
      <c r="G77" s="4">
        <v>49462672</v>
      </c>
      <c r="H77" s="4">
        <v>51075445</v>
      </c>
      <c r="I77" s="4">
        <v>67175570</v>
      </c>
      <c r="J77" s="4">
        <v>68916120</v>
      </c>
      <c r="K77" s="4">
        <v>160558907</v>
      </c>
      <c r="L77" s="4">
        <v>183134349</v>
      </c>
      <c r="M77" s="4">
        <v>226643913</v>
      </c>
      <c r="N77" s="4">
        <v>226882300</v>
      </c>
      <c r="O77" s="5">
        <v>249784752</v>
      </c>
      <c r="P77" s="4">
        <v>201396722</v>
      </c>
      <c r="Q77" s="4">
        <v>226882300</v>
      </c>
      <c r="R77" s="4">
        <v>245623001</v>
      </c>
      <c r="S77" s="4">
        <v>249784752</v>
      </c>
    </row>
    <row r="78" spans="1:19" ht="16" x14ac:dyDescent="0.2">
      <c r="A78" s="3" t="s">
        <v>86</v>
      </c>
      <c r="B78" s="3"/>
      <c r="C78" s="4">
        <v>171177195</v>
      </c>
      <c r="D78" s="4">
        <v>180573368</v>
      </c>
      <c r="E78" s="4">
        <v>174347768</v>
      </c>
      <c r="F78" s="4">
        <v>161466482</v>
      </c>
      <c r="G78" s="4">
        <v>167485114</v>
      </c>
      <c r="H78" s="4">
        <v>166655654</v>
      </c>
      <c r="I78" s="4">
        <v>219114496</v>
      </c>
      <c r="J78" s="4">
        <v>220509025</v>
      </c>
      <c r="K78" s="4">
        <v>369723471</v>
      </c>
      <c r="L78" s="4">
        <v>444685269</v>
      </c>
      <c r="M78" s="4">
        <v>509948804</v>
      </c>
      <c r="N78" s="4">
        <v>525169181</v>
      </c>
      <c r="O78" s="5">
        <v>249784752</v>
      </c>
      <c r="P78" s="4">
        <v>201396722</v>
      </c>
      <c r="Q78" s="4">
        <v>525169181</v>
      </c>
      <c r="R78" s="4">
        <v>245623001</v>
      </c>
      <c r="S78" s="4">
        <v>249784752</v>
      </c>
    </row>
    <row r="79" spans="1:19" ht="16" x14ac:dyDescent="0.2">
      <c r="A79" s="3" t="s">
        <v>87</v>
      </c>
      <c r="B79" s="3"/>
      <c r="C79" s="4">
        <v>121163482</v>
      </c>
      <c r="D79" s="4">
        <v>129857583</v>
      </c>
      <c r="E79" s="4">
        <v>123828353</v>
      </c>
      <c r="F79" s="4">
        <v>112157889</v>
      </c>
      <c r="G79" s="4">
        <v>118022442</v>
      </c>
      <c r="H79" s="4">
        <v>115580210</v>
      </c>
      <c r="I79" s="4">
        <v>151938926</v>
      </c>
      <c r="J79" s="4">
        <v>151592905</v>
      </c>
      <c r="K79" s="4">
        <v>209164564</v>
      </c>
      <c r="L79" s="4">
        <v>261550919</v>
      </c>
      <c r="M79" s="4">
        <v>283304891</v>
      </c>
      <c r="N79" s="4">
        <v>298286881</v>
      </c>
      <c r="O79" s="5" t="s">
        <v>18</v>
      </c>
      <c r="P79" s="4" t="s">
        <v>18</v>
      </c>
      <c r="Q79" s="4">
        <v>298286881</v>
      </c>
      <c r="R79" s="4" t="s">
        <v>18</v>
      </c>
      <c r="S79" s="4" t="s">
        <v>18</v>
      </c>
    </row>
    <row r="80" spans="1:19" ht="16" x14ac:dyDescent="0.2">
      <c r="A80" s="3" t="s">
        <v>88</v>
      </c>
      <c r="B80" s="3"/>
      <c r="C80" s="4" t="s">
        <v>18</v>
      </c>
      <c r="D80" s="4" t="s">
        <v>18</v>
      </c>
      <c r="E80" s="4" t="s">
        <v>18</v>
      </c>
      <c r="F80" s="4" t="s">
        <v>18</v>
      </c>
      <c r="G80" s="4" t="s">
        <v>18</v>
      </c>
      <c r="H80" s="4" t="s">
        <v>18</v>
      </c>
      <c r="I80" s="4" t="s">
        <v>18</v>
      </c>
      <c r="J80" s="4" t="s">
        <v>18</v>
      </c>
      <c r="K80" s="4" t="s">
        <v>18</v>
      </c>
      <c r="L80" s="4" t="s">
        <v>18</v>
      </c>
      <c r="M80" s="4" t="s">
        <v>18</v>
      </c>
      <c r="N80" s="4" t="s">
        <v>18</v>
      </c>
      <c r="O80" s="5" t="s">
        <v>18</v>
      </c>
      <c r="P80" s="4" t="s">
        <v>18</v>
      </c>
      <c r="Q80" s="4" t="s">
        <v>18</v>
      </c>
      <c r="R80" s="4" t="s">
        <v>18</v>
      </c>
      <c r="S80" s="4" t="s">
        <v>18</v>
      </c>
    </row>
    <row r="81" spans="1:19" ht="16" x14ac:dyDescent="0.2">
      <c r="A81" s="3" t="s">
        <v>89</v>
      </c>
      <c r="B81" s="3"/>
      <c r="C81" s="4" t="s">
        <v>18</v>
      </c>
      <c r="D81" s="4" t="s">
        <v>18</v>
      </c>
      <c r="E81" s="4" t="s">
        <v>18</v>
      </c>
      <c r="F81" s="4" t="s">
        <v>18</v>
      </c>
      <c r="G81" s="4" t="s">
        <v>18</v>
      </c>
      <c r="H81" s="4" t="s">
        <v>18</v>
      </c>
      <c r="I81" s="4" t="s">
        <v>18</v>
      </c>
      <c r="J81" s="4" t="s">
        <v>18</v>
      </c>
      <c r="K81" s="4" t="s">
        <v>18</v>
      </c>
      <c r="L81" s="4" t="s">
        <v>18</v>
      </c>
      <c r="M81" s="4" t="s">
        <v>18</v>
      </c>
      <c r="N81" s="4" t="s">
        <v>18</v>
      </c>
      <c r="O81" s="5" t="s">
        <v>18</v>
      </c>
      <c r="P81" s="4" t="s">
        <v>18</v>
      </c>
      <c r="Q81" s="4" t="s">
        <v>18</v>
      </c>
      <c r="R81" s="4" t="s">
        <v>18</v>
      </c>
      <c r="S81" s="4" t="s">
        <v>18</v>
      </c>
    </row>
    <row r="82" spans="1:19" ht="16" x14ac:dyDescent="0.2">
      <c r="A82" s="3" t="s">
        <v>90</v>
      </c>
      <c r="B82" s="3"/>
      <c r="C82" s="4" t="s">
        <v>18</v>
      </c>
      <c r="D82" s="4" t="s">
        <v>18</v>
      </c>
      <c r="E82" s="4" t="s">
        <v>18</v>
      </c>
      <c r="F82" s="4" t="s">
        <v>18</v>
      </c>
      <c r="G82" s="4" t="s">
        <v>18</v>
      </c>
      <c r="H82" s="4" t="s">
        <v>18</v>
      </c>
      <c r="I82" s="4" t="s">
        <v>18</v>
      </c>
      <c r="J82" s="4" t="s">
        <v>18</v>
      </c>
      <c r="K82" s="4" t="s">
        <v>18</v>
      </c>
      <c r="L82" s="4" t="s">
        <v>18</v>
      </c>
      <c r="M82" s="4" t="s">
        <v>18</v>
      </c>
      <c r="N82" s="4" t="s">
        <v>18</v>
      </c>
      <c r="O82" s="5" t="s">
        <v>18</v>
      </c>
      <c r="P82" s="4" t="s">
        <v>18</v>
      </c>
      <c r="Q82" s="4" t="s">
        <v>18</v>
      </c>
      <c r="R82" s="4" t="s">
        <v>18</v>
      </c>
      <c r="S82" s="4" t="s">
        <v>18</v>
      </c>
    </row>
    <row r="83" spans="1:19" ht="16" x14ac:dyDescent="0.2">
      <c r="A83" s="3" t="s">
        <v>91</v>
      </c>
      <c r="B83" s="3"/>
      <c r="C83" s="4">
        <v>437980988</v>
      </c>
      <c r="D83" s="4">
        <v>469261165</v>
      </c>
      <c r="E83" s="4">
        <v>484307434</v>
      </c>
      <c r="F83" s="4">
        <v>604477368</v>
      </c>
      <c r="G83" s="4">
        <v>604583305</v>
      </c>
      <c r="H83" s="4">
        <v>763159612</v>
      </c>
      <c r="I83" s="4">
        <v>1028152633</v>
      </c>
      <c r="J83" s="4">
        <v>1047389669</v>
      </c>
      <c r="K83" s="4">
        <v>1216850637</v>
      </c>
      <c r="L83" s="4">
        <v>1437921232</v>
      </c>
      <c r="M83" s="4">
        <v>1746991604</v>
      </c>
      <c r="N83" s="4">
        <v>1790009209</v>
      </c>
      <c r="O83" s="5">
        <v>2003462578</v>
      </c>
      <c r="P83" s="4">
        <v>1633611260</v>
      </c>
      <c r="Q83" s="4">
        <v>1790009209</v>
      </c>
      <c r="R83" s="4">
        <v>1920719795</v>
      </c>
      <c r="S83" s="4">
        <v>2003462578</v>
      </c>
    </row>
    <row r="84" spans="1:19" ht="16" x14ac:dyDescent="0.2">
      <c r="A84" s="3" t="s">
        <v>92</v>
      </c>
      <c r="B84" s="3"/>
      <c r="C84" s="4">
        <v>431798473</v>
      </c>
      <c r="D84" s="4">
        <v>463578545</v>
      </c>
      <c r="E84" s="4">
        <v>474387153</v>
      </c>
      <c r="F84" s="4">
        <v>597451532</v>
      </c>
      <c r="G84" s="4">
        <v>594263755</v>
      </c>
      <c r="H84" s="4">
        <v>751161285</v>
      </c>
      <c r="I84" s="4">
        <v>1012274771</v>
      </c>
      <c r="J84" s="4">
        <v>1030132441</v>
      </c>
      <c r="K84" s="4">
        <v>1197408375</v>
      </c>
      <c r="L84" s="4">
        <v>1413690025</v>
      </c>
      <c r="M84" s="4">
        <v>1711647524</v>
      </c>
      <c r="N84" s="4">
        <v>1754978735</v>
      </c>
      <c r="O84" s="5">
        <v>1967078068</v>
      </c>
      <c r="P84" s="4">
        <v>1599729754</v>
      </c>
      <c r="Q84" s="4">
        <v>1754978735</v>
      </c>
      <c r="R84" s="4">
        <v>1885617019</v>
      </c>
      <c r="S84" s="4">
        <v>1967078068</v>
      </c>
    </row>
    <row r="85" spans="1:19" ht="16" x14ac:dyDescent="0.2">
      <c r="A85" s="3" t="s">
        <v>93</v>
      </c>
      <c r="B85" s="3"/>
      <c r="C85" s="4">
        <v>426374202</v>
      </c>
      <c r="D85" s="4">
        <v>453728342</v>
      </c>
      <c r="E85" s="4">
        <v>462714155</v>
      </c>
      <c r="F85" s="4">
        <v>504455014</v>
      </c>
      <c r="G85" s="4">
        <v>483121013</v>
      </c>
      <c r="H85" s="4">
        <v>544217672</v>
      </c>
      <c r="I85" s="4">
        <v>694351119</v>
      </c>
      <c r="J85" s="4">
        <v>703485825</v>
      </c>
      <c r="K85" s="4">
        <v>781749887</v>
      </c>
      <c r="L85" s="4">
        <v>921029401</v>
      </c>
      <c r="M85" s="4">
        <v>1056125291</v>
      </c>
      <c r="N85" s="4">
        <v>1079418453</v>
      </c>
      <c r="O85" s="5" t="s">
        <v>18</v>
      </c>
      <c r="P85" s="4" t="s">
        <v>18</v>
      </c>
      <c r="Q85" s="4">
        <v>1079418453</v>
      </c>
      <c r="R85" s="4" t="s">
        <v>18</v>
      </c>
      <c r="S85" s="4" t="s">
        <v>18</v>
      </c>
    </row>
    <row r="86" spans="1:19" ht="16" x14ac:dyDescent="0.2">
      <c r="A86" s="3" t="s">
        <v>94</v>
      </c>
      <c r="B86" s="3"/>
      <c r="C86" s="4">
        <v>5424270</v>
      </c>
      <c r="D86" s="4">
        <v>9850203</v>
      </c>
      <c r="E86" s="4">
        <v>11672998</v>
      </c>
      <c r="F86" s="4">
        <v>92996518</v>
      </c>
      <c r="G86" s="4">
        <v>111142742</v>
      </c>
      <c r="H86" s="4">
        <v>206943613</v>
      </c>
      <c r="I86" s="4">
        <v>317923652</v>
      </c>
      <c r="J86" s="4">
        <v>326646617</v>
      </c>
      <c r="K86" s="4">
        <v>415658487</v>
      </c>
      <c r="L86" s="4">
        <v>492660624</v>
      </c>
      <c r="M86" s="4">
        <v>655522234</v>
      </c>
      <c r="N86" s="4">
        <v>675560282</v>
      </c>
      <c r="O86" s="5">
        <v>1967078068</v>
      </c>
      <c r="P86" s="4">
        <v>1599729754</v>
      </c>
      <c r="Q86" s="4">
        <v>675560282</v>
      </c>
      <c r="R86" s="4">
        <v>1885617019</v>
      </c>
      <c r="S86" s="4">
        <v>1967078068</v>
      </c>
    </row>
    <row r="87" spans="1:19" ht="16" x14ac:dyDescent="0.2">
      <c r="A87" s="3" t="s">
        <v>95</v>
      </c>
      <c r="B87" s="3"/>
      <c r="C87" s="4" t="s">
        <v>18</v>
      </c>
      <c r="D87" s="4" t="s">
        <v>18</v>
      </c>
      <c r="E87" s="4" t="s">
        <v>18</v>
      </c>
      <c r="F87" s="4" t="s">
        <v>18</v>
      </c>
      <c r="G87" s="4" t="s">
        <v>18</v>
      </c>
      <c r="H87" s="4" t="s">
        <v>18</v>
      </c>
      <c r="I87" s="4" t="s">
        <v>18</v>
      </c>
      <c r="J87" s="4" t="s">
        <v>18</v>
      </c>
      <c r="K87" s="4" t="s">
        <v>18</v>
      </c>
      <c r="L87" s="4" t="s">
        <v>18</v>
      </c>
      <c r="M87" s="4" t="s">
        <v>18</v>
      </c>
      <c r="N87" s="4" t="s">
        <v>18</v>
      </c>
      <c r="O87" s="5" t="s">
        <v>18</v>
      </c>
      <c r="P87" s="4" t="s">
        <v>18</v>
      </c>
      <c r="Q87" s="4" t="s">
        <v>18</v>
      </c>
      <c r="R87" s="4" t="s">
        <v>18</v>
      </c>
      <c r="S87" s="4" t="s">
        <v>18</v>
      </c>
    </row>
    <row r="88" spans="1:19" ht="16" x14ac:dyDescent="0.2">
      <c r="A88" s="3" t="s">
        <v>96</v>
      </c>
      <c r="B88" s="3"/>
      <c r="C88" s="4" t="s">
        <v>18</v>
      </c>
      <c r="D88" s="4" t="s">
        <v>18</v>
      </c>
      <c r="E88" s="4" t="s">
        <v>18</v>
      </c>
      <c r="F88" s="4" t="s">
        <v>18</v>
      </c>
      <c r="G88" s="4" t="s">
        <v>18</v>
      </c>
      <c r="H88" s="4" t="s">
        <v>18</v>
      </c>
      <c r="I88" s="4" t="s">
        <v>18</v>
      </c>
      <c r="J88" s="4" t="s">
        <v>18</v>
      </c>
      <c r="K88" s="4" t="s">
        <v>18</v>
      </c>
      <c r="L88" s="4" t="s">
        <v>18</v>
      </c>
      <c r="M88" s="4" t="s">
        <v>18</v>
      </c>
      <c r="N88" s="4" t="s">
        <v>18</v>
      </c>
      <c r="O88" s="5" t="s">
        <v>18</v>
      </c>
      <c r="P88" s="4" t="s">
        <v>18</v>
      </c>
      <c r="Q88" s="4" t="s">
        <v>18</v>
      </c>
      <c r="R88" s="4" t="s">
        <v>18</v>
      </c>
      <c r="S88" s="4" t="s">
        <v>18</v>
      </c>
    </row>
    <row r="89" spans="1:19" ht="16" x14ac:dyDescent="0.2">
      <c r="A89" s="3" t="s">
        <v>97</v>
      </c>
      <c r="B89" s="3"/>
      <c r="C89" s="4">
        <v>6182516</v>
      </c>
      <c r="D89" s="4">
        <v>5682620</v>
      </c>
      <c r="E89" s="4">
        <v>9920281</v>
      </c>
      <c r="F89" s="4">
        <v>7025836</v>
      </c>
      <c r="G89" s="4">
        <v>10319550</v>
      </c>
      <c r="H89" s="4">
        <v>11998327</v>
      </c>
      <c r="I89" s="4">
        <v>15877862</v>
      </c>
      <c r="J89" s="4">
        <v>17257228</v>
      </c>
      <c r="K89" s="4">
        <v>19442263</v>
      </c>
      <c r="L89" s="4">
        <v>24231207</v>
      </c>
      <c r="M89" s="4">
        <v>35344080</v>
      </c>
      <c r="N89" s="4">
        <v>35030474</v>
      </c>
      <c r="O89" s="5">
        <v>36384510</v>
      </c>
      <c r="P89" s="4">
        <v>33881507</v>
      </c>
      <c r="Q89" s="4">
        <v>35030474</v>
      </c>
      <c r="R89" s="4">
        <v>35102777</v>
      </c>
      <c r="S89" s="4">
        <v>36384510</v>
      </c>
    </row>
    <row r="90" spans="1:19" ht="16" x14ac:dyDescent="0.2">
      <c r="A90" s="3" t="s">
        <v>98</v>
      </c>
      <c r="B90" s="3"/>
      <c r="C90" s="4">
        <v>777622296</v>
      </c>
      <c r="D90" s="4">
        <v>828917919</v>
      </c>
      <c r="E90" s="4">
        <v>851391161</v>
      </c>
      <c r="F90" s="4">
        <v>949765264</v>
      </c>
      <c r="G90" s="4">
        <v>955803860</v>
      </c>
      <c r="H90" s="4">
        <v>1114743602</v>
      </c>
      <c r="I90" s="4">
        <v>1489099181</v>
      </c>
      <c r="J90" s="4">
        <v>1559128516</v>
      </c>
      <c r="K90" s="4">
        <v>1877780748</v>
      </c>
      <c r="L90" s="4">
        <v>2223669873</v>
      </c>
      <c r="M90" s="4">
        <v>2747560419</v>
      </c>
      <c r="N90" s="4">
        <v>2857238977</v>
      </c>
      <c r="O90" s="5">
        <v>3178228597</v>
      </c>
      <c r="P90" s="4">
        <v>2635098135</v>
      </c>
      <c r="Q90" s="4">
        <v>2857238977</v>
      </c>
      <c r="R90" s="4">
        <v>3097627180</v>
      </c>
      <c r="S90" s="4">
        <v>3178228597</v>
      </c>
    </row>
    <row r="91" spans="1:19" ht="16" x14ac:dyDescent="0.2">
      <c r="A91" s="3" t="s">
        <v>99</v>
      </c>
      <c r="B91" s="3"/>
      <c r="C91" s="4">
        <v>83703268</v>
      </c>
      <c r="D91" s="4">
        <v>78027040</v>
      </c>
      <c r="E91" s="4">
        <v>74580386</v>
      </c>
      <c r="F91" s="4">
        <v>53013125</v>
      </c>
      <c r="G91" s="4">
        <v>57291296</v>
      </c>
      <c r="H91" s="4">
        <v>73200799</v>
      </c>
      <c r="I91" s="4">
        <v>92824424</v>
      </c>
      <c r="J91" s="4">
        <v>93053681</v>
      </c>
      <c r="K91" s="4">
        <v>95608930</v>
      </c>
      <c r="L91" s="4">
        <v>124078392</v>
      </c>
      <c r="M91" s="4">
        <v>179813007</v>
      </c>
      <c r="N91" s="4">
        <v>189068583</v>
      </c>
      <c r="O91" s="5">
        <v>162480445</v>
      </c>
      <c r="P91" s="4">
        <v>144356845</v>
      </c>
      <c r="Q91" s="4">
        <v>189068583</v>
      </c>
      <c r="R91" s="4">
        <v>170981383</v>
      </c>
      <c r="S91" s="4">
        <v>162480445</v>
      </c>
    </row>
    <row r="92" spans="1:19" ht="16" x14ac:dyDescent="0.2">
      <c r="A92" s="3" t="s">
        <v>100</v>
      </c>
      <c r="B92" s="3"/>
      <c r="C92" s="4">
        <v>53564980</v>
      </c>
      <c r="D92" s="4">
        <v>48255540</v>
      </c>
      <c r="E92" s="4">
        <v>48753152</v>
      </c>
      <c r="F92" s="4">
        <v>43943410</v>
      </c>
      <c r="G92" s="4">
        <v>43887742</v>
      </c>
      <c r="H92" s="4">
        <v>55808730</v>
      </c>
      <c r="I92" s="4">
        <v>68030532</v>
      </c>
      <c r="J92" s="4">
        <v>71284759</v>
      </c>
      <c r="K92" s="4">
        <v>72641422</v>
      </c>
      <c r="L92" s="4">
        <v>96924829</v>
      </c>
      <c r="M92" s="4">
        <v>142922624</v>
      </c>
      <c r="N92" s="4">
        <v>139066181</v>
      </c>
      <c r="O92" s="5">
        <v>162480445</v>
      </c>
      <c r="P92" s="4">
        <v>144356845</v>
      </c>
      <c r="Q92" s="4">
        <v>139066181</v>
      </c>
      <c r="R92" s="4">
        <v>170981383</v>
      </c>
      <c r="S92" s="4">
        <v>162480445</v>
      </c>
    </row>
    <row r="93" spans="1:19" ht="16" x14ac:dyDescent="0.2">
      <c r="A93" s="3" t="s">
        <v>101</v>
      </c>
      <c r="B93" s="3"/>
      <c r="C93" s="4">
        <v>14092308</v>
      </c>
      <c r="D93" s="4">
        <v>14155670</v>
      </c>
      <c r="E93" s="4">
        <v>9748855</v>
      </c>
      <c r="F93" s="4">
        <v>8303261</v>
      </c>
      <c r="G93" s="4">
        <v>12810476</v>
      </c>
      <c r="H93" s="4">
        <v>16841688</v>
      </c>
      <c r="I93" s="4">
        <v>24183205</v>
      </c>
      <c r="J93" s="4">
        <v>21317752</v>
      </c>
      <c r="K93" s="4">
        <v>22433380</v>
      </c>
      <c r="L93" s="4">
        <v>26788269</v>
      </c>
      <c r="M93" s="4">
        <v>36448583</v>
      </c>
      <c r="N93" s="4">
        <v>47890976</v>
      </c>
      <c r="O93" s="5" t="s">
        <v>18</v>
      </c>
      <c r="P93" s="4" t="s">
        <v>18</v>
      </c>
      <c r="Q93" s="4">
        <v>47890976</v>
      </c>
      <c r="R93" s="4" t="s">
        <v>18</v>
      </c>
      <c r="S93" s="4" t="s">
        <v>18</v>
      </c>
    </row>
    <row r="94" spans="1:19" ht="16" x14ac:dyDescent="0.2">
      <c r="A94" s="3" t="s">
        <v>102</v>
      </c>
      <c r="B94" s="3"/>
      <c r="C94" s="4" t="s">
        <v>18</v>
      </c>
      <c r="D94" s="4" t="s">
        <v>18</v>
      </c>
      <c r="E94" s="4" t="s">
        <v>18</v>
      </c>
      <c r="F94" s="4" t="s">
        <v>18</v>
      </c>
      <c r="G94" s="4" t="s">
        <v>18</v>
      </c>
      <c r="H94" s="4" t="s">
        <v>18</v>
      </c>
      <c r="I94" s="4" t="s">
        <v>18</v>
      </c>
      <c r="J94" s="4" t="s">
        <v>18</v>
      </c>
      <c r="K94" s="4" t="s">
        <v>18</v>
      </c>
      <c r="L94" s="4" t="s">
        <v>18</v>
      </c>
      <c r="M94" s="4" t="s">
        <v>18</v>
      </c>
      <c r="N94" s="4" t="s">
        <v>18</v>
      </c>
      <c r="O94" s="5" t="s">
        <v>18</v>
      </c>
      <c r="P94" s="4" t="s">
        <v>18</v>
      </c>
      <c r="Q94" s="4" t="s">
        <v>18</v>
      </c>
      <c r="R94" s="4" t="s">
        <v>18</v>
      </c>
      <c r="S94" s="4" t="s">
        <v>18</v>
      </c>
    </row>
    <row r="95" spans="1:19" ht="16" x14ac:dyDescent="0.2">
      <c r="A95" s="3" t="s">
        <v>103</v>
      </c>
      <c r="B95" s="3"/>
      <c r="C95" s="4">
        <v>16045979</v>
      </c>
      <c r="D95" s="4">
        <v>15615830</v>
      </c>
      <c r="E95" s="4">
        <v>16078379</v>
      </c>
      <c r="F95" s="4">
        <v>766455</v>
      </c>
      <c r="G95" s="4">
        <v>593078</v>
      </c>
      <c r="H95" s="4">
        <v>550382</v>
      </c>
      <c r="I95" s="4">
        <v>610687</v>
      </c>
      <c r="J95" s="4">
        <v>451169</v>
      </c>
      <c r="K95" s="4">
        <v>534128</v>
      </c>
      <c r="L95" s="4">
        <v>365295</v>
      </c>
      <c r="M95" s="4">
        <v>441801</v>
      </c>
      <c r="N95" s="4">
        <v>2111426</v>
      </c>
      <c r="O95" s="5" t="s">
        <v>18</v>
      </c>
      <c r="P95" s="4" t="s">
        <v>18</v>
      </c>
      <c r="Q95" s="4">
        <v>2111426</v>
      </c>
      <c r="R95" s="4" t="s">
        <v>18</v>
      </c>
      <c r="S95" s="4" t="s">
        <v>18</v>
      </c>
    </row>
    <row r="96" spans="1:19" ht="16" x14ac:dyDescent="0.2">
      <c r="A96" s="3" t="s">
        <v>104</v>
      </c>
      <c r="B96" s="3"/>
      <c r="C96" s="4">
        <v>322654742</v>
      </c>
      <c r="D96" s="4">
        <v>304763088</v>
      </c>
      <c r="E96" s="4">
        <v>284011764</v>
      </c>
      <c r="F96" s="4">
        <v>35384664</v>
      </c>
      <c r="G96" s="4">
        <v>159063412</v>
      </c>
      <c r="H96" s="4">
        <v>241177370</v>
      </c>
      <c r="I96" s="4">
        <v>342961819</v>
      </c>
      <c r="J96" s="4">
        <v>198740103</v>
      </c>
      <c r="K96" s="4">
        <v>394293363</v>
      </c>
      <c r="L96" s="4">
        <v>322555114</v>
      </c>
      <c r="M96" s="4">
        <v>412752584</v>
      </c>
      <c r="N96" s="4">
        <v>530063850</v>
      </c>
      <c r="O96" s="5">
        <v>641033960</v>
      </c>
      <c r="P96" s="4">
        <v>476954294</v>
      </c>
      <c r="Q96" s="4">
        <v>530063850</v>
      </c>
      <c r="R96" s="4">
        <v>641011421</v>
      </c>
      <c r="S96" s="4">
        <v>641033960</v>
      </c>
    </row>
    <row r="97" spans="1:19" ht="16" x14ac:dyDescent="0.2">
      <c r="A97" s="3" t="s">
        <v>105</v>
      </c>
      <c r="B97" s="3"/>
      <c r="C97" s="4">
        <v>322654742</v>
      </c>
      <c r="D97" s="4">
        <v>304763088</v>
      </c>
      <c r="E97" s="4">
        <v>284011764</v>
      </c>
      <c r="F97" s="4">
        <v>35384664</v>
      </c>
      <c r="G97" s="4">
        <v>159063412</v>
      </c>
      <c r="H97" s="4">
        <v>241177370</v>
      </c>
      <c r="I97" s="4">
        <v>342961819</v>
      </c>
      <c r="J97" s="4">
        <v>198740103</v>
      </c>
      <c r="K97" s="4">
        <v>392690979</v>
      </c>
      <c r="L97" s="4">
        <v>304777445</v>
      </c>
      <c r="M97" s="4">
        <v>392981990</v>
      </c>
      <c r="N97" s="4">
        <v>507509983</v>
      </c>
      <c r="O97" s="5" t="s">
        <v>18</v>
      </c>
      <c r="P97" s="4" t="s">
        <v>18</v>
      </c>
      <c r="Q97" s="4">
        <v>507509983</v>
      </c>
      <c r="R97" s="4" t="s">
        <v>18</v>
      </c>
      <c r="S97" s="4" t="s">
        <v>18</v>
      </c>
    </row>
    <row r="98" spans="1:19" ht="16" x14ac:dyDescent="0.2">
      <c r="A98" s="3" t="s">
        <v>106</v>
      </c>
      <c r="B98" s="3"/>
      <c r="C98" s="4" t="s">
        <v>18</v>
      </c>
      <c r="D98" s="4" t="s">
        <v>18</v>
      </c>
      <c r="E98" s="4" t="s">
        <v>18</v>
      </c>
      <c r="F98" s="4" t="s">
        <v>18</v>
      </c>
      <c r="G98" s="4" t="s">
        <v>18</v>
      </c>
      <c r="H98" s="4" t="s">
        <v>18</v>
      </c>
      <c r="I98" s="4" t="s">
        <v>18</v>
      </c>
      <c r="J98" s="4" t="s">
        <v>18</v>
      </c>
      <c r="K98" s="4">
        <v>1602384</v>
      </c>
      <c r="L98" s="4">
        <v>17777670</v>
      </c>
      <c r="M98" s="4">
        <v>19770595</v>
      </c>
      <c r="N98" s="4">
        <v>22553867</v>
      </c>
      <c r="O98" s="5" t="s">
        <v>18</v>
      </c>
      <c r="P98" s="4" t="s">
        <v>18</v>
      </c>
      <c r="Q98" s="4">
        <v>22553867</v>
      </c>
      <c r="R98" s="4" t="s">
        <v>18</v>
      </c>
      <c r="S98" s="4" t="s">
        <v>18</v>
      </c>
    </row>
    <row r="99" spans="1:19" ht="16" x14ac:dyDescent="0.2">
      <c r="A99" s="3" t="s">
        <v>107</v>
      </c>
      <c r="B99" s="3"/>
      <c r="C99" s="4">
        <v>79344888</v>
      </c>
      <c r="D99" s="4">
        <v>87059774</v>
      </c>
      <c r="E99" s="4">
        <v>95515677</v>
      </c>
      <c r="F99" s="4">
        <v>81116468</v>
      </c>
      <c r="G99" s="4">
        <v>94417954</v>
      </c>
      <c r="H99" s="4">
        <v>87620806</v>
      </c>
      <c r="I99" s="4">
        <v>124580148</v>
      </c>
      <c r="J99" s="4">
        <v>154299921</v>
      </c>
      <c r="K99" s="4">
        <v>145282843</v>
      </c>
      <c r="L99" s="4">
        <v>175706693</v>
      </c>
      <c r="M99" s="4">
        <v>263313396</v>
      </c>
      <c r="N99" s="4">
        <v>199241816</v>
      </c>
      <c r="O99" s="5">
        <v>261635178</v>
      </c>
      <c r="P99" s="4">
        <v>237981540</v>
      </c>
      <c r="Q99" s="4">
        <v>199241816</v>
      </c>
      <c r="R99" s="4">
        <v>259220506</v>
      </c>
      <c r="S99" s="4">
        <v>261635178</v>
      </c>
    </row>
    <row r="100" spans="1:19" ht="16" x14ac:dyDescent="0.2">
      <c r="A100" s="3" t="s">
        <v>108</v>
      </c>
      <c r="B100" s="3"/>
      <c r="C100" s="4" t="s">
        <v>18</v>
      </c>
      <c r="D100" s="4" t="s">
        <v>18</v>
      </c>
      <c r="E100" s="4" t="s">
        <v>18</v>
      </c>
      <c r="F100" s="4" t="s">
        <v>18</v>
      </c>
      <c r="G100" s="4" t="s">
        <v>18</v>
      </c>
      <c r="H100" s="4" t="s">
        <v>18</v>
      </c>
      <c r="I100" s="4" t="s">
        <v>18</v>
      </c>
      <c r="J100" s="4" t="s">
        <v>18</v>
      </c>
      <c r="K100" s="4" t="s">
        <v>18</v>
      </c>
      <c r="L100" s="4" t="s">
        <v>18</v>
      </c>
      <c r="M100" s="4" t="s">
        <v>18</v>
      </c>
      <c r="N100" s="4" t="s">
        <v>18</v>
      </c>
      <c r="O100" s="5" t="s">
        <v>18</v>
      </c>
      <c r="P100" s="4" t="s">
        <v>18</v>
      </c>
      <c r="Q100" s="4" t="s">
        <v>18</v>
      </c>
      <c r="R100" s="4" t="s">
        <v>18</v>
      </c>
      <c r="S100" s="4" t="s">
        <v>18</v>
      </c>
    </row>
    <row r="101" spans="1:19" ht="16" x14ac:dyDescent="0.2">
      <c r="A101" s="3" t="s">
        <v>109</v>
      </c>
      <c r="B101" s="3"/>
      <c r="C101" s="4" t="s">
        <v>18</v>
      </c>
      <c r="D101" s="4" t="s">
        <v>18</v>
      </c>
      <c r="E101" s="4" t="s">
        <v>18</v>
      </c>
      <c r="F101" s="4" t="s">
        <v>18</v>
      </c>
      <c r="G101" s="4" t="s">
        <v>18</v>
      </c>
      <c r="H101" s="4" t="s">
        <v>18</v>
      </c>
      <c r="I101" s="4" t="s">
        <v>18</v>
      </c>
      <c r="J101" s="4" t="s">
        <v>18</v>
      </c>
      <c r="K101" s="4" t="s">
        <v>18</v>
      </c>
      <c r="L101" s="4" t="s">
        <v>18</v>
      </c>
      <c r="M101" s="4" t="s">
        <v>18</v>
      </c>
      <c r="N101" s="4" t="s">
        <v>18</v>
      </c>
      <c r="O101" s="5" t="s">
        <v>18</v>
      </c>
      <c r="P101" s="4" t="s">
        <v>18</v>
      </c>
      <c r="Q101" s="4" t="s">
        <v>18</v>
      </c>
      <c r="R101" s="4" t="s">
        <v>18</v>
      </c>
      <c r="S101" s="4" t="s">
        <v>18</v>
      </c>
    </row>
    <row r="102" spans="1:19" ht="16" x14ac:dyDescent="0.2">
      <c r="A102" s="3" t="s">
        <v>110</v>
      </c>
      <c r="B102" s="3"/>
      <c r="C102" s="4" t="s">
        <v>18</v>
      </c>
      <c r="D102" s="4" t="s">
        <v>18</v>
      </c>
      <c r="E102" s="4" t="s">
        <v>18</v>
      </c>
      <c r="F102" s="4" t="s">
        <v>18</v>
      </c>
      <c r="G102" s="4" t="s">
        <v>18</v>
      </c>
      <c r="H102" s="4" t="s">
        <v>18</v>
      </c>
      <c r="I102" s="4" t="s">
        <v>18</v>
      </c>
      <c r="J102" s="4" t="s">
        <v>18</v>
      </c>
      <c r="K102" s="4" t="s">
        <v>18</v>
      </c>
      <c r="L102" s="4" t="s">
        <v>18</v>
      </c>
      <c r="M102" s="4" t="s">
        <v>18</v>
      </c>
      <c r="N102" s="4" t="s">
        <v>18</v>
      </c>
      <c r="O102" s="5" t="s">
        <v>18</v>
      </c>
      <c r="P102" s="4" t="s">
        <v>18</v>
      </c>
      <c r="Q102" s="4" t="s">
        <v>18</v>
      </c>
      <c r="R102" s="4" t="s">
        <v>18</v>
      </c>
      <c r="S102" s="4" t="s">
        <v>18</v>
      </c>
    </row>
    <row r="103" spans="1:19" ht="16" x14ac:dyDescent="0.2">
      <c r="A103" s="3" t="s">
        <v>111</v>
      </c>
      <c r="B103" s="3"/>
      <c r="C103" s="4">
        <v>79344888</v>
      </c>
      <c r="D103" s="4">
        <v>87059774</v>
      </c>
      <c r="E103" s="4">
        <v>95515677</v>
      </c>
      <c r="F103" s="4">
        <v>81116468</v>
      </c>
      <c r="G103" s="4">
        <v>94417954</v>
      </c>
      <c r="H103" s="4">
        <v>87620806</v>
      </c>
      <c r="I103" s="4">
        <v>124580148</v>
      </c>
      <c r="J103" s="4">
        <v>154299921</v>
      </c>
      <c r="K103" s="4">
        <v>145282843</v>
      </c>
      <c r="L103" s="4">
        <v>175706693</v>
      </c>
      <c r="M103" s="4">
        <v>263313396</v>
      </c>
      <c r="N103" s="4">
        <v>199241816</v>
      </c>
      <c r="O103" s="5">
        <v>261635178</v>
      </c>
      <c r="P103" s="4">
        <v>237981540</v>
      </c>
      <c r="Q103" s="4">
        <v>199241816</v>
      </c>
      <c r="R103" s="4">
        <v>259220506</v>
      </c>
      <c r="S103" s="4">
        <v>261635178</v>
      </c>
    </row>
    <row r="104" spans="1:19" ht="16" x14ac:dyDescent="0.2">
      <c r="A104" s="3" t="s">
        <v>112</v>
      </c>
      <c r="B104" s="3"/>
      <c r="C104" s="4">
        <v>485702898</v>
      </c>
      <c r="D104" s="4">
        <v>469849902</v>
      </c>
      <c r="E104" s="4">
        <v>454107827</v>
      </c>
      <c r="F104" s="4">
        <v>169514258</v>
      </c>
      <c r="G104" s="4">
        <v>310772662</v>
      </c>
      <c r="H104" s="4">
        <v>401998976</v>
      </c>
      <c r="I104" s="4">
        <v>560366391</v>
      </c>
      <c r="J104" s="4">
        <v>446093705</v>
      </c>
      <c r="K104" s="4">
        <v>635185137</v>
      </c>
      <c r="L104" s="4">
        <v>622340199</v>
      </c>
      <c r="M104" s="4">
        <v>855878987</v>
      </c>
      <c r="N104" s="4">
        <v>918374249</v>
      </c>
      <c r="O104" s="5">
        <v>1065149582</v>
      </c>
      <c r="P104" s="4">
        <v>859292679</v>
      </c>
      <c r="Q104" s="4">
        <v>918374249</v>
      </c>
      <c r="R104" s="4">
        <v>1071213310</v>
      </c>
      <c r="S104" s="4">
        <v>1065149582</v>
      </c>
    </row>
    <row r="105" spans="1:19" ht="16" x14ac:dyDescent="0.2">
      <c r="A105" s="3" t="s">
        <v>113</v>
      </c>
      <c r="B105" s="3"/>
      <c r="C105" s="4">
        <v>6887955</v>
      </c>
      <c r="D105" s="4">
        <v>11772745</v>
      </c>
      <c r="E105" s="4">
        <v>12022389</v>
      </c>
      <c r="F105" s="4">
        <v>295340591</v>
      </c>
      <c r="G105" s="4">
        <v>126206913</v>
      </c>
      <c r="H105" s="4">
        <v>119212730</v>
      </c>
      <c r="I105" s="4">
        <v>121770988</v>
      </c>
      <c r="J105" s="4">
        <v>200319196</v>
      </c>
      <c r="K105" s="4">
        <v>174553063</v>
      </c>
      <c r="L105" s="4">
        <v>276040938</v>
      </c>
      <c r="M105" s="4">
        <v>350237743</v>
      </c>
      <c r="N105" s="4">
        <v>262968486</v>
      </c>
      <c r="O105" s="5">
        <v>311443998</v>
      </c>
      <c r="P105" s="4">
        <v>297634618</v>
      </c>
      <c r="Q105" s="4">
        <v>262968486</v>
      </c>
      <c r="R105" s="4">
        <v>247262417</v>
      </c>
      <c r="S105" s="4">
        <v>311443998</v>
      </c>
    </row>
    <row r="106" spans="1:19" ht="16" x14ac:dyDescent="0.2">
      <c r="A106" s="3" t="s">
        <v>114</v>
      </c>
      <c r="B106" s="3"/>
      <c r="C106" s="4">
        <v>6887955</v>
      </c>
      <c r="D106" s="4">
        <v>11772745</v>
      </c>
      <c r="E106" s="4">
        <v>12022389</v>
      </c>
      <c r="F106" s="4">
        <v>295212848</v>
      </c>
      <c r="G106" s="4">
        <v>126206913</v>
      </c>
      <c r="H106" s="4">
        <v>119212730</v>
      </c>
      <c r="I106" s="4">
        <v>121770988</v>
      </c>
      <c r="J106" s="4">
        <v>200319196</v>
      </c>
      <c r="K106" s="4">
        <v>112487378</v>
      </c>
      <c r="L106" s="4">
        <v>227091464</v>
      </c>
      <c r="M106" s="4">
        <v>275794274</v>
      </c>
      <c r="N106" s="4">
        <v>185709497</v>
      </c>
      <c r="O106" s="5">
        <v>311443998</v>
      </c>
      <c r="P106" s="4" t="s">
        <v>18</v>
      </c>
      <c r="Q106" s="4">
        <v>185709497</v>
      </c>
      <c r="R106" s="4" t="s">
        <v>18</v>
      </c>
      <c r="S106" s="4">
        <v>311443998</v>
      </c>
    </row>
    <row r="107" spans="1:19" ht="16" x14ac:dyDescent="0.2">
      <c r="A107" s="3" t="s">
        <v>115</v>
      </c>
      <c r="B107" s="3"/>
      <c r="C107" s="4" t="s">
        <v>18</v>
      </c>
      <c r="D107" s="4" t="s">
        <v>18</v>
      </c>
      <c r="E107" s="4" t="s">
        <v>18</v>
      </c>
      <c r="F107" s="4" t="s">
        <v>18</v>
      </c>
      <c r="G107" s="4" t="s">
        <v>18</v>
      </c>
      <c r="H107" s="4" t="s">
        <v>18</v>
      </c>
      <c r="I107" s="4" t="s">
        <v>18</v>
      </c>
      <c r="J107" s="4" t="s">
        <v>18</v>
      </c>
      <c r="K107" s="4">
        <v>62065685</v>
      </c>
      <c r="L107" s="4">
        <v>48949474</v>
      </c>
      <c r="M107" s="4">
        <v>74443469</v>
      </c>
      <c r="N107" s="4">
        <v>77258990</v>
      </c>
      <c r="O107" s="5" t="s">
        <v>18</v>
      </c>
      <c r="P107" s="4" t="s">
        <v>18</v>
      </c>
      <c r="Q107" s="4">
        <v>77258990</v>
      </c>
      <c r="R107" s="4" t="s">
        <v>18</v>
      </c>
      <c r="S107" s="4" t="s">
        <v>18</v>
      </c>
    </row>
    <row r="108" spans="1:19" ht="16" x14ac:dyDescent="0.2">
      <c r="A108" s="3" t="s">
        <v>116</v>
      </c>
      <c r="B108" s="3"/>
      <c r="C108" s="4">
        <v>16211107</v>
      </c>
      <c r="D108" s="4">
        <v>16379497</v>
      </c>
      <c r="E108" s="4">
        <v>14364120</v>
      </c>
      <c r="F108" s="4">
        <v>41260818</v>
      </c>
      <c r="G108" s="4">
        <v>48632363</v>
      </c>
      <c r="H108" s="4">
        <v>69788431</v>
      </c>
      <c r="I108" s="4">
        <v>129587781</v>
      </c>
      <c r="J108" s="4">
        <v>151592905</v>
      </c>
      <c r="K108" s="4">
        <v>216428706</v>
      </c>
      <c r="L108" s="4">
        <v>268856811</v>
      </c>
      <c r="M108" s="4">
        <v>353440800</v>
      </c>
      <c r="N108" s="4">
        <v>395700390</v>
      </c>
      <c r="O108" s="5">
        <v>439021236</v>
      </c>
      <c r="P108" s="4">
        <v>346023898</v>
      </c>
      <c r="Q108" s="4">
        <v>395700390</v>
      </c>
      <c r="R108" s="4">
        <v>411686138</v>
      </c>
      <c r="S108" s="4">
        <v>439021236</v>
      </c>
    </row>
    <row r="109" spans="1:19" ht="16" x14ac:dyDescent="0.2">
      <c r="A109" s="3" t="s">
        <v>117</v>
      </c>
      <c r="B109" s="3"/>
      <c r="C109" s="4" t="s">
        <v>18</v>
      </c>
      <c r="D109" s="4" t="s">
        <v>18</v>
      </c>
      <c r="E109" s="4" t="s">
        <v>18</v>
      </c>
      <c r="F109" s="4" t="s">
        <v>18</v>
      </c>
      <c r="G109" s="4" t="s">
        <v>18</v>
      </c>
      <c r="H109" s="4" t="s">
        <v>18</v>
      </c>
      <c r="I109" s="4" t="s">
        <v>18</v>
      </c>
      <c r="J109" s="4" t="s">
        <v>18</v>
      </c>
      <c r="K109" s="4" t="s">
        <v>18</v>
      </c>
      <c r="L109" s="4" t="s">
        <v>18</v>
      </c>
      <c r="M109" s="4" t="s">
        <v>18</v>
      </c>
      <c r="N109" s="4" t="s">
        <v>18</v>
      </c>
      <c r="O109" s="5" t="s">
        <v>18</v>
      </c>
      <c r="P109" s="4" t="s">
        <v>18</v>
      </c>
      <c r="Q109" s="4" t="s">
        <v>18</v>
      </c>
      <c r="R109" s="4" t="s">
        <v>18</v>
      </c>
      <c r="S109" s="4" t="s">
        <v>18</v>
      </c>
    </row>
    <row r="110" spans="1:19" ht="16" x14ac:dyDescent="0.2">
      <c r="A110" s="3" t="s">
        <v>118</v>
      </c>
      <c r="B110" s="3"/>
      <c r="C110" s="4">
        <v>5609820</v>
      </c>
      <c r="D110" s="4">
        <v>5800214</v>
      </c>
      <c r="E110" s="4">
        <v>5923925</v>
      </c>
      <c r="F110" s="4">
        <v>4981956</v>
      </c>
      <c r="G110" s="4">
        <v>4626005</v>
      </c>
      <c r="H110" s="4">
        <v>4072826</v>
      </c>
      <c r="I110" s="4">
        <v>4396946</v>
      </c>
      <c r="J110" s="4">
        <v>4173317</v>
      </c>
      <c r="K110" s="4">
        <v>4273025</v>
      </c>
      <c r="L110" s="4">
        <v>5357654</v>
      </c>
      <c r="M110" s="4">
        <v>6295664</v>
      </c>
      <c r="N110" s="4">
        <v>6718173</v>
      </c>
      <c r="O110" s="5" t="s">
        <v>18</v>
      </c>
      <c r="P110" s="4" t="s">
        <v>18</v>
      </c>
      <c r="Q110" s="4">
        <v>6718173</v>
      </c>
      <c r="R110" s="4" t="s">
        <v>18</v>
      </c>
      <c r="S110" s="4" t="s">
        <v>18</v>
      </c>
    </row>
    <row r="111" spans="1:19" ht="16" x14ac:dyDescent="0.2">
      <c r="A111" s="3" t="s">
        <v>108</v>
      </c>
      <c r="B111" s="3"/>
      <c r="C111" s="4" t="s">
        <v>18</v>
      </c>
      <c r="D111" s="4" t="s">
        <v>18</v>
      </c>
      <c r="E111" s="4" t="s">
        <v>18</v>
      </c>
      <c r="F111" s="4" t="s">
        <v>18</v>
      </c>
      <c r="G111" s="4" t="s">
        <v>18</v>
      </c>
      <c r="H111" s="4" t="s">
        <v>18</v>
      </c>
      <c r="I111" s="4" t="s">
        <v>18</v>
      </c>
      <c r="J111" s="4" t="s">
        <v>18</v>
      </c>
      <c r="K111" s="4" t="s">
        <v>18</v>
      </c>
      <c r="L111" s="4" t="s">
        <v>18</v>
      </c>
      <c r="M111" s="4" t="s">
        <v>18</v>
      </c>
      <c r="N111" s="4" t="s">
        <v>18</v>
      </c>
      <c r="O111" s="5" t="s">
        <v>18</v>
      </c>
      <c r="P111" s="4" t="s">
        <v>18</v>
      </c>
      <c r="Q111" s="4" t="s">
        <v>18</v>
      </c>
      <c r="R111" s="4" t="s">
        <v>18</v>
      </c>
      <c r="S111" s="4" t="s">
        <v>18</v>
      </c>
    </row>
    <row r="112" spans="1:19" ht="16" x14ac:dyDescent="0.2">
      <c r="A112" s="3" t="s">
        <v>110</v>
      </c>
      <c r="B112" s="3"/>
      <c r="C112" s="4" t="s">
        <v>18</v>
      </c>
      <c r="D112" s="4" t="s">
        <v>18</v>
      </c>
      <c r="E112" s="4" t="s">
        <v>18</v>
      </c>
      <c r="F112" s="4" t="s">
        <v>18</v>
      </c>
      <c r="G112" s="4" t="s">
        <v>18</v>
      </c>
      <c r="H112" s="4" t="s">
        <v>18</v>
      </c>
      <c r="I112" s="4" t="s">
        <v>18</v>
      </c>
      <c r="J112" s="4" t="s">
        <v>18</v>
      </c>
      <c r="K112" s="4" t="s">
        <v>18</v>
      </c>
      <c r="L112" s="4" t="s">
        <v>18</v>
      </c>
      <c r="M112" s="4" t="s">
        <v>18</v>
      </c>
      <c r="N112" s="4" t="s">
        <v>18</v>
      </c>
      <c r="O112" s="5" t="s">
        <v>18</v>
      </c>
      <c r="P112" s="4" t="s">
        <v>18</v>
      </c>
      <c r="Q112" s="4" t="s">
        <v>18</v>
      </c>
      <c r="R112" s="4" t="s">
        <v>18</v>
      </c>
      <c r="S112" s="4" t="s">
        <v>18</v>
      </c>
    </row>
    <row r="113" spans="1:19" ht="16" x14ac:dyDescent="0.2">
      <c r="A113" s="3" t="s">
        <v>109</v>
      </c>
      <c r="B113" s="3"/>
      <c r="C113" s="4" t="s">
        <v>18</v>
      </c>
      <c r="D113" s="4" t="s">
        <v>18</v>
      </c>
      <c r="E113" s="4" t="s">
        <v>18</v>
      </c>
      <c r="F113" s="4" t="s">
        <v>18</v>
      </c>
      <c r="G113" s="4" t="s">
        <v>18</v>
      </c>
      <c r="H113" s="4" t="s">
        <v>18</v>
      </c>
      <c r="I113" s="4" t="s">
        <v>18</v>
      </c>
      <c r="J113" s="4" t="s">
        <v>18</v>
      </c>
      <c r="K113" s="4" t="s">
        <v>18</v>
      </c>
      <c r="L113" s="4" t="s">
        <v>18</v>
      </c>
      <c r="M113" s="4" t="s">
        <v>18</v>
      </c>
      <c r="N113" s="4" t="s">
        <v>18</v>
      </c>
      <c r="O113" s="5" t="s">
        <v>18</v>
      </c>
      <c r="P113" s="4" t="s">
        <v>18</v>
      </c>
      <c r="Q113" s="4" t="s">
        <v>18</v>
      </c>
      <c r="R113" s="4" t="s">
        <v>18</v>
      </c>
      <c r="S113" s="4" t="s">
        <v>18</v>
      </c>
    </row>
    <row r="114" spans="1:19" ht="16" x14ac:dyDescent="0.2">
      <c r="A114" s="3" t="s">
        <v>119</v>
      </c>
      <c r="B114" s="3"/>
      <c r="C114" s="4">
        <v>10601287</v>
      </c>
      <c r="D114" s="4">
        <v>10579284</v>
      </c>
      <c r="E114" s="4">
        <v>8440195</v>
      </c>
      <c r="F114" s="4">
        <v>36278861</v>
      </c>
      <c r="G114" s="4">
        <v>44006358</v>
      </c>
      <c r="H114" s="4">
        <v>65715605</v>
      </c>
      <c r="I114" s="4">
        <v>125190835</v>
      </c>
      <c r="J114" s="4">
        <v>147419588</v>
      </c>
      <c r="K114" s="4">
        <v>212155681</v>
      </c>
      <c r="L114" s="4">
        <v>263499157</v>
      </c>
      <c r="M114" s="4">
        <v>347145136</v>
      </c>
      <c r="N114" s="4">
        <v>388982217</v>
      </c>
      <c r="O114" s="5">
        <v>439021236</v>
      </c>
      <c r="P114" s="4">
        <v>346023898</v>
      </c>
      <c r="Q114" s="4">
        <v>388982217</v>
      </c>
      <c r="R114" s="4">
        <v>411686138</v>
      </c>
      <c r="S114" s="4">
        <v>439021236</v>
      </c>
    </row>
    <row r="115" spans="1:19" ht="16" x14ac:dyDescent="0.2">
      <c r="A115" s="3" t="s">
        <v>120</v>
      </c>
      <c r="B115" s="3"/>
      <c r="C115" s="4">
        <v>23099063</v>
      </c>
      <c r="D115" s="4">
        <v>28152242</v>
      </c>
      <c r="E115" s="4">
        <v>26386510</v>
      </c>
      <c r="F115" s="4">
        <v>336601408</v>
      </c>
      <c r="G115" s="4">
        <v>174839276</v>
      </c>
      <c r="H115" s="4">
        <v>189001162</v>
      </c>
      <c r="I115" s="4">
        <v>251358769</v>
      </c>
      <c r="J115" s="4">
        <v>351912101</v>
      </c>
      <c r="K115" s="4">
        <v>390981769</v>
      </c>
      <c r="L115" s="4">
        <v>544897749</v>
      </c>
      <c r="M115" s="4">
        <v>703678543</v>
      </c>
      <c r="N115" s="4">
        <v>658668876</v>
      </c>
      <c r="O115" s="5">
        <v>750465234</v>
      </c>
      <c r="P115" s="4">
        <v>643658516</v>
      </c>
      <c r="Q115" s="4">
        <v>658668876</v>
      </c>
      <c r="R115" s="4">
        <v>658948555</v>
      </c>
      <c r="S115" s="4">
        <v>750465234</v>
      </c>
    </row>
    <row r="116" spans="1:19" ht="16" x14ac:dyDescent="0.2">
      <c r="A116" s="3" t="s">
        <v>121</v>
      </c>
      <c r="B116" s="3"/>
      <c r="C116" s="4">
        <v>508801961</v>
      </c>
      <c r="D116" s="4">
        <v>498002144</v>
      </c>
      <c r="E116" s="4">
        <v>480494337</v>
      </c>
      <c r="F116" s="4">
        <v>506115666</v>
      </c>
      <c r="G116" s="4">
        <v>485611939</v>
      </c>
      <c r="H116" s="4">
        <v>591000138</v>
      </c>
      <c r="I116" s="4">
        <v>811725160</v>
      </c>
      <c r="J116" s="4">
        <v>798005806</v>
      </c>
      <c r="K116" s="4">
        <v>1026166906</v>
      </c>
      <c r="L116" s="4">
        <v>1167237948</v>
      </c>
      <c r="M116" s="4">
        <v>1559557530</v>
      </c>
      <c r="N116" s="4">
        <v>1577043125</v>
      </c>
      <c r="O116" s="5">
        <v>1815614816</v>
      </c>
      <c r="P116" s="4">
        <v>1502951195</v>
      </c>
      <c r="Q116" s="4">
        <v>1577043125</v>
      </c>
      <c r="R116" s="4">
        <v>1730161864</v>
      </c>
      <c r="S116" s="4">
        <v>1815614816</v>
      </c>
    </row>
    <row r="117" spans="1:19" ht="16" x14ac:dyDescent="0.2">
      <c r="A117" s="3" t="s">
        <v>122</v>
      </c>
      <c r="B117" s="3"/>
      <c r="C117" s="4" t="s">
        <v>18</v>
      </c>
      <c r="D117" s="4" t="s">
        <v>18</v>
      </c>
      <c r="E117" s="4" t="s">
        <v>18</v>
      </c>
      <c r="F117" s="4" t="s">
        <v>18</v>
      </c>
      <c r="G117" s="4" t="s">
        <v>18</v>
      </c>
      <c r="H117" s="4" t="s">
        <v>18</v>
      </c>
      <c r="I117" s="4" t="s">
        <v>18</v>
      </c>
      <c r="J117" s="4" t="s">
        <v>18</v>
      </c>
      <c r="K117" s="4" t="s">
        <v>18</v>
      </c>
      <c r="L117" s="4" t="s">
        <v>18</v>
      </c>
      <c r="M117" s="4" t="s">
        <v>18</v>
      </c>
      <c r="N117" s="4" t="s">
        <v>18</v>
      </c>
      <c r="O117" s="5" t="s">
        <v>18</v>
      </c>
      <c r="P117" s="4" t="s">
        <v>18</v>
      </c>
      <c r="Q117" s="4" t="s">
        <v>18</v>
      </c>
      <c r="R117" s="4" t="s">
        <v>18</v>
      </c>
      <c r="S117" s="4" t="s">
        <v>18</v>
      </c>
    </row>
    <row r="118" spans="1:19" ht="16" x14ac:dyDescent="0.2">
      <c r="A118" s="3" t="s">
        <v>123</v>
      </c>
      <c r="B118" s="3"/>
      <c r="C118" s="4">
        <v>5300716</v>
      </c>
      <c r="D118" s="4">
        <v>5585778</v>
      </c>
      <c r="E118" s="4">
        <v>5657833</v>
      </c>
      <c r="F118" s="4">
        <v>4598729</v>
      </c>
      <c r="G118" s="4">
        <v>4270159</v>
      </c>
      <c r="H118" s="4">
        <v>3962750</v>
      </c>
      <c r="I118" s="4">
        <v>4396946</v>
      </c>
      <c r="J118" s="4">
        <v>4060524</v>
      </c>
      <c r="K118" s="4">
        <v>1922861</v>
      </c>
      <c r="L118" s="4">
        <v>2191767</v>
      </c>
      <c r="M118" s="4">
        <v>1988105</v>
      </c>
      <c r="N118" s="4">
        <v>1727530</v>
      </c>
      <c r="O118" s="5" t="s">
        <v>18</v>
      </c>
      <c r="P118" s="4" t="s">
        <v>18</v>
      </c>
      <c r="Q118" s="4">
        <v>1727530</v>
      </c>
      <c r="R118" s="4" t="s">
        <v>18</v>
      </c>
      <c r="S118" s="4" t="s">
        <v>18</v>
      </c>
    </row>
    <row r="119" spans="1:19" ht="16" x14ac:dyDescent="0.2">
      <c r="A119" s="3" t="s">
        <v>124</v>
      </c>
      <c r="B119" s="3"/>
      <c r="C119" s="4">
        <v>2650358</v>
      </c>
      <c r="D119" s="4">
        <v>2792889</v>
      </c>
      <c r="E119" s="4">
        <v>2828917</v>
      </c>
      <c r="F119" s="4">
        <v>2299364</v>
      </c>
      <c r="G119" s="4">
        <v>2135079</v>
      </c>
      <c r="H119" s="4">
        <v>1981375</v>
      </c>
      <c r="I119" s="4">
        <v>2198473</v>
      </c>
      <c r="J119" s="4">
        <v>2030262</v>
      </c>
      <c r="K119" s="4">
        <v>1922861</v>
      </c>
      <c r="L119" s="4">
        <v>2191767</v>
      </c>
      <c r="M119" s="4">
        <v>1988105</v>
      </c>
      <c r="N119" s="4">
        <v>1727530</v>
      </c>
      <c r="O119" s="5" t="s">
        <v>18</v>
      </c>
      <c r="P119" s="4" t="s">
        <v>18</v>
      </c>
      <c r="Q119" s="4">
        <v>1727530</v>
      </c>
      <c r="R119" s="4" t="s">
        <v>18</v>
      </c>
      <c r="S119" s="4" t="s">
        <v>18</v>
      </c>
    </row>
    <row r="120" spans="1:19" ht="16" x14ac:dyDescent="0.2">
      <c r="A120" s="3" t="s">
        <v>125</v>
      </c>
      <c r="B120" s="3"/>
      <c r="C120" s="4">
        <v>2650358</v>
      </c>
      <c r="D120" s="4">
        <v>2792889</v>
      </c>
      <c r="E120" s="4">
        <v>2828917</v>
      </c>
      <c r="F120" s="4">
        <v>2299364</v>
      </c>
      <c r="G120" s="4">
        <v>2135079</v>
      </c>
      <c r="H120" s="4">
        <v>1981375</v>
      </c>
      <c r="I120" s="4">
        <v>2198473</v>
      </c>
      <c r="J120" s="4">
        <v>2030262</v>
      </c>
      <c r="K120" s="4" t="s">
        <v>18</v>
      </c>
      <c r="L120" s="4" t="s">
        <v>18</v>
      </c>
      <c r="M120" s="4" t="s">
        <v>18</v>
      </c>
      <c r="N120" s="4" t="s">
        <v>18</v>
      </c>
      <c r="O120" s="5" t="s">
        <v>18</v>
      </c>
      <c r="P120" s="4" t="s">
        <v>18</v>
      </c>
      <c r="Q120" s="4" t="s">
        <v>18</v>
      </c>
      <c r="R120" s="4" t="s">
        <v>18</v>
      </c>
      <c r="S120" s="4" t="s">
        <v>18</v>
      </c>
    </row>
    <row r="121" spans="1:19" ht="16" x14ac:dyDescent="0.2">
      <c r="A121" s="3" t="s">
        <v>126</v>
      </c>
      <c r="B121" s="3"/>
      <c r="C121" s="4" t="s">
        <v>18</v>
      </c>
      <c r="D121" s="4" t="s">
        <v>18</v>
      </c>
      <c r="E121" s="4" t="s">
        <v>18</v>
      </c>
      <c r="F121" s="4" t="s">
        <v>18</v>
      </c>
      <c r="G121" s="4" t="s">
        <v>18</v>
      </c>
      <c r="H121" s="4" t="s">
        <v>18</v>
      </c>
      <c r="I121" s="4" t="s">
        <v>18</v>
      </c>
      <c r="J121" s="4" t="s">
        <v>18</v>
      </c>
      <c r="K121" s="4" t="s">
        <v>18</v>
      </c>
      <c r="L121" s="4" t="s">
        <v>18</v>
      </c>
      <c r="M121" s="4" t="s">
        <v>18</v>
      </c>
      <c r="N121" s="4" t="s">
        <v>18</v>
      </c>
      <c r="O121" s="5" t="s">
        <v>18</v>
      </c>
      <c r="P121" s="4" t="s">
        <v>18</v>
      </c>
      <c r="Q121" s="4" t="s">
        <v>18</v>
      </c>
      <c r="R121" s="4" t="s">
        <v>18</v>
      </c>
      <c r="S121" s="4" t="s">
        <v>18</v>
      </c>
    </row>
    <row r="122" spans="1:19" ht="16" x14ac:dyDescent="0.2">
      <c r="A122" s="3" t="s">
        <v>127</v>
      </c>
      <c r="B122" s="3"/>
      <c r="C122" s="4">
        <v>264502362</v>
      </c>
      <c r="D122" s="4">
        <v>331139741</v>
      </c>
      <c r="E122" s="4">
        <v>366542980</v>
      </c>
      <c r="F122" s="4">
        <v>423338546</v>
      </c>
      <c r="G122" s="4">
        <v>461177142</v>
      </c>
      <c r="H122" s="4">
        <v>497875512</v>
      </c>
      <c r="I122" s="4">
        <v>645984709</v>
      </c>
      <c r="J122" s="4">
        <v>712283627</v>
      </c>
      <c r="K122" s="4">
        <v>790723239</v>
      </c>
      <c r="L122" s="4">
        <v>1044986029</v>
      </c>
      <c r="M122" s="4">
        <v>1130237408</v>
      </c>
      <c r="N122" s="4">
        <v>1155621730</v>
      </c>
      <c r="O122" s="5" t="s">
        <v>18</v>
      </c>
      <c r="P122" s="4" t="s">
        <v>18</v>
      </c>
      <c r="Q122" s="4">
        <v>1155621730</v>
      </c>
      <c r="R122" s="4" t="s">
        <v>18</v>
      </c>
      <c r="S122" s="4" t="s">
        <v>18</v>
      </c>
    </row>
    <row r="123" spans="1:19" ht="16" x14ac:dyDescent="0.2">
      <c r="A123" s="3" t="s">
        <v>128</v>
      </c>
      <c r="B123" s="3"/>
      <c r="C123" s="4" t="s">
        <v>18</v>
      </c>
      <c r="D123" s="4" t="s">
        <v>18</v>
      </c>
      <c r="E123" s="4" t="s">
        <v>18</v>
      </c>
      <c r="F123" s="4" t="s">
        <v>18</v>
      </c>
      <c r="G123" s="4" t="s">
        <v>18</v>
      </c>
      <c r="H123" s="4" t="s">
        <v>18</v>
      </c>
      <c r="I123" s="4" t="s">
        <v>18</v>
      </c>
      <c r="J123" s="4" t="s">
        <v>18</v>
      </c>
      <c r="K123" s="4" t="s">
        <v>18</v>
      </c>
      <c r="L123" s="4" t="s">
        <v>18</v>
      </c>
      <c r="M123" s="4" t="s">
        <v>18</v>
      </c>
      <c r="N123" s="4" t="s">
        <v>18</v>
      </c>
      <c r="O123" s="5" t="s">
        <v>18</v>
      </c>
      <c r="P123" s="4" t="s">
        <v>18</v>
      </c>
      <c r="Q123" s="4" t="s">
        <v>18</v>
      </c>
      <c r="R123" s="4" t="s">
        <v>18</v>
      </c>
      <c r="S123" s="4" t="s">
        <v>18</v>
      </c>
    </row>
    <row r="124" spans="1:19" ht="16" x14ac:dyDescent="0.2">
      <c r="A124" s="3" t="s">
        <v>129</v>
      </c>
      <c r="B124" s="3"/>
      <c r="C124" s="4">
        <v>267152720</v>
      </c>
      <c r="D124" s="4">
        <v>328884709</v>
      </c>
      <c r="E124" s="4">
        <v>368403130</v>
      </c>
      <c r="F124" s="4">
        <v>441350234</v>
      </c>
      <c r="G124" s="4">
        <v>467226533</v>
      </c>
      <c r="H124" s="4">
        <v>518679950</v>
      </c>
      <c r="I124" s="4">
        <v>671267150</v>
      </c>
      <c r="J124" s="4">
        <v>754016793</v>
      </c>
      <c r="K124" s="4">
        <v>845524782</v>
      </c>
      <c r="L124" s="4">
        <v>1048882504</v>
      </c>
      <c r="M124" s="4">
        <v>1175742911</v>
      </c>
      <c r="N124" s="4">
        <v>1270502488</v>
      </c>
      <c r="O124" s="5">
        <v>1351504007</v>
      </c>
      <c r="P124" s="4">
        <v>1123135901</v>
      </c>
      <c r="Q124" s="4">
        <v>1270502488</v>
      </c>
      <c r="R124" s="4">
        <v>1356857334</v>
      </c>
      <c r="S124" s="4">
        <v>1351504007</v>
      </c>
    </row>
    <row r="125" spans="1:19" ht="16" x14ac:dyDescent="0.2">
      <c r="A125" s="3" t="s">
        <v>130</v>
      </c>
      <c r="B125" s="3"/>
      <c r="C125" s="4">
        <v>1667615</v>
      </c>
      <c r="D125" s="4">
        <v>2031066</v>
      </c>
      <c r="E125" s="4">
        <v>2493694</v>
      </c>
      <c r="F125" s="4">
        <v>2299364</v>
      </c>
      <c r="G125" s="4">
        <v>2965388</v>
      </c>
      <c r="H125" s="4">
        <v>5063514</v>
      </c>
      <c r="I125" s="4">
        <v>6106870</v>
      </c>
      <c r="J125" s="4">
        <v>7105917</v>
      </c>
      <c r="K125" s="4">
        <v>6089060</v>
      </c>
      <c r="L125" s="4">
        <v>7549421</v>
      </c>
      <c r="M125" s="4">
        <v>12259978</v>
      </c>
      <c r="N125" s="4">
        <v>9693364</v>
      </c>
      <c r="O125" s="5">
        <v>11109774</v>
      </c>
      <c r="P125" s="4">
        <v>9011039</v>
      </c>
      <c r="Q125" s="4">
        <v>9693364</v>
      </c>
      <c r="R125" s="4">
        <v>10607982</v>
      </c>
      <c r="S125" s="4">
        <v>11109774</v>
      </c>
    </row>
    <row r="126" spans="1:19" ht="16" x14ac:dyDescent="0.2">
      <c r="A126" s="3" t="s">
        <v>131</v>
      </c>
      <c r="B126" s="3"/>
      <c r="C126" s="4">
        <v>268820335</v>
      </c>
      <c r="D126" s="4">
        <v>330915775</v>
      </c>
      <c r="E126" s="4">
        <v>370896824</v>
      </c>
      <c r="F126" s="4">
        <v>443649598</v>
      </c>
      <c r="G126" s="4">
        <v>470191921</v>
      </c>
      <c r="H126" s="4">
        <v>523743464</v>
      </c>
      <c r="I126" s="4">
        <v>677374020</v>
      </c>
      <c r="J126" s="4">
        <v>761122710</v>
      </c>
      <c r="K126" s="4">
        <v>851613843</v>
      </c>
      <c r="L126" s="4">
        <v>1056431925</v>
      </c>
      <c r="M126" s="4">
        <v>1188002889</v>
      </c>
      <c r="N126" s="4">
        <v>1280195852</v>
      </c>
      <c r="O126" s="5">
        <v>1362613781</v>
      </c>
      <c r="P126" s="4">
        <v>1132146940</v>
      </c>
      <c r="Q126" s="4">
        <v>1280195852</v>
      </c>
      <c r="R126" s="4">
        <v>1367465316</v>
      </c>
      <c r="S126" s="4">
        <v>1362613781</v>
      </c>
    </row>
    <row r="127" spans="1:19" ht="16" x14ac:dyDescent="0.2">
      <c r="A127" s="3" t="s">
        <v>132</v>
      </c>
      <c r="B127" s="3"/>
      <c r="C127" s="4">
        <v>777622296</v>
      </c>
      <c r="D127" s="4">
        <v>828917919</v>
      </c>
      <c r="E127" s="4">
        <v>851391161</v>
      </c>
      <c r="F127" s="4">
        <v>949765264</v>
      </c>
      <c r="G127" s="4">
        <v>955803860</v>
      </c>
      <c r="H127" s="4">
        <v>1114743602</v>
      </c>
      <c r="I127" s="4">
        <v>1489099181</v>
      </c>
      <c r="J127" s="4">
        <v>1559128516</v>
      </c>
      <c r="K127" s="4">
        <v>1877780748</v>
      </c>
      <c r="L127" s="4">
        <v>2223669873</v>
      </c>
      <c r="M127" s="4">
        <v>2747560419</v>
      </c>
      <c r="N127" s="4">
        <v>2857238977</v>
      </c>
      <c r="O127" s="5">
        <v>3178228597</v>
      </c>
      <c r="P127" s="4">
        <v>2635098135</v>
      </c>
      <c r="Q127" s="4">
        <v>2857238977</v>
      </c>
      <c r="R127" s="4">
        <v>3097627180</v>
      </c>
      <c r="S127" s="4">
        <v>3178228597</v>
      </c>
    </row>
    <row r="128" spans="1:19" ht="16" x14ac:dyDescent="0.2">
      <c r="A128" s="28" t="s">
        <v>133</v>
      </c>
      <c r="B128" s="23"/>
      <c r="C128" s="26" t="s">
        <v>18</v>
      </c>
      <c r="D128" s="26">
        <v>454216000</v>
      </c>
      <c r="E128" s="26">
        <v>454216000</v>
      </c>
      <c r="F128" s="26">
        <v>454216000</v>
      </c>
      <c r="G128" s="26">
        <v>454216000</v>
      </c>
      <c r="H128" s="26">
        <v>454216000</v>
      </c>
      <c r="I128" s="26">
        <v>454216000</v>
      </c>
      <c r="J128" s="26">
        <v>454216000</v>
      </c>
      <c r="K128" s="26">
        <v>454216000</v>
      </c>
      <c r="L128" s="26">
        <v>454216000</v>
      </c>
      <c r="M128" s="26">
        <v>454216000</v>
      </c>
      <c r="N128" s="26">
        <v>454216000</v>
      </c>
      <c r="O128" s="27">
        <v>454216000</v>
      </c>
      <c r="P128" s="26">
        <v>454216000</v>
      </c>
      <c r="Q128" s="26">
        <v>454216000</v>
      </c>
      <c r="R128" s="26">
        <v>454216000</v>
      </c>
      <c r="S128" s="26">
        <v>454216000</v>
      </c>
    </row>
    <row r="129" spans="1:19" ht="16" x14ac:dyDescent="0.2">
      <c r="A129" s="13" t="s">
        <v>196</v>
      </c>
      <c r="B129" s="10"/>
      <c r="C129" s="19" t="e">
        <f>(C128/B128)-1</f>
        <v>#VALUE!</v>
      </c>
      <c r="D129" s="19" t="e">
        <f>(D128/C128)-1</f>
        <v>#VALUE!</v>
      </c>
      <c r="E129" s="19">
        <f>(E128/D128)-1</f>
        <v>0</v>
      </c>
      <c r="F129" s="19">
        <f t="shared" ref="F129:N129" si="6">(F128/E128)-1</f>
        <v>0</v>
      </c>
      <c r="G129" s="19">
        <f t="shared" si="6"/>
        <v>0</v>
      </c>
      <c r="H129" s="19">
        <f t="shared" si="6"/>
        <v>0</v>
      </c>
      <c r="I129" s="19">
        <f t="shared" si="6"/>
        <v>0</v>
      </c>
      <c r="J129" s="19">
        <f t="shared" si="6"/>
        <v>0</v>
      </c>
      <c r="K129" s="19">
        <f t="shared" si="6"/>
        <v>0</v>
      </c>
      <c r="L129" s="19">
        <f t="shared" si="6"/>
        <v>0</v>
      </c>
      <c r="M129" s="19">
        <f t="shared" si="6"/>
        <v>0</v>
      </c>
      <c r="N129" s="19">
        <f t="shared" si="6"/>
        <v>0</v>
      </c>
      <c r="O129" s="19">
        <f>(O128/N128)-1</f>
        <v>0</v>
      </c>
      <c r="P129" s="19"/>
      <c r="Q129" s="19">
        <f>(Q128/P128)-1</f>
        <v>0</v>
      </c>
      <c r="R129" s="19">
        <f>(R128/Q128)-1</f>
        <v>0</v>
      </c>
      <c r="S129" s="19">
        <f>(S128/R128)-1</f>
        <v>0</v>
      </c>
    </row>
    <row r="130" spans="1:19" ht="16" x14ac:dyDescent="0.2">
      <c r="A130" s="3" t="s">
        <v>134</v>
      </c>
      <c r="B130" s="3"/>
      <c r="C130" s="4" t="s">
        <v>18</v>
      </c>
      <c r="D130" s="4" t="s">
        <v>18</v>
      </c>
      <c r="E130" s="4" t="s">
        <v>18</v>
      </c>
      <c r="F130" s="4" t="s">
        <v>18</v>
      </c>
      <c r="G130" s="4" t="s">
        <v>18</v>
      </c>
      <c r="H130" s="4" t="s">
        <v>18</v>
      </c>
      <c r="I130" s="4" t="s">
        <v>18</v>
      </c>
      <c r="J130" s="4" t="s">
        <v>18</v>
      </c>
      <c r="K130" s="4">
        <v>63668070</v>
      </c>
      <c r="L130" s="4">
        <v>66727143</v>
      </c>
      <c r="M130" s="4">
        <v>94214063</v>
      </c>
      <c r="N130" s="4">
        <v>99812856</v>
      </c>
      <c r="O130" s="5" t="s">
        <v>18</v>
      </c>
      <c r="P130" s="4" t="s">
        <v>18</v>
      </c>
      <c r="Q130" s="4">
        <v>99812856</v>
      </c>
      <c r="R130" s="4" t="s">
        <v>18</v>
      </c>
      <c r="S130" s="4" t="s">
        <v>18</v>
      </c>
    </row>
    <row r="131" spans="1:19" ht="16" x14ac:dyDescent="0.2">
      <c r="A131" s="3" t="s">
        <v>135</v>
      </c>
      <c r="B131" s="3"/>
      <c r="C131" s="4">
        <v>280256013</v>
      </c>
      <c r="D131" s="4">
        <v>254747792</v>
      </c>
      <c r="E131" s="4">
        <v>227268702</v>
      </c>
      <c r="F131" s="4">
        <v>262127548</v>
      </c>
      <c r="G131" s="4">
        <v>230232724</v>
      </c>
      <c r="H131" s="4">
        <v>328137719</v>
      </c>
      <c r="I131" s="4">
        <v>427480900</v>
      </c>
      <c r="J131" s="4">
        <v>353378401</v>
      </c>
      <c r="K131" s="4">
        <v>427302480</v>
      </c>
      <c r="L131" s="4">
        <v>389404022</v>
      </c>
      <c r="M131" s="4">
        <v>502106837</v>
      </c>
      <c r="N131" s="4">
        <v>529775928</v>
      </c>
      <c r="O131" s="5">
        <v>164517237</v>
      </c>
      <c r="P131" s="4">
        <v>-123271014</v>
      </c>
      <c r="Q131" s="4">
        <v>529775928</v>
      </c>
      <c r="R131" s="4">
        <v>-169149095</v>
      </c>
      <c r="S131" s="4">
        <v>164517237</v>
      </c>
    </row>
    <row r="132" spans="1:19" ht="16" x14ac:dyDescent="0.2">
      <c r="A132" s="3" t="s">
        <v>136</v>
      </c>
      <c r="B132" s="3"/>
      <c r="C132" s="6">
        <v>104.25</v>
      </c>
      <c r="D132" s="6">
        <v>76.98</v>
      </c>
      <c r="E132" s="6">
        <v>61.28</v>
      </c>
      <c r="F132" s="6">
        <v>59.08</v>
      </c>
      <c r="G132" s="6">
        <v>48.97</v>
      </c>
      <c r="H132" s="6">
        <v>62.65</v>
      </c>
      <c r="I132" s="6">
        <v>63.11</v>
      </c>
      <c r="J132" s="6">
        <v>46.43</v>
      </c>
      <c r="K132" s="6">
        <v>50.18</v>
      </c>
      <c r="L132" s="6">
        <v>36.86</v>
      </c>
      <c r="M132" s="6">
        <v>42.26</v>
      </c>
      <c r="N132" s="6">
        <v>41.38</v>
      </c>
      <c r="O132" s="7">
        <v>12.07</v>
      </c>
      <c r="P132" s="6">
        <v>-10.89</v>
      </c>
      <c r="Q132" s="6">
        <v>41.38</v>
      </c>
      <c r="R132" s="6">
        <v>-12.37</v>
      </c>
      <c r="S132" s="6">
        <v>12.07</v>
      </c>
    </row>
    <row r="133" spans="1:19" ht="16" x14ac:dyDescent="0.2">
      <c r="A133" s="3" t="s">
        <v>137</v>
      </c>
      <c r="B133" s="3"/>
      <c r="C133" s="6">
        <v>-47.13</v>
      </c>
      <c r="D133" s="6">
        <v>-36.31</v>
      </c>
      <c r="E133" s="6">
        <v>-27.45</v>
      </c>
      <c r="F133" s="6">
        <v>-43.65</v>
      </c>
      <c r="G133" s="6">
        <v>-34.32</v>
      </c>
      <c r="H133" s="6">
        <v>-62.55</v>
      </c>
      <c r="I133" s="6">
        <v>-70.239999999999995</v>
      </c>
      <c r="J133" s="6">
        <v>-50.85</v>
      </c>
      <c r="K133" s="6">
        <v>-50.82</v>
      </c>
      <c r="L133" s="6">
        <v>-44.11</v>
      </c>
      <c r="M133" s="6">
        <v>-50.55</v>
      </c>
      <c r="N133" s="6">
        <v>-43.07</v>
      </c>
      <c r="O133" s="7">
        <v>-49.91</v>
      </c>
      <c r="P133" s="6">
        <v>-45.16</v>
      </c>
      <c r="Q133" s="6">
        <v>-43.07</v>
      </c>
      <c r="R133" s="6">
        <v>-42.75</v>
      </c>
      <c r="S133" s="6">
        <v>-49.91</v>
      </c>
    </row>
    <row r="134" spans="1:19" ht="16" x14ac:dyDescent="0.2">
      <c r="A134" s="3" t="s">
        <v>138</v>
      </c>
      <c r="B134" s="3"/>
      <c r="C134" s="6">
        <v>0.6</v>
      </c>
      <c r="D134" s="6">
        <v>0.66</v>
      </c>
      <c r="E134" s="6">
        <v>0.7</v>
      </c>
      <c r="F134" s="6">
        <v>1.75</v>
      </c>
      <c r="G134" s="6">
        <v>0.97</v>
      </c>
      <c r="H134" s="6">
        <v>0.75</v>
      </c>
      <c r="I134" s="6">
        <v>0.7</v>
      </c>
      <c r="J134" s="6">
        <v>0.99</v>
      </c>
      <c r="K134" s="6">
        <v>0.79</v>
      </c>
      <c r="L134" s="6">
        <v>0.97</v>
      </c>
      <c r="M134" s="6">
        <v>0.9</v>
      </c>
      <c r="N134" s="6">
        <v>0.92</v>
      </c>
      <c r="O134" s="7">
        <v>0.87</v>
      </c>
      <c r="P134" s="6">
        <v>0.93</v>
      </c>
      <c r="Q134" s="6">
        <v>0.92</v>
      </c>
      <c r="R134" s="6">
        <v>0.87</v>
      </c>
      <c r="S134" s="6">
        <v>0.87</v>
      </c>
    </row>
    <row r="135" spans="1:19" ht="16" x14ac:dyDescent="0.2">
      <c r="A135" s="3" t="s">
        <v>139</v>
      </c>
      <c r="B135" s="3"/>
      <c r="C135" s="4" t="s">
        <v>18</v>
      </c>
      <c r="D135" s="6">
        <v>77.08</v>
      </c>
      <c r="E135" s="6">
        <v>77.31</v>
      </c>
      <c r="F135" s="6">
        <v>77.56</v>
      </c>
      <c r="G135" s="6">
        <v>76.92</v>
      </c>
      <c r="H135" s="6">
        <v>80.25</v>
      </c>
      <c r="I135" s="6">
        <v>86.51</v>
      </c>
      <c r="J135" s="6">
        <v>88.89</v>
      </c>
      <c r="K135" s="6">
        <v>91.12</v>
      </c>
      <c r="L135" s="6">
        <v>92.09</v>
      </c>
      <c r="M135" s="6">
        <v>86.74</v>
      </c>
      <c r="N135" s="6">
        <v>98.01</v>
      </c>
      <c r="O135" s="7">
        <v>110.98</v>
      </c>
      <c r="P135" s="6">
        <v>106.95</v>
      </c>
      <c r="Q135" s="6">
        <v>98.01</v>
      </c>
      <c r="R135" s="6">
        <v>105.73</v>
      </c>
      <c r="S135" s="6">
        <v>110.98</v>
      </c>
    </row>
    <row r="136" spans="1:19" ht="16" x14ac:dyDescent="0.2">
      <c r="A136" s="3" t="s">
        <v>140</v>
      </c>
      <c r="B136" s="3"/>
      <c r="C136" s="4" t="s">
        <v>18</v>
      </c>
      <c r="D136" s="4" t="s">
        <v>18</v>
      </c>
      <c r="E136" s="4" t="s">
        <v>18</v>
      </c>
      <c r="F136" s="4">
        <v>3013</v>
      </c>
      <c r="G136" s="4">
        <v>3369</v>
      </c>
      <c r="H136" s="4">
        <v>3524</v>
      </c>
      <c r="I136" s="4">
        <v>4107</v>
      </c>
      <c r="J136" s="4">
        <v>4860</v>
      </c>
      <c r="K136" s="4">
        <v>5255</v>
      </c>
      <c r="L136" s="4">
        <v>5433</v>
      </c>
      <c r="M136" s="4">
        <v>6265</v>
      </c>
      <c r="N136" s="4">
        <v>6512</v>
      </c>
      <c r="O136" s="5">
        <v>6512</v>
      </c>
      <c r="P136" s="4">
        <v>6265</v>
      </c>
      <c r="Q136" s="4">
        <v>6512</v>
      </c>
      <c r="R136" s="4">
        <v>6512</v>
      </c>
      <c r="S136" s="4">
        <v>6512</v>
      </c>
    </row>
    <row r="138" spans="1:19" ht="16" x14ac:dyDescent="0.2">
      <c r="A138" s="2" t="s">
        <v>18</v>
      </c>
      <c r="B138" s="2"/>
      <c r="C138" s="2" t="s">
        <v>0</v>
      </c>
      <c r="D138" s="2" t="s">
        <v>1</v>
      </c>
      <c r="E138" s="2" t="s">
        <v>2</v>
      </c>
      <c r="F138" s="2" t="s">
        <v>3</v>
      </c>
      <c r="G138" s="2" t="s">
        <v>4</v>
      </c>
      <c r="H138" s="2" t="s">
        <v>5</v>
      </c>
      <c r="I138" s="2" t="s">
        <v>6</v>
      </c>
      <c r="J138" s="2" t="s">
        <v>7</v>
      </c>
      <c r="K138" s="2" t="s">
        <v>8</v>
      </c>
      <c r="L138" s="2" t="s">
        <v>9</v>
      </c>
      <c r="M138" s="2" t="s">
        <v>10</v>
      </c>
      <c r="N138" s="2" t="s">
        <v>11</v>
      </c>
      <c r="O138" s="2" t="s">
        <v>12</v>
      </c>
      <c r="P138" s="2" t="s">
        <v>13</v>
      </c>
      <c r="Q138" s="2" t="s">
        <v>14</v>
      </c>
      <c r="R138" s="2" t="s">
        <v>15</v>
      </c>
      <c r="S138" s="2" t="s">
        <v>16</v>
      </c>
    </row>
    <row r="139" spans="1:19" ht="16" x14ac:dyDescent="0.2">
      <c r="A139" s="3" t="s">
        <v>141</v>
      </c>
      <c r="B139" s="3"/>
      <c r="C139" s="4" t="s">
        <v>18</v>
      </c>
      <c r="D139" s="4">
        <v>109537236</v>
      </c>
      <c r="E139" s="4">
        <v>97581040</v>
      </c>
      <c r="F139" s="4">
        <v>102960431</v>
      </c>
      <c r="G139" s="4">
        <v>131307381</v>
      </c>
      <c r="H139" s="4">
        <v>137815640</v>
      </c>
      <c r="I139" s="4">
        <v>185526711</v>
      </c>
      <c r="J139" s="4">
        <v>214531031</v>
      </c>
      <c r="K139" s="4">
        <v>219953952</v>
      </c>
      <c r="L139" s="4">
        <v>275310348</v>
      </c>
      <c r="M139" s="4">
        <v>346924235</v>
      </c>
      <c r="N139" s="4">
        <v>379384827</v>
      </c>
      <c r="O139" s="5">
        <v>410413568</v>
      </c>
      <c r="P139" s="4">
        <v>82811448</v>
      </c>
      <c r="Q139" s="4">
        <v>108450507</v>
      </c>
      <c r="R139" s="4">
        <v>108201416</v>
      </c>
      <c r="S139" s="4">
        <v>116837790</v>
      </c>
    </row>
    <row r="140" spans="1:19" ht="16" x14ac:dyDescent="0.2">
      <c r="A140" s="3" t="s">
        <v>142</v>
      </c>
      <c r="B140" s="3"/>
      <c r="C140" s="4" t="s">
        <v>18</v>
      </c>
      <c r="D140" s="4">
        <v>11319125</v>
      </c>
      <c r="E140" s="4">
        <v>19306822</v>
      </c>
      <c r="F140" s="4">
        <v>14434899</v>
      </c>
      <c r="G140" s="4">
        <v>18622637</v>
      </c>
      <c r="H140" s="4" t="s">
        <v>18</v>
      </c>
      <c r="I140" s="4">
        <v>38961831</v>
      </c>
      <c r="J140" s="4">
        <v>44214597</v>
      </c>
      <c r="K140" s="4">
        <v>69970781</v>
      </c>
      <c r="L140" s="4">
        <v>94002472</v>
      </c>
      <c r="M140" s="4">
        <v>103712785</v>
      </c>
      <c r="N140" s="4">
        <v>110465959</v>
      </c>
      <c r="O140" s="5">
        <v>109431274</v>
      </c>
      <c r="P140" s="4">
        <v>4865961</v>
      </c>
      <c r="Q140" s="4">
        <v>95877926</v>
      </c>
      <c r="R140" s="4">
        <v>5979044</v>
      </c>
      <c r="S140" s="4">
        <v>6202957</v>
      </c>
    </row>
    <row r="141" spans="1:19" ht="16" x14ac:dyDescent="0.2">
      <c r="A141" s="3" t="s">
        <v>143</v>
      </c>
      <c r="B141" s="3"/>
      <c r="C141" s="4" t="s">
        <v>18</v>
      </c>
      <c r="D141" s="4">
        <v>-27039483</v>
      </c>
      <c r="E141" s="4">
        <v>-32219661</v>
      </c>
      <c r="F141" s="4">
        <v>-28614313</v>
      </c>
      <c r="G141" s="4">
        <v>-31314497</v>
      </c>
      <c r="H141" s="4">
        <v>-12878938</v>
      </c>
      <c r="I141" s="4">
        <v>-50687021</v>
      </c>
      <c r="J141" s="4">
        <v>-58313640</v>
      </c>
      <c r="K141" s="4">
        <v>-62386162</v>
      </c>
      <c r="L141" s="4">
        <v>-78781864</v>
      </c>
      <c r="M141" s="4">
        <v>-83389939</v>
      </c>
      <c r="N141" s="4">
        <v>-98085326</v>
      </c>
      <c r="O141" s="5">
        <v>-118967163</v>
      </c>
      <c r="P141" s="4">
        <v>3964857</v>
      </c>
      <c r="Q141" s="4">
        <v>-95398057</v>
      </c>
      <c r="R141" s="4">
        <v>-9932929</v>
      </c>
      <c r="S141" s="4">
        <v>-21478896</v>
      </c>
    </row>
    <row r="142" spans="1:19" ht="16" x14ac:dyDescent="0.2">
      <c r="A142" s="28" t="s">
        <v>144</v>
      </c>
      <c r="B142" s="23"/>
      <c r="C142" s="26" t="s">
        <v>18</v>
      </c>
      <c r="D142" s="26">
        <v>0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0</v>
      </c>
      <c r="O142" s="27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6" x14ac:dyDescent="0.2">
      <c r="A143" s="12" t="s">
        <v>199</v>
      </c>
      <c r="B143" s="19" t="e">
        <f t="shared" ref="B143:S143" si="7">B142/B2</f>
        <v>#DIV/0!</v>
      </c>
      <c r="C143" s="19" t="e">
        <f t="shared" si="7"/>
        <v>#VALUE!</v>
      </c>
      <c r="D143" s="19">
        <f t="shared" si="7"/>
        <v>0</v>
      </c>
      <c r="E143" s="19">
        <f t="shared" si="7"/>
        <v>0</v>
      </c>
      <c r="F143" s="19">
        <f t="shared" si="7"/>
        <v>0</v>
      </c>
      <c r="G143" s="19">
        <f t="shared" si="7"/>
        <v>0</v>
      </c>
      <c r="H143" s="19">
        <f t="shared" si="7"/>
        <v>0</v>
      </c>
      <c r="I143" s="19">
        <f t="shared" si="7"/>
        <v>0</v>
      </c>
      <c r="J143" s="19">
        <f t="shared" si="7"/>
        <v>0</v>
      </c>
      <c r="K143" s="19">
        <f t="shared" si="7"/>
        <v>0</v>
      </c>
      <c r="L143" s="19">
        <f t="shared" si="7"/>
        <v>0</v>
      </c>
      <c r="M143" s="19">
        <f t="shared" si="7"/>
        <v>0</v>
      </c>
      <c r="N143" s="19">
        <f t="shared" si="7"/>
        <v>0</v>
      </c>
      <c r="O143" s="19">
        <f t="shared" si="7"/>
        <v>0</v>
      </c>
      <c r="P143" s="19">
        <f t="shared" si="7"/>
        <v>0</v>
      </c>
      <c r="Q143" s="19">
        <f t="shared" si="7"/>
        <v>0</v>
      </c>
      <c r="R143" s="19">
        <f t="shared" si="7"/>
        <v>0</v>
      </c>
      <c r="S143" s="19">
        <f t="shared" si="7"/>
        <v>0</v>
      </c>
    </row>
    <row r="144" spans="1:19" ht="16" x14ac:dyDescent="0.2">
      <c r="A144" s="3" t="s">
        <v>145</v>
      </c>
      <c r="B144" s="3"/>
      <c r="C144" s="4" t="s">
        <v>18</v>
      </c>
      <c r="D144" s="4" t="s">
        <v>18</v>
      </c>
      <c r="E144" s="4" t="s">
        <v>18</v>
      </c>
      <c r="F144" s="4" t="s">
        <v>18</v>
      </c>
      <c r="G144" s="4" t="s">
        <v>18</v>
      </c>
      <c r="H144" s="4" t="s">
        <v>18</v>
      </c>
      <c r="I144" s="4" t="s">
        <v>18</v>
      </c>
      <c r="J144" s="4" t="s">
        <v>18</v>
      </c>
      <c r="K144" s="4" t="s">
        <v>18</v>
      </c>
      <c r="L144" s="4" t="s">
        <v>18</v>
      </c>
      <c r="M144" s="4" t="s">
        <v>18</v>
      </c>
      <c r="N144" s="4" t="s">
        <v>18</v>
      </c>
      <c r="O144" s="5" t="s">
        <v>18</v>
      </c>
      <c r="P144" s="4" t="s">
        <v>18</v>
      </c>
      <c r="Q144" s="4" t="s">
        <v>18</v>
      </c>
      <c r="R144" s="4" t="s">
        <v>18</v>
      </c>
      <c r="S144" s="4" t="s">
        <v>18</v>
      </c>
    </row>
    <row r="145" spans="1:19" ht="16" x14ac:dyDescent="0.2">
      <c r="A145" s="3" t="s">
        <v>146</v>
      </c>
      <c r="B145" s="3"/>
      <c r="C145" s="4" t="s">
        <v>18</v>
      </c>
      <c r="D145" s="4" t="s">
        <v>18</v>
      </c>
      <c r="E145" s="4" t="s">
        <v>18</v>
      </c>
      <c r="F145" s="4" t="s">
        <v>18</v>
      </c>
      <c r="G145" s="4" t="s">
        <v>18</v>
      </c>
      <c r="H145" s="4" t="s">
        <v>18</v>
      </c>
      <c r="I145" s="4" t="s">
        <v>18</v>
      </c>
      <c r="J145" s="4" t="s">
        <v>18</v>
      </c>
      <c r="K145" s="4" t="s">
        <v>18</v>
      </c>
      <c r="L145" s="4" t="s">
        <v>18</v>
      </c>
      <c r="M145" s="4" t="s">
        <v>18</v>
      </c>
      <c r="N145" s="4" t="s">
        <v>18</v>
      </c>
      <c r="O145" s="5" t="s">
        <v>18</v>
      </c>
      <c r="P145" s="4" t="s">
        <v>18</v>
      </c>
      <c r="Q145" s="4" t="s">
        <v>18</v>
      </c>
      <c r="R145" s="4" t="s">
        <v>18</v>
      </c>
      <c r="S145" s="4" t="s">
        <v>18</v>
      </c>
    </row>
    <row r="146" spans="1:19" ht="16" x14ac:dyDescent="0.2">
      <c r="A146" s="3" t="s">
        <v>147</v>
      </c>
      <c r="B146" s="3"/>
      <c r="C146" s="4" t="s">
        <v>18</v>
      </c>
      <c r="D146" s="4">
        <v>-27039483</v>
      </c>
      <c r="E146" s="4">
        <v>-32219661</v>
      </c>
      <c r="F146" s="4">
        <v>-28614313</v>
      </c>
      <c r="G146" s="4">
        <v>-31314497</v>
      </c>
      <c r="H146" s="4">
        <v>-12878938</v>
      </c>
      <c r="I146" s="4">
        <v>-50687021</v>
      </c>
      <c r="J146" s="4">
        <v>-58313640</v>
      </c>
      <c r="K146" s="4">
        <v>-62386162</v>
      </c>
      <c r="L146" s="4">
        <v>-78781864</v>
      </c>
      <c r="M146" s="4">
        <v>-83389939</v>
      </c>
      <c r="N146" s="4">
        <v>-98085326</v>
      </c>
      <c r="O146" s="5">
        <v>-118967163</v>
      </c>
      <c r="P146" s="4">
        <v>3964857</v>
      </c>
      <c r="Q146" s="4">
        <v>-95398057</v>
      </c>
      <c r="R146" s="4">
        <v>-9932929</v>
      </c>
      <c r="S146" s="4">
        <v>-21478896</v>
      </c>
    </row>
    <row r="147" spans="1:19" ht="16" x14ac:dyDescent="0.2">
      <c r="A147" s="3" t="s">
        <v>148</v>
      </c>
      <c r="B147" s="3"/>
      <c r="C147" s="4" t="s">
        <v>18</v>
      </c>
      <c r="D147" s="4">
        <v>-144341</v>
      </c>
      <c r="E147" s="4">
        <v>2258743</v>
      </c>
      <c r="F147" s="4">
        <v>-13923929</v>
      </c>
      <c r="G147" s="4">
        <v>-6168007</v>
      </c>
      <c r="H147" s="4">
        <v>-5613896</v>
      </c>
      <c r="I147" s="4">
        <v>-11847328</v>
      </c>
      <c r="J147" s="4">
        <v>-27521331</v>
      </c>
      <c r="K147" s="4">
        <v>-14955587</v>
      </c>
      <c r="L147" s="4">
        <v>51871830</v>
      </c>
      <c r="M147" s="4">
        <v>-42744247</v>
      </c>
      <c r="N147" s="4">
        <v>-97221561</v>
      </c>
      <c r="O147" s="5">
        <v>-63325712</v>
      </c>
      <c r="P147" s="4">
        <v>-39017799</v>
      </c>
      <c r="Q147" s="4">
        <v>38677482</v>
      </c>
      <c r="R147" s="4">
        <v>-33752670</v>
      </c>
      <c r="S147" s="4">
        <v>-28144761</v>
      </c>
    </row>
    <row r="148" spans="1:19" ht="16" x14ac:dyDescent="0.2">
      <c r="A148" s="3" t="s">
        <v>149</v>
      </c>
      <c r="B148" s="3"/>
      <c r="C148" s="4" t="s">
        <v>18</v>
      </c>
      <c r="D148" s="4">
        <v>3771607</v>
      </c>
      <c r="E148" s="4">
        <v>-1826675</v>
      </c>
      <c r="F148" s="4">
        <v>-10730367</v>
      </c>
      <c r="G148" s="4">
        <v>-13403554</v>
      </c>
      <c r="H148" s="4">
        <v>1210840</v>
      </c>
      <c r="I148" s="4">
        <v>-10381679</v>
      </c>
      <c r="J148" s="4">
        <v>-24137561</v>
      </c>
      <c r="K148" s="4">
        <v>14635110</v>
      </c>
      <c r="L148" s="4">
        <v>17655905</v>
      </c>
      <c r="M148" s="4">
        <v>-51138466</v>
      </c>
      <c r="N148" s="4">
        <v>-41172803</v>
      </c>
      <c r="O148" s="5">
        <v>-15553684</v>
      </c>
      <c r="P148" s="4">
        <v>3334084</v>
      </c>
      <c r="Q148" s="4">
        <v>12956477</v>
      </c>
      <c r="R148" s="4">
        <v>-36067139</v>
      </c>
      <c r="S148" s="4">
        <v>3147769</v>
      </c>
    </row>
    <row r="149" spans="1:19" ht="16" x14ac:dyDescent="0.2">
      <c r="A149" s="3" t="s">
        <v>150</v>
      </c>
      <c r="B149" s="3"/>
      <c r="C149" s="4" t="s">
        <v>18</v>
      </c>
      <c r="D149" s="4">
        <v>3842932</v>
      </c>
      <c r="E149" s="4">
        <v>-2022857</v>
      </c>
      <c r="F149" s="4">
        <v>-5109699</v>
      </c>
      <c r="G149" s="4">
        <v>-6998316</v>
      </c>
      <c r="H149" s="4">
        <v>-6274354</v>
      </c>
      <c r="I149" s="4">
        <v>-15145038</v>
      </c>
      <c r="J149" s="4">
        <v>-29326008</v>
      </c>
      <c r="K149" s="4">
        <v>-10041608</v>
      </c>
      <c r="L149" s="4">
        <v>25327091</v>
      </c>
      <c r="M149" s="4">
        <v>-69252307</v>
      </c>
      <c r="N149" s="4">
        <v>-70732764</v>
      </c>
      <c r="O149" s="5">
        <v>-20645663</v>
      </c>
      <c r="P149" s="4">
        <v>-20364948</v>
      </c>
      <c r="Q149" s="4">
        <v>27832431</v>
      </c>
      <c r="R149" s="4">
        <v>-22951816</v>
      </c>
      <c r="S149" s="4">
        <v>-4536491</v>
      </c>
    </row>
    <row r="150" spans="1:19" ht="16" x14ac:dyDescent="0.2">
      <c r="A150" s="3" t="s">
        <v>151</v>
      </c>
      <c r="B150" s="3"/>
      <c r="C150" s="4" t="s">
        <v>18</v>
      </c>
      <c r="D150" s="4" t="s">
        <v>18</v>
      </c>
      <c r="E150" s="4" t="s">
        <v>18</v>
      </c>
      <c r="F150" s="4" t="s">
        <v>18</v>
      </c>
      <c r="G150" s="4" t="s">
        <v>18</v>
      </c>
      <c r="H150" s="4" t="s">
        <v>18</v>
      </c>
      <c r="I150" s="4" t="s">
        <v>18</v>
      </c>
      <c r="J150" s="4" t="s">
        <v>18</v>
      </c>
      <c r="K150" s="4" t="s">
        <v>18</v>
      </c>
      <c r="L150" s="4" t="s">
        <v>18</v>
      </c>
      <c r="M150" s="4" t="s">
        <v>18</v>
      </c>
      <c r="N150" s="4" t="s">
        <v>18</v>
      </c>
      <c r="O150" s="5" t="s">
        <v>18</v>
      </c>
      <c r="P150" s="4" t="s">
        <v>18</v>
      </c>
      <c r="Q150" s="4" t="s">
        <v>18</v>
      </c>
      <c r="R150" s="4" t="s">
        <v>18</v>
      </c>
      <c r="S150" s="4" t="s">
        <v>18</v>
      </c>
    </row>
    <row r="151" spans="1:19" ht="16" x14ac:dyDescent="0.2">
      <c r="A151" s="3" t="s">
        <v>152</v>
      </c>
      <c r="B151" s="3"/>
      <c r="C151" s="4" t="s">
        <v>18</v>
      </c>
      <c r="D151" s="4" t="s">
        <v>18</v>
      </c>
      <c r="E151" s="4" t="s">
        <v>18</v>
      </c>
      <c r="F151" s="4" t="s">
        <v>18</v>
      </c>
      <c r="G151" s="4" t="s">
        <v>18</v>
      </c>
      <c r="H151" s="4" t="s">
        <v>18</v>
      </c>
      <c r="I151" s="4" t="s">
        <v>18</v>
      </c>
      <c r="J151" s="4" t="s">
        <v>18</v>
      </c>
      <c r="K151" s="4" t="s">
        <v>18</v>
      </c>
      <c r="L151" s="4" t="s">
        <v>18</v>
      </c>
      <c r="M151" s="4" t="s">
        <v>18</v>
      </c>
      <c r="N151" s="4" t="s">
        <v>18</v>
      </c>
      <c r="O151" s="5" t="s">
        <v>18</v>
      </c>
      <c r="P151" s="4" t="s">
        <v>18</v>
      </c>
      <c r="Q151" s="4" t="s">
        <v>18</v>
      </c>
      <c r="R151" s="4" t="s">
        <v>18</v>
      </c>
      <c r="S151" s="4" t="s">
        <v>18</v>
      </c>
    </row>
    <row r="152" spans="1:19" ht="16" x14ac:dyDescent="0.2">
      <c r="A152" s="3" t="s">
        <v>153</v>
      </c>
      <c r="B152" s="3"/>
      <c r="C152" s="4" t="s">
        <v>18</v>
      </c>
      <c r="D152" s="4">
        <v>-7758879</v>
      </c>
      <c r="E152" s="4">
        <v>6108274</v>
      </c>
      <c r="F152" s="4">
        <v>1916137</v>
      </c>
      <c r="G152" s="4">
        <v>14233862</v>
      </c>
      <c r="H152" s="4">
        <v>-550382</v>
      </c>
      <c r="I152" s="4">
        <v>13679389</v>
      </c>
      <c r="J152" s="4">
        <v>25942238</v>
      </c>
      <c r="K152" s="4">
        <v>-19549088</v>
      </c>
      <c r="L152" s="4">
        <v>8888835</v>
      </c>
      <c r="M152" s="4">
        <v>77646526</v>
      </c>
      <c r="N152" s="4">
        <v>14684007</v>
      </c>
      <c r="O152" s="5">
        <v>-27126365</v>
      </c>
      <c r="P152" s="4">
        <v>-21986935</v>
      </c>
      <c r="Q152" s="4">
        <v>-2111426</v>
      </c>
      <c r="R152" s="4">
        <v>25266284</v>
      </c>
      <c r="S152" s="4">
        <v>-26756039</v>
      </c>
    </row>
    <row r="153" spans="1:19" ht="16" x14ac:dyDescent="0.2">
      <c r="A153" s="3" t="s">
        <v>154</v>
      </c>
      <c r="B153" s="3"/>
      <c r="C153" s="4" t="s">
        <v>18</v>
      </c>
      <c r="D153" s="4" t="s">
        <v>18</v>
      </c>
      <c r="E153" s="4" t="s">
        <v>18</v>
      </c>
      <c r="F153" s="4" t="s">
        <v>18</v>
      </c>
      <c r="G153" s="4" t="s">
        <v>18</v>
      </c>
      <c r="H153" s="4" t="s">
        <v>18</v>
      </c>
      <c r="I153" s="4" t="s">
        <v>18</v>
      </c>
      <c r="J153" s="4" t="s">
        <v>18</v>
      </c>
      <c r="K153" s="4" t="s">
        <v>18</v>
      </c>
      <c r="L153" s="4" t="s">
        <v>18</v>
      </c>
      <c r="M153" s="4" t="s">
        <v>18</v>
      </c>
      <c r="N153" s="4" t="s">
        <v>18</v>
      </c>
      <c r="O153" s="5" t="s">
        <v>18</v>
      </c>
      <c r="P153" s="4" t="s">
        <v>18</v>
      </c>
      <c r="Q153" s="4" t="s">
        <v>18</v>
      </c>
      <c r="R153" s="4" t="s">
        <v>18</v>
      </c>
      <c r="S153" s="4" t="s">
        <v>18</v>
      </c>
    </row>
    <row r="154" spans="1:19" ht="16" x14ac:dyDescent="0.2">
      <c r="A154" s="3" t="s">
        <v>155</v>
      </c>
      <c r="B154" s="3"/>
      <c r="C154" s="4" t="s">
        <v>18</v>
      </c>
      <c r="D154" s="4">
        <v>93672537</v>
      </c>
      <c r="E154" s="4">
        <v>86926943</v>
      </c>
      <c r="F154" s="4">
        <v>74857087</v>
      </c>
      <c r="G154" s="4">
        <v>112447513</v>
      </c>
      <c r="H154" s="4">
        <v>119322807</v>
      </c>
      <c r="I154" s="4">
        <v>161954192</v>
      </c>
      <c r="J154" s="4">
        <v>172910657</v>
      </c>
      <c r="K154" s="4">
        <v>212582984</v>
      </c>
      <c r="L154" s="4">
        <v>342402786</v>
      </c>
      <c r="M154" s="4">
        <v>324502835</v>
      </c>
      <c r="N154" s="4">
        <v>294543899</v>
      </c>
      <c r="O154" s="5">
        <v>337551967</v>
      </c>
      <c r="P154" s="4">
        <v>52624468</v>
      </c>
      <c r="Q154" s="4">
        <v>147607858</v>
      </c>
      <c r="R154" s="4">
        <v>70494862</v>
      </c>
      <c r="S154" s="4">
        <v>73417090</v>
      </c>
    </row>
    <row r="155" spans="1:19" ht="16" x14ac:dyDescent="0.2">
      <c r="A155" s="3" t="s">
        <v>156</v>
      </c>
      <c r="B155" s="3"/>
      <c r="C155" s="4" t="s">
        <v>18</v>
      </c>
      <c r="D155" s="4" t="s">
        <v>18</v>
      </c>
      <c r="E155" s="4" t="s">
        <v>18</v>
      </c>
      <c r="F155" s="4" t="s">
        <v>18</v>
      </c>
      <c r="G155" s="4" t="s">
        <v>18</v>
      </c>
      <c r="H155" s="4" t="s">
        <v>18</v>
      </c>
      <c r="I155" s="4" t="s">
        <v>18</v>
      </c>
      <c r="J155" s="4" t="s">
        <v>18</v>
      </c>
      <c r="K155" s="4" t="s">
        <v>18</v>
      </c>
      <c r="L155" s="4" t="s">
        <v>18</v>
      </c>
      <c r="M155" s="4" t="s">
        <v>18</v>
      </c>
      <c r="N155" s="4" t="s">
        <v>18</v>
      </c>
      <c r="O155" s="5" t="s">
        <v>18</v>
      </c>
      <c r="P155" s="4" t="s">
        <v>18</v>
      </c>
      <c r="Q155" s="4" t="s">
        <v>18</v>
      </c>
      <c r="R155" s="4" t="s">
        <v>18</v>
      </c>
      <c r="S155" s="4" t="s">
        <v>18</v>
      </c>
    </row>
    <row r="156" spans="1:19" ht="16" x14ac:dyDescent="0.2">
      <c r="A156" s="3" t="s">
        <v>157</v>
      </c>
      <c r="B156" s="3"/>
      <c r="C156" s="4" t="s">
        <v>18</v>
      </c>
      <c r="D156" s="4">
        <v>2749541</v>
      </c>
      <c r="E156" s="4">
        <v>1511693</v>
      </c>
      <c r="F156" s="4">
        <v>2554849</v>
      </c>
      <c r="G156" s="4">
        <v>2372310</v>
      </c>
      <c r="H156" s="4">
        <v>1100764</v>
      </c>
      <c r="I156" s="4">
        <v>854962</v>
      </c>
      <c r="J156" s="4">
        <v>1353508</v>
      </c>
      <c r="K156" s="4">
        <v>2777466</v>
      </c>
      <c r="L156" s="4">
        <v>1948238</v>
      </c>
      <c r="M156" s="4">
        <v>1656754</v>
      </c>
      <c r="N156" s="4">
        <v>2879217</v>
      </c>
      <c r="O156" s="5" t="s">
        <v>18</v>
      </c>
      <c r="P156" s="4" t="s">
        <v>18</v>
      </c>
      <c r="Q156" s="4" t="s">
        <v>18</v>
      </c>
      <c r="R156" s="4" t="s">
        <v>18</v>
      </c>
      <c r="S156" s="4" t="s">
        <v>18</v>
      </c>
    </row>
    <row r="157" spans="1:19" ht="16" x14ac:dyDescent="0.2">
      <c r="A157" s="3" t="s">
        <v>158</v>
      </c>
      <c r="B157" s="3"/>
      <c r="C157" s="4" t="s">
        <v>18</v>
      </c>
      <c r="D157" s="4">
        <v>2749541</v>
      </c>
      <c r="E157" s="4">
        <v>1511693</v>
      </c>
      <c r="F157" s="4">
        <v>2554849</v>
      </c>
      <c r="G157" s="4">
        <v>2372310</v>
      </c>
      <c r="H157" s="4">
        <v>1100764</v>
      </c>
      <c r="I157" s="4">
        <v>854962</v>
      </c>
      <c r="J157" s="4">
        <v>1353508</v>
      </c>
      <c r="K157" s="4">
        <v>2777466</v>
      </c>
      <c r="L157" s="4">
        <v>1948238</v>
      </c>
      <c r="M157" s="4">
        <v>1656754</v>
      </c>
      <c r="N157" s="4">
        <v>2879217</v>
      </c>
      <c r="O157" s="5" t="s">
        <v>18</v>
      </c>
      <c r="P157" s="4" t="s">
        <v>18</v>
      </c>
      <c r="Q157" s="4" t="s">
        <v>18</v>
      </c>
      <c r="R157" s="4" t="s">
        <v>18</v>
      </c>
      <c r="S157" s="4" t="s">
        <v>18</v>
      </c>
    </row>
    <row r="158" spans="1:19" ht="16" x14ac:dyDescent="0.2">
      <c r="A158" s="3" t="s">
        <v>159</v>
      </c>
      <c r="B158" s="3"/>
      <c r="C158" s="4" t="s">
        <v>18</v>
      </c>
      <c r="D158" s="4" t="s">
        <v>18</v>
      </c>
      <c r="E158" s="4" t="s">
        <v>18</v>
      </c>
      <c r="F158" s="4" t="s">
        <v>18</v>
      </c>
      <c r="G158" s="4" t="s">
        <v>18</v>
      </c>
      <c r="H158" s="4" t="s">
        <v>18</v>
      </c>
      <c r="I158" s="4" t="s">
        <v>18</v>
      </c>
      <c r="J158" s="4" t="s">
        <v>18</v>
      </c>
      <c r="K158" s="4" t="s">
        <v>18</v>
      </c>
      <c r="L158" s="4" t="s">
        <v>18</v>
      </c>
      <c r="M158" s="4" t="s">
        <v>18</v>
      </c>
      <c r="N158" s="4" t="s">
        <v>18</v>
      </c>
      <c r="O158" s="5" t="s">
        <v>18</v>
      </c>
      <c r="P158" s="4" t="s">
        <v>18</v>
      </c>
      <c r="Q158" s="4" t="s">
        <v>18</v>
      </c>
      <c r="R158" s="4" t="s">
        <v>18</v>
      </c>
      <c r="S158" s="4" t="s">
        <v>18</v>
      </c>
    </row>
    <row r="159" spans="1:19" ht="16" x14ac:dyDescent="0.2">
      <c r="A159" s="3" t="s">
        <v>160</v>
      </c>
      <c r="B159" s="3"/>
      <c r="C159" s="4" t="s">
        <v>18</v>
      </c>
      <c r="D159" s="4">
        <v>-12999101</v>
      </c>
      <c r="E159" s="4">
        <v>-17748419</v>
      </c>
      <c r="F159" s="4">
        <v>-14818127</v>
      </c>
      <c r="G159" s="4">
        <v>-13166323</v>
      </c>
      <c r="H159" s="4">
        <v>-13539396</v>
      </c>
      <c r="I159" s="4">
        <v>-18687022</v>
      </c>
      <c r="J159" s="4">
        <v>-20415414</v>
      </c>
      <c r="K159" s="4">
        <v>-32154512</v>
      </c>
      <c r="L159" s="4">
        <v>-32145923</v>
      </c>
      <c r="M159" s="4">
        <v>-34460478</v>
      </c>
      <c r="N159" s="4">
        <v>-33398917</v>
      </c>
      <c r="O159" s="5">
        <v>-40550675</v>
      </c>
      <c r="P159" s="4">
        <v>-6578058</v>
      </c>
      <c r="Q159" s="4">
        <v>-14492059</v>
      </c>
      <c r="R159" s="4">
        <v>-10222237</v>
      </c>
      <c r="S159" s="4">
        <v>-9998797</v>
      </c>
    </row>
    <row r="160" spans="1:19" ht="16" x14ac:dyDescent="0.2">
      <c r="A160" s="3" t="s">
        <v>161</v>
      </c>
      <c r="B160" s="3"/>
      <c r="C160" s="4" t="s">
        <v>18</v>
      </c>
      <c r="D160" s="4">
        <v>-11547241</v>
      </c>
      <c r="E160" s="4">
        <v>-14843521</v>
      </c>
      <c r="F160" s="4">
        <v>-13412959</v>
      </c>
      <c r="G160" s="4">
        <v>-12098783</v>
      </c>
      <c r="H160" s="4">
        <v>-12548708</v>
      </c>
      <c r="I160" s="4">
        <v>-17587786</v>
      </c>
      <c r="J160" s="4">
        <v>-18272359</v>
      </c>
      <c r="K160" s="4">
        <v>-28736092</v>
      </c>
      <c r="L160" s="4">
        <v>-29101802</v>
      </c>
      <c r="M160" s="4">
        <v>-31036520</v>
      </c>
      <c r="N160" s="4">
        <v>-26776718</v>
      </c>
      <c r="O160" s="5">
        <v>-32496089</v>
      </c>
      <c r="P160" s="4">
        <v>-5767065</v>
      </c>
      <c r="Q160" s="4">
        <v>-9885312</v>
      </c>
      <c r="R160" s="4">
        <v>-7714896</v>
      </c>
      <c r="S160" s="4">
        <v>-9628471</v>
      </c>
    </row>
    <row r="161" spans="1:19" ht="16" x14ac:dyDescent="0.2">
      <c r="A161" s="3" t="s">
        <v>162</v>
      </c>
      <c r="B161" s="3"/>
      <c r="C161" s="4" t="s">
        <v>18</v>
      </c>
      <c r="D161" s="4">
        <v>-1451860</v>
      </c>
      <c r="E161" s="4">
        <v>-2904898</v>
      </c>
      <c r="F161" s="4">
        <v>-1405167</v>
      </c>
      <c r="G161" s="4">
        <v>-1067540</v>
      </c>
      <c r="H161" s="4">
        <v>-990688</v>
      </c>
      <c r="I161" s="4">
        <v>-1099237</v>
      </c>
      <c r="J161" s="4">
        <v>-2143054</v>
      </c>
      <c r="K161" s="4">
        <v>-3418420</v>
      </c>
      <c r="L161" s="4">
        <v>-3044121</v>
      </c>
      <c r="M161" s="4">
        <v>-3423958</v>
      </c>
      <c r="N161" s="4">
        <v>-6622199</v>
      </c>
      <c r="O161" s="5">
        <v>-8054586</v>
      </c>
      <c r="P161" s="4">
        <v>-810994</v>
      </c>
      <c r="Q161" s="4">
        <v>-4606747</v>
      </c>
      <c r="R161" s="4">
        <v>-2507341</v>
      </c>
      <c r="S161" s="4">
        <v>-370326</v>
      </c>
    </row>
    <row r="162" spans="1:19" ht="16" x14ac:dyDescent="0.2">
      <c r="A162" s="3" t="s">
        <v>163</v>
      </c>
      <c r="B162" s="3"/>
      <c r="C162" s="4" t="s">
        <v>18</v>
      </c>
      <c r="D162" s="4" t="s">
        <v>18</v>
      </c>
      <c r="E162" s="4" t="s">
        <v>18</v>
      </c>
      <c r="F162" s="4" t="s">
        <v>18</v>
      </c>
      <c r="G162" s="4" t="s">
        <v>18</v>
      </c>
      <c r="H162" s="4" t="s">
        <v>18</v>
      </c>
      <c r="I162" s="4" t="s">
        <v>18</v>
      </c>
      <c r="J162" s="4" t="s">
        <v>18</v>
      </c>
      <c r="K162" s="4" t="s">
        <v>18</v>
      </c>
      <c r="L162" s="4" t="s">
        <v>18</v>
      </c>
      <c r="M162" s="4" t="s">
        <v>18</v>
      </c>
      <c r="N162" s="4" t="s">
        <v>18</v>
      </c>
      <c r="O162" s="5" t="s">
        <v>18</v>
      </c>
      <c r="P162" s="4" t="s">
        <v>18</v>
      </c>
      <c r="Q162" s="4" t="s">
        <v>18</v>
      </c>
      <c r="R162" s="4" t="s">
        <v>18</v>
      </c>
      <c r="S162" s="4" t="s">
        <v>18</v>
      </c>
    </row>
    <row r="163" spans="1:19" ht="16" x14ac:dyDescent="0.2">
      <c r="A163" s="3" t="s">
        <v>164</v>
      </c>
      <c r="B163" s="3"/>
      <c r="C163" s="4" t="s">
        <v>18</v>
      </c>
      <c r="D163" s="4" t="s">
        <v>18</v>
      </c>
      <c r="E163" s="4" t="s">
        <v>18</v>
      </c>
      <c r="F163" s="4" t="s">
        <v>18</v>
      </c>
      <c r="G163" s="4" t="s">
        <v>18</v>
      </c>
      <c r="H163" s="4" t="s">
        <v>18</v>
      </c>
      <c r="I163" s="4" t="s">
        <v>18</v>
      </c>
      <c r="J163" s="4" t="s">
        <v>18</v>
      </c>
      <c r="K163" s="4" t="s">
        <v>18</v>
      </c>
      <c r="L163" s="4" t="s">
        <v>18</v>
      </c>
      <c r="M163" s="4" t="s">
        <v>18</v>
      </c>
      <c r="N163" s="4" t="s">
        <v>18</v>
      </c>
      <c r="O163" s="5" t="s">
        <v>18</v>
      </c>
      <c r="P163" s="4" t="s">
        <v>18</v>
      </c>
      <c r="Q163" s="4" t="s">
        <v>18</v>
      </c>
      <c r="R163" s="4" t="s">
        <v>18</v>
      </c>
      <c r="S163" s="4" t="s">
        <v>18</v>
      </c>
    </row>
    <row r="164" spans="1:19" ht="16" x14ac:dyDescent="0.2">
      <c r="A164" s="3" t="s">
        <v>165</v>
      </c>
      <c r="B164" s="3"/>
      <c r="C164" s="4" t="s">
        <v>18</v>
      </c>
      <c r="D164" s="4" t="s">
        <v>18</v>
      </c>
      <c r="E164" s="4" t="s">
        <v>18</v>
      </c>
      <c r="F164" s="4" t="s">
        <v>18</v>
      </c>
      <c r="G164" s="4" t="s">
        <v>18</v>
      </c>
      <c r="H164" s="4" t="s">
        <v>18</v>
      </c>
      <c r="I164" s="4" t="s">
        <v>18</v>
      </c>
      <c r="J164" s="4" t="s">
        <v>18</v>
      </c>
      <c r="K164" s="4" t="s">
        <v>18</v>
      </c>
      <c r="L164" s="4" t="s">
        <v>18</v>
      </c>
      <c r="M164" s="4" t="s">
        <v>18</v>
      </c>
      <c r="N164" s="4" t="s">
        <v>18</v>
      </c>
      <c r="O164" s="5" t="s">
        <v>18</v>
      </c>
      <c r="P164" s="4" t="s">
        <v>18</v>
      </c>
      <c r="Q164" s="4" t="s">
        <v>18</v>
      </c>
      <c r="R164" s="4" t="s">
        <v>18</v>
      </c>
      <c r="S164" s="4" t="s">
        <v>18</v>
      </c>
    </row>
    <row r="165" spans="1:19" ht="16" x14ac:dyDescent="0.2">
      <c r="A165" s="3" t="s">
        <v>166</v>
      </c>
      <c r="B165" s="3"/>
      <c r="C165" s="4" t="s">
        <v>18</v>
      </c>
      <c r="D165" s="4" t="s">
        <v>18</v>
      </c>
      <c r="E165" s="4" t="s">
        <v>18</v>
      </c>
      <c r="F165" s="4" t="s">
        <v>18</v>
      </c>
      <c r="G165" s="4" t="s">
        <v>18</v>
      </c>
      <c r="H165" s="4" t="s">
        <v>18</v>
      </c>
      <c r="I165" s="4" t="s">
        <v>18</v>
      </c>
      <c r="J165" s="4" t="s">
        <v>18</v>
      </c>
      <c r="K165" s="4">
        <v>-190256429</v>
      </c>
      <c r="L165" s="4">
        <v>-128583692</v>
      </c>
      <c r="M165" s="4">
        <v>-330246247</v>
      </c>
      <c r="N165" s="4" t="s">
        <v>18</v>
      </c>
      <c r="O165" s="5" t="s">
        <v>18</v>
      </c>
      <c r="P165" s="4" t="s">
        <v>18</v>
      </c>
      <c r="Q165" s="4" t="s">
        <v>18</v>
      </c>
      <c r="R165" s="4" t="s">
        <v>18</v>
      </c>
      <c r="S165" s="4" t="s">
        <v>18</v>
      </c>
    </row>
    <row r="166" spans="1:19" ht="16" x14ac:dyDescent="0.2">
      <c r="A166" s="3" t="s">
        <v>167</v>
      </c>
      <c r="B166" s="3"/>
      <c r="C166" s="4" t="s">
        <v>18</v>
      </c>
      <c r="D166" s="4" t="s">
        <v>18</v>
      </c>
      <c r="E166" s="4" t="s">
        <v>18</v>
      </c>
      <c r="F166" s="4" t="s">
        <v>18</v>
      </c>
      <c r="G166" s="4" t="s">
        <v>18</v>
      </c>
      <c r="H166" s="4" t="s">
        <v>18</v>
      </c>
      <c r="I166" s="4" t="s">
        <v>18</v>
      </c>
      <c r="J166" s="4" t="s">
        <v>18</v>
      </c>
      <c r="K166" s="4" t="s">
        <v>18</v>
      </c>
      <c r="L166" s="4" t="s">
        <v>18</v>
      </c>
      <c r="M166" s="4" t="s">
        <v>18</v>
      </c>
      <c r="N166" s="4" t="s">
        <v>18</v>
      </c>
      <c r="O166" s="5" t="s">
        <v>18</v>
      </c>
      <c r="P166" s="4" t="s">
        <v>18</v>
      </c>
      <c r="Q166" s="4" t="s">
        <v>18</v>
      </c>
      <c r="R166" s="4" t="s">
        <v>18</v>
      </c>
      <c r="S166" s="4" t="s">
        <v>18</v>
      </c>
    </row>
    <row r="167" spans="1:19" ht="16" x14ac:dyDescent="0.2">
      <c r="A167" s="3" t="s">
        <v>168</v>
      </c>
      <c r="B167" s="3"/>
      <c r="C167" s="4" t="s">
        <v>18</v>
      </c>
      <c r="D167" s="4" t="s">
        <v>18</v>
      </c>
      <c r="E167" s="4" t="s">
        <v>18</v>
      </c>
      <c r="F167" s="4" t="s">
        <v>18</v>
      </c>
      <c r="G167" s="4" t="s">
        <v>18</v>
      </c>
      <c r="H167" s="4" t="s">
        <v>18</v>
      </c>
      <c r="I167" s="4" t="s">
        <v>18</v>
      </c>
      <c r="J167" s="4" t="s">
        <v>18</v>
      </c>
      <c r="K167" s="4">
        <v>-190256429</v>
      </c>
      <c r="L167" s="4">
        <v>-128583692</v>
      </c>
      <c r="M167" s="4">
        <v>-330246247</v>
      </c>
      <c r="N167" s="4" t="s">
        <v>18</v>
      </c>
      <c r="O167" s="5" t="s">
        <v>18</v>
      </c>
      <c r="P167" s="4" t="s">
        <v>18</v>
      </c>
      <c r="Q167" s="4" t="s">
        <v>18</v>
      </c>
      <c r="R167" s="4" t="s">
        <v>18</v>
      </c>
      <c r="S167" s="4" t="s">
        <v>18</v>
      </c>
    </row>
    <row r="168" spans="1:19" ht="16" x14ac:dyDescent="0.2">
      <c r="A168" s="3" t="s">
        <v>169</v>
      </c>
      <c r="B168" s="3"/>
      <c r="C168" s="4" t="s">
        <v>18</v>
      </c>
      <c r="D168" s="4" t="s">
        <v>18</v>
      </c>
      <c r="E168" s="4" t="s">
        <v>18</v>
      </c>
      <c r="F168" s="4" t="s">
        <v>18</v>
      </c>
      <c r="G168" s="4" t="s">
        <v>18</v>
      </c>
      <c r="H168" s="4" t="s">
        <v>18</v>
      </c>
      <c r="I168" s="4" t="s">
        <v>18</v>
      </c>
      <c r="J168" s="4" t="s">
        <v>18</v>
      </c>
      <c r="K168" s="4" t="s">
        <v>18</v>
      </c>
      <c r="L168" s="4" t="s">
        <v>18</v>
      </c>
      <c r="M168" s="4" t="s">
        <v>18</v>
      </c>
      <c r="N168" s="4" t="s">
        <v>18</v>
      </c>
      <c r="O168" s="5" t="s">
        <v>18</v>
      </c>
      <c r="P168" s="4" t="s">
        <v>18</v>
      </c>
      <c r="Q168" s="4" t="s">
        <v>18</v>
      </c>
      <c r="R168" s="4" t="s">
        <v>18</v>
      </c>
      <c r="S168" s="4" t="s">
        <v>18</v>
      </c>
    </row>
    <row r="169" spans="1:19" ht="16" x14ac:dyDescent="0.2">
      <c r="A169" s="3" t="s">
        <v>170</v>
      </c>
      <c r="B169" s="3"/>
      <c r="C169" s="4" t="s">
        <v>18</v>
      </c>
      <c r="D169" s="4">
        <v>-13856690</v>
      </c>
      <c r="E169" s="4" t="s">
        <v>18</v>
      </c>
      <c r="F169" s="4">
        <v>-161594225</v>
      </c>
      <c r="G169" s="4">
        <v>-67966693</v>
      </c>
      <c r="H169" s="4">
        <v>-177002835</v>
      </c>
      <c r="I169" s="4">
        <v>-168305337</v>
      </c>
      <c r="J169" s="4">
        <v>-56396170</v>
      </c>
      <c r="K169" s="4" t="s">
        <v>18</v>
      </c>
      <c r="L169" s="4" t="s">
        <v>18</v>
      </c>
      <c r="M169" s="4" t="s">
        <v>18</v>
      </c>
      <c r="N169" s="4">
        <v>-230241386</v>
      </c>
      <c r="O169" s="5">
        <v>-310055276</v>
      </c>
      <c r="P169" s="4">
        <v>-83532332</v>
      </c>
      <c r="Q169" s="4">
        <v>-47411107</v>
      </c>
      <c r="R169" s="4">
        <v>-122763283</v>
      </c>
      <c r="S169" s="4">
        <v>-60640850</v>
      </c>
    </row>
    <row r="170" spans="1:19" ht="16" x14ac:dyDescent="0.2">
      <c r="A170" s="3" t="s">
        <v>154</v>
      </c>
      <c r="B170" s="3"/>
      <c r="C170" s="4" t="s">
        <v>18</v>
      </c>
      <c r="D170" s="4" t="s">
        <v>18</v>
      </c>
      <c r="E170" s="4" t="s">
        <v>18</v>
      </c>
      <c r="F170" s="4" t="s">
        <v>18</v>
      </c>
      <c r="G170" s="4" t="s">
        <v>18</v>
      </c>
      <c r="H170" s="4" t="s">
        <v>18</v>
      </c>
      <c r="I170" s="4" t="s">
        <v>18</v>
      </c>
      <c r="J170" s="4" t="s">
        <v>18</v>
      </c>
      <c r="K170" s="4" t="s">
        <v>18</v>
      </c>
      <c r="L170" s="4" t="s">
        <v>18</v>
      </c>
      <c r="M170" s="4" t="s">
        <v>18</v>
      </c>
      <c r="N170" s="4" t="s">
        <v>18</v>
      </c>
      <c r="O170" s="5" t="s">
        <v>18</v>
      </c>
      <c r="P170" s="4" t="s">
        <v>18</v>
      </c>
      <c r="Q170" s="4" t="s">
        <v>18</v>
      </c>
      <c r="R170" s="4" t="s">
        <v>18</v>
      </c>
      <c r="S170" s="4" t="s">
        <v>18</v>
      </c>
    </row>
    <row r="171" spans="1:19" ht="16" x14ac:dyDescent="0.2">
      <c r="A171" s="3" t="s">
        <v>171</v>
      </c>
      <c r="B171" s="3"/>
      <c r="C171" s="4" t="s">
        <v>18</v>
      </c>
      <c r="D171" s="4">
        <v>-24106250</v>
      </c>
      <c r="E171" s="4">
        <v>-16236726</v>
      </c>
      <c r="F171" s="4">
        <v>-173857502</v>
      </c>
      <c r="G171" s="4">
        <v>-78760705</v>
      </c>
      <c r="H171" s="4">
        <v>-189441467</v>
      </c>
      <c r="I171" s="4">
        <v>-186137398</v>
      </c>
      <c r="J171" s="4">
        <v>-75458075</v>
      </c>
      <c r="K171" s="4">
        <v>-219633475</v>
      </c>
      <c r="L171" s="4">
        <v>-158781377</v>
      </c>
      <c r="M171" s="4">
        <v>-363049972</v>
      </c>
      <c r="N171" s="4">
        <v>-260761086</v>
      </c>
      <c r="O171" s="5">
        <v>-350605951</v>
      </c>
      <c r="P171" s="4">
        <v>-90110390</v>
      </c>
      <c r="Q171" s="4">
        <v>-61903165</v>
      </c>
      <c r="R171" s="4">
        <v>-132985520</v>
      </c>
      <c r="S171" s="4">
        <v>-70639646</v>
      </c>
    </row>
    <row r="172" spans="1:19" ht="16" x14ac:dyDescent="0.2">
      <c r="A172" s="3" t="s">
        <v>172</v>
      </c>
      <c r="B172" s="3"/>
      <c r="C172" s="4" t="s">
        <v>18</v>
      </c>
      <c r="D172" s="4">
        <v>-14659247</v>
      </c>
      <c r="E172" s="4">
        <v>-16743842</v>
      </c>
      <c r="F172" s="4">
        <v>-13923929</v>
      </c>
      <c r="G172" s="4">
        <v>-29891111</v>
      </c>
      <c r="H172" s="4">
        <v>-31371771</v>
      </c>
      <c r="I172" s="4">
        <v>-41160304</v>
      </c>
      <c r="J172" s="4">
        <v>-43199466</v>
      </c>
      <c r="K172" s="4">
        <v>-52344554</v>
      </c>
      <c r="L172" s="4">
        <v>-64048316</v>
      </c>
      <c r="M172" s="4">
        <v>-71019511</v>
      </c>
      <c r="N172" s="4">
        <v>-81385867</v>
      </c>
      <c r="O172" s="5">
        <v>-91192728</v>
      </c>
      <c r="P172" s="4" t="s">
        <v>18</v>
      </c>
      <c r="Q172" s="4">
        <v>-16027641</v>
      </c>
      <c r="R172" s="4" t="s">
        <v>18</v>
      </c>
      <c r="S172" s="4">
        <v>-75731626</v>
      </c>
    </row>
    <row r="173" spans="1:19" ht="16" x14ac:dyDescent="0.2">
      <c r="A173" s="3" t="s">
        <v>173</v>
      </c>
      <c r="B173" s="3"/>
      <c r="C173" s="4" t="s">
        <v>18</v>
      </c>
      <c r="D173" s="4">
        <v>-26494248</v>
      </c>
      <c r="E173" s="4">
        <v>-32175442</v>
      </c>
      <c r="F173" s="4">
        <v>68214479</v>
      </c>
      <c r="G173" s="4">
        <v>-10200935</v>
      </c>
      <c r="H173" s="4">
        <v>79805383</v>
      </c>
      <c r="I173" s="4">
        <v>68030532</v>
      </c>
      <c r="J173" s="4">
        <v>-45455313</v>
      </c>
      <c r="K173" s="4">
        <v>90267649</v>
      </c>
      <c r="L173" s="4">
        <v>-49801828</v>
      </c>
      <c r="M173" s="4">
        <v>132540300</v>
      </c>
      <c r="N173" s="4">
        <v>50482271</v>
      </c>
      <c r="O173" s="5" t="s">
        <v>18</v>
      </c>
      <c r="P173" s="4" t="s">
        <v>18</v>
      </c>
      <c r="Q173" s="4" t="s">
        <v>18</v>
      </c>
      <c r="R173" s="4" t="s">
        <v>18</v>
      </c>
      <c r="S173" s="4" t="s">
        <v>18</v>
      </c>
    </row>
    <row r="174" spans="1:19" ht="16" x14ac:dyDescent="0.2">
      <c r="A174" s="3" t="s">
        <v>174</v>
      </c>
      <c r="B174" s="3"/>
      <c r="C174" s="4" t="s">
        <v>18</v>
      </c>
      <c r="D174" s="4">
        <v>13176798</v>
      </c>
      <c r="E174" s="4" t="s">
        <v>18</v>
      </c>
      <c r="F174" s="4">
        <v>165171014</v>
      </c>
      <c r="G174" s="4">
        <v>61205608</v>
      </c>
      <c r="H174" s="4">
        <v>223455072</v>
      </c>
      <c r="I174" s="4">
        <v>309496172</v>
      </c>
      <c r="J174" s="4">
        <v>241939569</v>
      </c>
      <c r="K174" s="4">
        <v>337462134</v>
      </c>
      <c r="L174" s="4">
        <v>577896026</v>
      </c>
      <c r="M174" s="4">
        <v>617748248</v>
      </c>
      <c r="N174" s="4">
        <v>333509303</v>
      </c>
      <c r="O174" s="5" t="s">
        <v>18</v>
      </c>
      <c r="P174" s="4" t="s">
        <v>18</v>
      </c>
      <c r="Q174" s="4" t="s">
        <v>18</v>
      </c>
      <c r="R174" s="4" t="s">
        <v>18</v>
      </c>
      <c r="S174" s="4" t="s">
        <v>18</v>
      </c>
    </row>
    <row r="175" spans="1:19" ht="16" x14ac:dyDescent="0.2">
      <c r="A175" s="3" t="s">
        <v>175</v>
      </c>
      <c r="B175" s="3"/>
      <c r="C175" s="4" t="s">
        <v>18</v>
      </c>
      <c r="D175" s="4">
        <v>-39671046</v>
      </c>
      <c r="E175" s="4">
        <v>-32175442</v>
      </c>
      <c r="F175" s="4">
        <v>-96956535</v>
      </c>
      <c r="G175" s="4">
        <v>-71406543</v>
      </c>
      <c r="H175" s="4">
        <v>-143649689</v>
      </c>
      <c r="I175" s="4">
        <v>-241465640</v>
      </c>
      <c r="J175" s="4">
        <v>-287394882</v>
      </c>
      <c r="K175" s="4">
        <v>-247194485</v>
      </c>
      <c r="L175" s="4">
        <v>-627697853</v>
      </c>
      <c r="M175" s="4">
        <v>-485207948</v>
      </c>
      <c r="N175" s="4">
        <v>-283027031</v>
      </c>
      <c r="O175" s="5" t="s">
        <v>18</v>
      </c>
      <c r="P175" s="4" t="s">
        <v>18</v>
      </c>
      <c r="Q175" s="4" t="s">
        <v>18</v>
      </c>
      <c r="R175" s="4" t="s">
        <v>18</v>
      </c>
      <c r="S175" s="4" t="s">
        <v>18</v>
      </c>
    </row>
    <row r="176" spans="1:19" ht="16" x14ac:dyDescent="0.2">
      <c r="A176" s="3" t="s">
        <v>176</v>
      </c>
      <c r="B176" s="3"/>
      <c r="C176" s="4" t="s">
        <v>18</v>
      </c>
      <c r="D176" s="4" t="s">
        <v>18</v>
      </c>
      <c r="E176" s="4" t="s">
        <v>18</v>
      </c>
      <c r="F176" s="4">
        <v>63871235</v>
      </c>
      <c r="G176" s="4" t="s">
        <v>18</v>
      </c>
      <c r="H176" s="4" t="s">
        <v>18</v>
      </c>
      <c r="I176" s="4" t="s">
        <v>18</v>
      </c>
      <c r="J176" s="4" t="s">
        <v>18</v>
      </c>
      <c r="K176" s="4" t="s">
        <v>18</v>
      </c>
      <c r="L176" s="4" t="s">
        <v>18</v>
      </c>
      <c r="M176" s="4" t="s">
        <v>18</v>
      </c>
      <c r="N176" s="4" t="s">
        <v>18</v>
      </c>
      <c r="O176" s="5" t="s">
        <v>18</v>
      </c>
      <c r="P176" s="4" t="s">
        <v>18</v>
      </c>
      <c r="Q176" s="4" t="s">
        <v>18</v>
      </c>
      <c r="R176" s="4" t="s">
        <v>18</v>
      </c>
      <c r="S176" s="4" t="s">
        <v>18</v>
      </c>
    </row>
    <row r="177" spans="1:19" ht="16" x14ac:dyDescent="0.2">
      <c r="A177" s="3" t="s">
        <v>177</v>
      </c>
      <c r="B177" s="3"/>
      <c r="C177" s="4" t="s">
        <v>18</v>
      </c>
      <c r="D177" s="4" t="s">
        <v>18</v>
      </c>
      <c r="E177" s="4" t="s">
        <v>18</v>
      </c>
      <c r="F177" s="4">
        <v>63871235</v>
      </c>
      <c r="G177" s="4" t="s">
        <v>18</v>
      </c>
      <c r="H177" s="4" t="s">
        <v>18</v>
      </c>
      <c r="I177" s="4" t="s">
        <v>18</v>
      </c>
      <c r="J177" s="4" t="s">
        <v>18</v>
      </c>
      <c r="K177" s="4" t="s">
        <v>18</v>
      </c>
      <c r="L177" s="4" t="s">
        <v>18</v>
      </c>
      <c r="M177" s="4" t="s">
        <v>18</v>
      </c>
      <c r="N177" s="4" t="s">
        <v>18</v>
      </c>
      <c r="O177" s="5" t="s">
        <v>18</v>
      </c>
      <c r="P177" s="4" t="s">
        <v>18</v>
      </c>
      <c r="Q177" s="4" t="s">
        <v>18</v>
      </c>
      <c r="R177" s="4" t="s">
        <v>18</v>
      </c>
      <c r="S177" s="4" t="s">
        <v>18</v>
      </c>
    </row>
    <row r="178" spans="1:19" ht="16" x14ac:dyDescent="0.2">
      <c r="A178" s="3" t="s">
        <v>178</v>
      </c>
      <c r="B178" s="3"/>
      <c r="C178" s="4" t="s">
        <v>18</v>
      </c>
      <c r="D178" s="4" t="s">
        <v>18</v>
      </c>
      <c r="E178" s="4" t="s">
        <v>18</v>
      </c>
      <c r="F178" s="4" t="s">
        <v>18</v>
      </c>
      <c r="G178" s="4" t="s">
        <v>18</v>
      </c>
      <c r="H178" s="4" t="s">
        <v>18</v>
      </c>
      <c r="I178" s="4" t="s">
        <v>18</v>
      </c>
      <c r="J178" s="4" t="s">
        <v>18</v>
      </c>
      <c r="K178" s="4" t="s">
        <v>18</v>
      </c>
      <c r="L178" s="4" t="s">
        <v>18</v>
      </c>
      <c r="M178" s="4" t="s">
        <v>18</v>
      </c>
      <c r="N178" s="4" t="s">
        <v>18</v>
      </c>
      <c r="O178" s="5" t="s">
        <v>18</v>
      </c>
      <c r="P178" s="4" t="s">
        <v>18</v>
      </c>
      <c r="Q178" s="4" t="s">
        <v>18</v>
      </c>
      <c r="R178" s="4" t="s">
        <v>18</v>
      </c>
      <c r="S178" s="4" t="s">
        <v>18</v>
      </c>
    </row>
    <row r="179" spans="1:19" ht="16" x14ac:dyDescent="0.2">
      <c r="A179" s="3" t="s">
        <v>179</v>
      </c>
      <c r="B179" s="3"/>
      <c r="C179" s="4" t="s">
        <v>18</v>
      </c>
      <c r="D179" s="4">
        <v>-16787156</v>
      </c>
      <c r="E179" s="4">
        <v>-16059072</v>
      </c>
      <c r="F179" s="4">
        <v>-12774247</v>
      </c>
      <c r="G179" s="4">
        <v>-237231</v>
      </c>
      <c r="H179" s="4">
        <v>-1651146</v>
      </c>
      <c r="I179" s="4" t="s">
        <v>18</v>
      </c>
      <c r="J179" s="4">
        <v>-1466300</v>
      </c>
      <c r="K179" s="4">
        <v>1922861</v>
      </c>
      <c r="L179" s="4">
        <v>-7671186</v>
      </c>
      <c r="M179" s="4">
        <v>1767204</v>
      </c>
      <c r="N179" s="4">
        <v>1343635</v>
      </c>
      <c r="O179" s="5">
        <v>122763003</v>
      </c>
      <c r="P179" s="4">
        <v>40099124</v>
      </c>
      <c r="Q179" s="4">
        <v>-35318395</v>
      </c>
      <c r="R179" s="4">
        <v>68373266</v>
      </c>
      <c r="S179" s="4">
        <v>49993983</v>
      </c>
    </row>
    <row r="180" spans="1:19" ht="16" x14ac:dyDescent="0.2">
      <c r="A180" s="3" t="s">
        <v>154</v>
      </c>
      <c r="B180" s="3"/>
      <c r="C180" s="4" t="s">
        <v>18</v>
      </c>
      <c r="D180" s="4" t="s">
        <v>18</v>
      </c>
      <c r="E180" s="4" t="s">
        <v>18</v>
      </c>
      <c r="F180" s="4" t="s">
        <v>18</v>
      </c>
      <c r="G180" s="4" t="s">
        <v>18</v>
      </c>
      <c r="H180" s="4" t="s">
        <v>18</v>
      </c>
      <c r="I180" s="4" t="s">
        <v>18</v>
      </c>
      <c r="J180" s="4" t="s">
        <v>18</v>
      </c>
      <c r="K180" s="4" t="s">
        <v>18</v>
      </c>
      <c r="L180" s="4" t="s">
        <v>18</v>
      </c>
      <c r="M180" s="4" t="s">
        <v>18</v>
      </c>
      <c r="N180" s="4" t="s">
        <v>18</v>
      </c>
      <c r="O180" s="5" t="s">
        <v>18</v>
      </c>
      <c r="P180" s="4" t="s">
        <v>18</v>
      </c>
      <c r="Q180" s="4" t="s">
        <v>18</v>
      </c>
      <c r="R180" s="4" t="s">
        <v>18</v>
      </c>
      <c r="S180" s="4" t="s">
        <v>18</v>
      </c>
    </row>
    <row r="181" spans="1:19" ht="16" x14ac:dyDescent="0.2">
      <c r="A181" s="3" t="s">
        <v>180</v>
      </c>
      <c r="B181" s="3"/>
      <c r="C181" s="4" t="s">
        <v>18</v>
      </c>
      <c r="D181" s="4">
        <v>-57940651</v>
      </c>
      <c r="E181" s="4">
        <v>-64978356</v>
      </c>
      <c r="F181" s="4">
        <v>105387538</v>
      </c>
      <c r="G181" s="4">
        <v>-40329277</v>
      </c>
      <c r="H181" s="4">
        <v>46782466</v>
      </c>
      <c r="I181" s="4">
        <v>26870228</v>
      </c>
      <c r="J181" s="4">
        <v>-90121080</v>
      </c>
      <c r="K181" s="4">
        <v>39845956</v>
      </c>
      <c r="L181" s="4">
        <v>-121521330</v>
      </c>
      <c r="M181" s="4">
        <v>63287993</v>
      </c>
      <c r="N181" s="4">
        <v>-29559961</v>
      </c>
      <c r="O181" s="5">
        <v>31570274</v>
      </c>
      <c r="P181" s="4">
        <v>40099124</v>
      </c>
      <c r="Q181" s="4">
        <v>-51346036</v>
      </c>
      <c r="R181" s="4">
        <v>68373266</v>
      </c>
      <c r="S181" s="4">
        <v>-25737643</v>
      </c>
    </row>
    <row r="182" spans="1:19" ht="16" x14ac:dyDescent="0.2">
      <c r="A182" s="3" t="s">
        <v>181</v>
      </c>
      <c r="B182" s="3"/>
      <c r="C182" s="4" t="s">
        <v>18</v>
      </c>
      <c r="D182" s="4">
        <v>-1774820</v>
      </c>
      <c r="E182" s="4">
        <v>468502</v>
      </c>
      <c r="F182" s="4">
        <v>5620669</v>
      </c>
      <c r="G182" s="4">
        <v>-1897848</v>
      </c>
      <c r="H182" s="4">
        <v>4513132</v>
      </c>
      <c r="I182" s="4">
        <v>-1221374</v>
      </c>
      <c r="J182" s="4">
        <v>3947732</v>
      </c>
      <c r="K182" s="4">
        <v>1816036</v>
      </c>
      <c r="L182" s="4">
        <v>-8401775</v>
      </c>
      <c r="M182" s="4">
        <v>12701779</v>
      </c>
      <c r="N182" s="4">
        <v>14396085</v>
      </c>
      <c r="O182" s="5">
        <v>12313333</v>
      </c>
      <c r="P182" s="4">
        <v>7569273</v>
      </c>
      <c r="Q182" s="4">
        <v>-2207400</v>
      </c>
      <c r="R182" s="4">
        <v>-867926</v>
      </c>
      <c r="S182" s="4">
        <v>7499097</v>
      </c>
    </row>
    <row r="183" spans="1:19" ht="16" x14ac:dyDescent="0.2">
      <c r="A183" s="3" t="s">
        <v>182</v>
      </c>
      <c r="B183" s="3"/>
      <c r="C183" s="4" t="s">
        <v>18</v>
      </c>
      <c r="D183" s="4">
        <v>11625637</v>
      </c>
      <c r="E183" s="4">
        <v>5711861</v>
      </c>
      <c r="F183" s="4">
        <v>6387124</v>
      </c>
      <c r="G183" s="4">
        <v>-6642469</v>
      </c>
      <c r="H183" s="4">
        <v>-23336195</v>
      </c>
      <c r="I183" s="4">
        <v>2687023</v>
      </c>
      <c r="J183" s="4">
        <v>7331502</v>
      </c>
      <c r="K183" s="4">
        <v>32795465</v>
      </c>
      <c r="L183" s="4">
        <v>62100079</v>
      </c>
      <c r="M183" s="4">
        <v>24740856</v>
      </c>
      <c r="N183" s="4">
        <v>4222852</v>
      </c>
      <c r="O183" s="5">
        <v>18516290</v>
      </c>
      <c r="P183" s="4">
        <v>2613201</v>
      </c>
      <c r="Q183" s="4">
        <v>34358656</v>
      </c>
      <c r="R183" s="4">
        <v>5882608</v>
      </c>
      <c r="S183" s="4">
        <v>-22960200</v>
      </c>
    </row>
    <row r="184" spans="1:19" ht="16" x14ac:dyDescent="0.2">
      <c r="A184" s="3" t="s">
        <v>53</v>
      </c>
      <c r="B184" s="3"/>
      <c r="C184" s="4" t="s">
        <v>18</v>
      </c>
      <c r="D184" s="4">
        <v>121236196</v>
      </c>
      <c r="E184" s="4">
        <v>133123654</v>
      </c>
      <c r="F184" s="4">
        <v>131447002</v>
      </c>
      <c r="G184" s="4">
        <v>149930017</v>
      </c>
      <c r="H184" s="4">
        <v>137815640</v>
      </c>
      <c r="I184" s="4">
        <v>224488541</v>
      </c>
      <c r="J184" s="4">
        <v>258745628</v>
      </c>
      <c r="K184" s="4">
        <v>289924733</v>
      </c>
      <c r="L184" s="4">
        <v>369312820</v>
      </c>
      <c r="M184" s="4">
        <v>450637020</v>
      </c>
      <c r="N184" s="4">
        <v>489850786</v>
      </c>
      <c r="O184" s="5">
        <v>519844842</v>
      </c>
      <c r="P184" s="4">
        <v>87677409</v>
      </c>
      <c r="Q184" s="4">
        <v>204328433</v>
      </c>
      <c r="R184" s="4">
        <v>114180461</v>
      </c>
      <c r="S184" s="4">
        <v>123040747</v>
      </c>
    </row>
    <row r="185" spans="1:19" ht="16" x14ac:dyDescent="0.2">
      <c r="A185" s="3" t="s">
        <v>54</v>
      </c>
      <c r="B185" s="3"/>
      <c r="C185" s="4" t="s">
        <v>18</v>
      </c>
      <c r="D185" s="6">
        <v>12.75</v>
      </c>
      <c r="E185" s="6">
        <v>13.33</v>
      </c>
      <c r="F185" s="6">
        <v>15.13</v>
      </c>
      <c r="G185" s="4">
        <v>16</v>
      </c>
      <c r="H185" s="6">
        <v>13.93</v>
      </c>
      <c r="I185" s="6">
        <v>18.329999999999998</v>
      </c>
      <c r="J185" s="6">
        <v>19.190000000000001</v>
      </c>
      <c r="K185" s="6">
        <v>19.600000000000001</v>
      </c>
      <c r="L185" s="6">
        <v>22.01</v>
      </c>
      <c r="M185" s="6">
        <v>23.34</v>
      </c>
      <c r="N185" s="6">
        <v>23.68</v>
      </c>
      <c r="O185" s="7">
        <v>24.22</v>
      </c>
      <c r="P185" s="6">
        <v>22.68</v>
      </c>
      <c r="Q185" s="6">
        <v>23.68</v>
      </c>
      <c r="R185" s="6">
        <v>23.95</v>
      </c>
      <c r="S185" s="6">
        <v>24.22</v>
      </c>
    </row>
    <row r="186" spans="1:19" ht="16" x14ac:dyDescent="0.2">
      <c r="A186" s="3" t="s">
        <v>183</v>
      </c>
      <c r="B186" s="3"/>
      <c r="C186" s="4" t="s">
        <v>18</v>
      </c>
      <c r="D186" s="4" t="s">
        <v>18</v>
      </c>
      <c r="E186" s="4" t="s">
        <v>18</v>
      </c>
      <c r="F186" s="4" t="s">
        <v>18</v>
      </c>
      <c r="G186" s="4" t="s">
        <v>18</v>
      </c>
      <c r="H186" s="4" t="s">
        <v>18</v>
      </c>
      <c r="I186" s="4" t="s">
        <v>18</v>
      </c>
      <c r="J186" s="4" t="s">
        <v>18</v>
      </c>
      <c r="K186" s="4">
        <v>190256429</v>
      </c>
      <c r="L186" s="4">
        <v>128583692</v>
      </c>
      <c r="M186" s="4">
        <v>330246248</v>
      </c>
      <c r="N186" s="4" t="s">
        <v>18</v>
      </c>
      <c r="O186" s="5" t="s">
        <v>18</v>
      </c>
      <c r="P186" s="4" t="s">
        <v>18</v>
      </c>
      <c r="Q186" s="4" t="s">
        <v>18</v>
      </c>
      <c r="R186" s="4" t="s">
        <v>18</v>
      </c>
      <c r="S186" s="4" t="s">
        <v>18</v>
      </c>
    </row>
    <row r="187" spans="1:19" ht="16" x14ac:dyDescent="0.2">
      <c r="A187" s="3" t="s">
        <v>184</v>
      </c>
      <c r="B187" s="3"/>
      <c r="C187" s="4" t="s">
        <v>18</v>
      </c>
      <c r="D187" s="4">
        <v>80673436</v>
      </c>
      <c r="E187" s="4">
        <v>69178524</v>
      </c>
      <c r="F187" s="4">
        <v>60038961</v>
      </c>
      <c r="G187" s="4">
        <v>99281190</v>
      </c>
      <c r="H187" s="4">
        <v>105783411</v>
      </c>
      <c r="I187" s="4">
        <v>143267170</v>
      </c>
      <c r="J187" s="4">
        <v>152495244</v>
      </c>
      <c r="K187" s="4">
        <v>180428472</v>
      </c>
      <c r="L187" s="4">
        <v>310256863</v>
      </c>
      <c r="M187" s="4">
        <v>290042357</v>
      </c>
      <c r="N187" s="4">
        <v>261144982</v>
      </c>
      <c r="O187" s="5">
        <v>297001292</v>
      </c>
      <c r="P187" s="4">
        <v>46046409</v>
      </c>
      <c r="Q187" s="4">
        <v>133115799</v>
      </c>
      <c r="R187" s="4">
        <v>60272625</v>
      </c>
      <c r="S187" s="4">
        <v>63418293</v>
      </c>
    </row>
    <row r="188" spans="1:19" ht="16" x14ac:dyDescent="0.2">
      <c r="A188" s="28" t="s">
        <v>185</v>
      </c>
      <c r="B188" s="23"/>
      <c r="C188" s="26" t="s">
        <v>18</v>
      </c>
      <c r="D188" s="26">
        <v>85975771</v>
      </c>
      <c r="E188" s="26">
        <v>76858330</v>
      </c>
      <c r="F188" s="26">
        <v>63760737</v>
      </c>
      <c r="G188" s="26">
        <v>101994438</v>
      </c>
      <c r="H188" s="26">
        <v>109215464</v>
      </c>
      <c r="I188" s="26">
        <v>147214124</v>
      </c>
      <c r="J188" s="26">
        <v>156115768</v>
      </c>
      <c r="K188" s="26">
        <v>185008059</v>
      </c>
      <c r="L188" s="26">
        <v>316014198</v>
      </c>
      <c r="M188" s="26">
        <v>295547852</v>
      </c>
      <c r="N188" s="26">
        <v>270187412</v>
      </c>
      <c r="O188" s="27">
        <v>281294288</v>
      </c>
      <c r="P188" s="26">
        <v>44425026</v>
      </c>
      <c r="Q188" s="26">
        <v>129350642</v>
      </c>
      <c r="R188" s="26">
        <v>55569878</v>
      </c>
      <c r="S188" s="26">
        <v>57528035</v>
      </c>
    </row>
    <row r="189" spans="1:19" ht="16" x14ac:dyDescent="0.2">
      <c r="A189" s="20" t="s">
        <v>197</v>
      </c>
      <c r="B189" s="21"/>
      <c r="C189" s="22" t="e">
        <f>(C188/B188)-1</f>
        <v>#VALUE!</v>
      </c>
      <c r="D189" s="22" t="e">
        <f>(D188/C188)-1</f>
        <v>#VALUE!</v>
      </c>
      <c r="E189" s="22">
        <f>(E188/D188)-1</f>
        <v>-0.10604663260303882</v>
      </c>
      <c r="F189" s="22">
        <f t="shared" ref="F189:N189" si="8">(F188/E188)-1</f>
        <v>-0.17041214660792137</v>
      </c>
      <c r="G189" s="22">
        <f t="shared" si="8"/>
        <v>0.59964333536483427</v>
      </c>
      <c r="H189" s="22">
        <f t="shared" si="8"/>
        <v>7.0798233135026534E-2</v>
      </c>
      <c r="I189" s="22">
        <f t="shared" si="8"/>
        <v>0.34792380683380153</v>
      </c>
      <c r="J189" s="22">
        <f t="shared" si="8"/>
        <v>6.0467323094623771E-2</v>
      </c>
      <c r="K189" s="22">
        <f t="shared" si="8"/>
        <v>0.18506965292576982</v>
      </c>
      <c r="L189" s="22">
        <f t="shared" si="8"/>
        <v>0.70811044506985499</v>
      </c>
      <c r="M189" s="22">
        <f t="shared" si="8"/>
        <v>-6.4764007850052319E-2</v>
      </c>
      <c r="N189" s="22">
        <f t="shared" si="8"/>
        <v>-8.5808236562653128E-2</v>
      </c>
      <c r="O189" s="22">
        <f>(O188/N188)-1</f>
        <v>4.1108043923230531E-2</v>
      </c>
      <c r="P189" s="22"/>
      <c r="Q189" s="22">
        <f>(Q188/P188)-1</f>
        <v>1.9116615936251788</v>
      </c>
      <c r="R189" s="22">
        <f>(R188/Q188)-1</f>
        <v>-0.57039348904043319</v>
      </c>
      <c r="S189" s="22">
        <f>(S188/R188)-1</f>
        <v>3.5237741569272396E-2</v>
      </c>
    </row>
    <row r="190" spans="1:19" ht="16" x14ac:dyDescent="0.2">
      <c r="A190" s="23" t="s">
        <v>198</v>
      </c>
      <c r="B190" s="24" t="e">
        <f t="shared" ref="B190:S190" si="9">B188/B2</f>
        <v>#DIV/0!</v>
      </c>
      <c r="C190" s="24" t="e">
        <f t="shared" si="9"/>
        <v>#VALUE!</v>
      </c>
      <c r="D190" s="24">
        <f t="shared" si="9"/>
        <v>9.044922790822274E-2</v>
      </c>
      <c r="E190" s="24">
        <f t="shared" si="9"/>
        <v>7.6949387673156094E-2</v>
      </c>
      <c r="F190" s="24">
        <f t="shared" si="9"/>
        <v>7.3380622462372244E-2</v>
      </c>
      <c r="G190" s="24">
        <f t="shared" si="9"/>
        <v>0.10883107278299464</v>
      </c>
      <c r="H190" s="24">
        <f t="shared" si="9"/>
        <v>0.11040156129696743</v>
      </c>
      <c r="I190" s="24">
        <f t="shared" si="9"/>
        <v>0.12017105537879742</v>
      </c>
      <c r="J190" s="24">
        <f t="shared" si="9"/>
        <v>0.11576606110939178</v>
      </c>
      <c r="K190" s="24">
        <f t="shared" si="9"/>
        <v>0.12508990555189789</v>
      </c>
      <c r="L190" s="24">
        <f t="shared" si="9"/>
        <v>0.18830956308703117</v>
      </c>
      <c r="M190" s="24">
        <f t="shared" si="9"/>
        <v>0.15308043081429792</v>
      </c>
      <c r="N190" s="24">
        <f t="shared" si="9"/>
        <v>0.1306244244313722</v>
      </c>
      <c r="O190" s="25">
        <f t="shared" si="9"/>
        <v>0.13103652671421964</v>
      </c>
      <c r="P190" s="24">
        <f t="shared" si="9"/>
        <v>9.8208505911423494E-2</v>
      </c>
      <c r="Q190" s="24">
        <f t="shared" si="9"/>
        <v>0.22455330640577287</v>
      </c>
      <c r="R190" s="24">
        <f t="shared" si="9"/>
        <v>9.6699887486814975E-2</v>
      </c>
      <c r="S190" s="24">
        <f t="shared" si="9"/>
        <v>0.10012529072679223</v>
      </c>
    </row>
    <row r="191" spans="1:19" ht="16" x14ac:dyDescent="0.2">
      <c r="A191" s="3" t="s">
        <v>186</v>
      </c>
      <c r="B191" s="3"/>
      <c r="C191" s="4" t="s">
        <v>18</v>
      </c>
      <c r="D191" s="4">
        <v>58380589</v>
      </c>
      <c r="E191" s="4">
        <v>41419673</v>
      </c>
      <c r="F191" s="4">
        <v>132213456</v>
      </c>
      <c r="G191" s="4">
        <v>92520106</v>
      </c>
      <c r="H191" s="4">
        <v>187680245</v>
      </c>
      <c r="I191" s="4">
        <v>213251900</v>
      </c>
      <c r="J191" s="4">
        <v>110536493</v>
      </c>
      <c r="K191" s="4">
        <v>276892007</v>
      </c>
      <c r="L191" s="4">
        <v>265447395</v>
      </c>
      <c r="M191" s="4">
        <v>427663368</v>
      </c>
      <c r="N191" s="4">
        <v>321128669</v>
      </c>
      <c r="O191" s="5">
        <v>305055878</v>
      </c>
      <c r="P191" s="4">
        <v>46857403</v>
      </c>
      <c r="Q191" s="4">
        <v>137722547</v>
      </c>
      <c r="R191" s="4">
        <v>62779966</v>
      </c>
      <c r="S191" s="4">
        <v>63788619</v>
      </c>
    </row>
    <row r="192" spans="1:19" ht="16" x14ac:dyDescent="0.2">
      <c r="A192" s="3" t="s">
        <v>187</v>
      </c>
      <c r="B192" s="3"/>
      <c r="C192" s="4" t="s">
        <v>18</v>
      </c>
      <c r="D192" s="6">
        <v>0.18</v>
      </c>
      <c r="E192" s="6">
        <v>0.15</v>
      </c>
      <c r="F192" s="6">
        <v>0.13</v>
      </c>
      <c r="G192" s="6">
        <v>0.22</v>
      </c>
      <c r="H192" s="6">
        <v>0.23</v>
      </c>
      <c r="I192" s="6">
        <v>0.32</v>
      </c>
      <c r="J192" s="6">
        <v>0.34</v>
      </c>
      <c r="K192" s="6">
        <v>0.4</v>
      </c>
      <c r="L192" s="6">
        <v>0.68</v>
      </c>
      <c r="M192" s="6">
        <v>0.64</v>
      </c>
      <c r="N192" s="6">
        <v>0.56999999999999995</v>
      </c>
      <c r="O192" s="7">
        <v>0.65</v>
      </c>
      <c r="P192" s="6">
        <v>0.1</v>
      </c>
      <c r="Q192" s="6">
        <v>0.28999999999999998</v>
      </c>
      <c r="R192" s="6">
        <v>0.13</v>
      </c>
      <c r="S192" s="6">
        <v>0.14000000000000001</v>
      </c>
    </row>
    <row r="193" spans="1:19" ht="16" x14ac:dyDescent="0.2">
      <c r="A193" s="3" t="s">
        <v>188</v>
      </c>
      <c r="B193" s="3"/>
      <c r="C193" s="4" t="s">
        <v>18</v>
      </c>
      <c r="D193" s="4" t="s">
        <v>18</v>
      </c>
      <c r="E193" s="4" t="s">
        <v>18</v>
      </c>
      <c r="F193" s="6">
        <v>17.41</v>
      </c>
      <c r="G193" s="6">
        <v>18.190000000000001</v>
      </c>
      <c r="H193" s="6">
        <v>17.55</v>
      </c>
      <c r="I193" s="6">
        <v>17.47</v>
      </c>
      <c r="J193" s="6">
        <v>17.36</v>
      </c>
      <c r="K193" s="6">
        <v>22.68</v>
      </c>
      <c r="L193" s="6">
        <v>23.3</v>
      </c>
      <c r="M193" s="6">
        <v>37.83</v>
      </c>
      <c r="N193" s="6">
        <v>23.15</v>
      </c>
      <c r="O193" s="7">
        <v>26.03</v>
      </c>
      <c r="P193" s="6">
        <v>25.51</v>
      </c>
      <c r="Q193" s="6">
        <v>23.51</v>
      </c>
      <c r="R193" s="6">
        <v>26.53</v>
      </c>
      <c r="S193" s="6">
        <v>26.39</v>
      </c>
    </row>
    <row r="194" spans="1:19" ht="16" x14ac:dyDescent="0.2">
      <c r="A194" s="3" t="s">
        <v>189</v>
      </c>
      <c r="B194" s="3"/>
      <c r="C194" s="4" t="s">
        <v>18</v>
      </c>
      <c r="D194" s="6">
        <v>1.21</v>
      </c>
      <c r="E194" s="6">
        <v>1.27</v>
      </c>
      <c r="F194" s="6">
        <v>1.05</v>
      </c>
      <c r="G194" s="6">
        <v>1.17</v>
      </c>
      <c r="H194" s="6">
        <v>1.19</v>
      </c>
      <c r="I194" s="6">
        <v>1.22</v>
      </c>
      <c r="J194" s="6">
        <v>1.1000000000000001</v>
      </c>
      <c r="K194" s="6">
        <v>1.32</v>
      </c>
      <c r="L194" s="6">
        <v>1.7</v>
      </c>
      <c r="M194" s="6">
        <v>1.23</v>
      </c>
      <c r="N194" s="6">
        <v>1.1000000000000001</v>
      </c>
      <c r="O194" s="7">
        <v>1.2</v>
      </c>
      <c r="P194" s="6">
        <v>0.89</v>
      </c>
      <c r="Q194" s="6">
        <v>2.0499999999999998</v>
      </c>
      <c r="R194" s="6">
        <v>0.93</v>
      </c>
      <c r="S194" s="6">
        <v>0.93</v>
      </c>
    </row>
    <row r="196" spans="1:19" ht="16" x14ac:dyDescent="0.2">
      <c r="A196" s="8"/>
      <c r="B196" s="8"/>
    </row>
  </sheetData>
  <pageMargins left="0.7" right="0.7" top="0.75" bottom="0.75" header="0.3" footer="0.3"/>
  <ignoredErrors>
    <ignoredError sqref="C4:S7 C15:S16 C19:S33 C191:S195 A19:A33 A191:A195 A15:A16 A4:A7 A2 C1:S2 A9:A11 C9:S11 A13 C13:S13 A37:A128 C37:S128 A130:A142 C130:S141 C142 A144:A188 C144:S1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8C9A-4E5B-2949-93DF-71D6AA96D808}">
  <dimension ref="A1:P110"/>
  <sheetViews>
    <sheetView tabSelected="1" workbookViewId="0">
      <selection activeCell="F21" sqref="F21"/>
    </sheetView>
  </sheetViews>
  <sheetFormatPr baseColWidth="10" defaultRowHeight="15" x14ac:dyDescent="0.2"/>
  <cols>
    <col min="1" max="16" width="18.83203125" customWidth="1"/>
  </cols>
  <sheetData>
    <row r="1" spans="1:16" s="116" customFormat="1" ht="22" customHeight="1" x14ac:dyDescent="0.2">
      <c r="A1" s="115" t="e" vm="1">
        <v>#VALUE!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</row>
    <row r="2" spans="1:16" s="116" customFormat="1" ht="22" customHeight="1" x14ac:dyDescent="0.2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</row>
    <row r="3" spans="1:16" ht="22" customHeight="1" x14ac:dyDescent="0.2">
      <c r="A3" s="37" cm="1">
        <f t="array" ref="A3">_FV(A1,"Market cap",TRUE)*K8</f>
        <v>8357313540</v>
      </c>
      <c r="B3" s="38" t="s">
        <v>200</v>
      </c>
      <c r="C3" s="39">
        <f>Financials!O8*0.01</f>
        <v>0.43200000000000005</v>
      </c>
      <c r="D3" s="38" t="s">
        <v>201</v>
      </c>
      <c r="E3" s="39">
        <f>SUM(C11:E11)/3</f>
        <v>0.11882652289879014</v>
      </c>
      <c r="F3" s="40" t="s">
        <v>202</v>
      </c>
      <c r="G3" s="41">
        <f>AVERAGE(Financials!K129:O129)</f>
        <v>0</v>
      </c>
      <c r="H3" s="40" t="s">
        <v>203</v>
      </c>
      <c r="I3" s="42">
        <f>J14*(1+I7)/(I6-I7)</f>
        <v>6733595911.5341558</v>
      </c>
      <c r="J3" s="43" t="s">
        <v>204</v>
      </c>
      <c r="K3" s="44">
        <f>(Financials!O172*-1)/A3</f>
        <v>1.0911727502328458E-2</v>
      </c>
      <c r="L3" s="40" t="s">
        <v>205</v>
      </c>
      <c r="M3" s="45"/>
      <c r="N3" s="117" t="s">
        <v>206</v>
      </c>
      <c r="O3" s="118"/>
      <c r="P3" s="45"/>
    </row>
    <row r="4" spans="1:16" ht="22" customHeight="1" x14ac:dyDescent="0.2">
      <c r="A4" s="46">
        <f>Financials!O56-Financials!O96-Financials!O105</f>
        <v>-805551197</v>
      </c>
      <c r="B4" s="47" t="s">
        <v>207</v>
      </c>
      <c r="C4" s="48">
        <f>Financials!O17*0.01</f>
        <v>0.19120000000000001</v>
      </c>
      <c r="D4" s="47" t="s">
        <v>208</v>
      </c>
      <c r="E4" s="48">
        <f>SUM(C13:E13)/3</f>
        <v>0.1918287605723589</v>
      </c>
      <c r="F4" s="49" t="s">
        <v>209</v>
      </c>
      <c r="G4" s="50">
        <f>A5*(1+(5*G3))</f>
        <v>423836500</v>
      </c>
      <c r="H4" s="51" t="s">
        <v>210</v>
      </c>
      <c r="I4" s="46">
        <f>NPV(I6,F14,G14,H14,I14,(J14+I3))</f>
        <v>5877396615.2118664</v>
      </c>
      <c r="J4" s="49" t="s">
        <v>211</v>
      </c>
      <c r="K4" s="52" cm="1">
        <f t="array" ref="K4">_FV(A1,"Change (%)",TRUE)</f>
        <v>8.8170000000000002E-3</v>
      </c>
      <c r="L4" s="51" t="s">
        <v>212</v>
      </c>
      <c r="M4" s="45"/>
      <c r="N4" s="119" t="s">
        <v>213</v>
      </c>
      <c r="O4" s="120"/>
      <c r="P4" s="45"/>
    </row>
    <row r="5" spans="1:16" ht="22" customHeight="1" x14ac:dyDescent="0.2">
      <c r="A5" s="50" cm="1">
        <f t="array" ref="A5">_FV(A1,"Shares outstanding",TRUE)</f>
        <v>423836500</v>
      </c>
      <c r="B5" s="47" t="s">
        <v>214</v>
      </c>
      <c r="C5" s="53">
        <f>Financials!O34*0.01</f>
        <v>0.1313</v>
      </c>
      <c r="D5" s="47" t="s">
        <v>215</v>
      </c>
      <c r="E5" s="48">
        <f>SUM(C15:E15)/3</f>
        <v>0.1858460668857165</v>
      </c>
      <c r="F5" s="49" t="s">
        <v>216</v>
      </c>
      <c r="G5" s="50">
        <f>Financials!O56</f>
        <v>146926761</v>
      </c>
      <c r="H5" s="51" t="s">
        <v>217</v>
      </c>
      <c r="I5" s="46">
        <f>I4+G5-G6</f>
        <v>5071845418.2118664</v>
      </c>
      <c r="J5" s="49" t="s">
        <v>218</v>
      </c>
      <c r="K5" s="54" cm="1">
        <f t="array" ref="K5">_FV(K9,"Price")</f>
        <v>9.75</v>
      </c>
      <c r="L5" s="47" t="s">
        <v>219</v>
      </c>
      <c r="M5" s="45"/>
      <c r="N5" s="55" t="s">
        <v>220</v>
      </c>
      <c r="O5" s="56">
        <f>Financials!O20</f>
        <v>-21386315</v>
      </c>
      <c r="P5" s="45"/>
    </row>
    <row r="6" spans="1:16" ht="22" customHeight="1" x14ac:dyDescent="0.2">
      <c r="A6" s="57">
        <f>O20/F10</f>
        <v>3.7193206675567425</v>
      </c>
      <c r="B6" s="47" t="s">
        <v>221</v>
      </c>
      <c r="C6" s="48">
        <f>Financials!O190</f>
        <v>0.13103652671421964</v>
      </c>
      <c r="D6" s="58" t="s">
        <v>198</v>
      </c>
      <c r="E6" s="48">
        <f>Financials!O33/Financials!O126</f>
        <v>0.20688952286473317</v>
      </c>
      <c r="F6" s="47" t="s">
        <v>222</v>
      </c>
      <c r="G6" s="46">
        <f>Financials!O96+Financials!O105</f>
        <v>952477958</v>
      </c>
      <c r="H6" s="51" t="s">
        <v>223</v>
      </c>
      <c r="I6" s="59">
        <f>N25</f>
        <v>9.1977586110783702E-2</v>
      </c>
      <c r="J6" s="51" t="s">
        <v>224</v>
      </c>
      <c r="K6" s="60">
        <f>I5/G4</f>
        <v>11.966514017107697</v>
      </c>
      <c r="L6" s="61" t="s">
        <v>225</v>
      </c>
      <c r="M6" s="45"/>
      <c r="N6" s="62" t="s">
        <v>226</v>
      </c>
      <c r="O6" s="63">
        <f>Financials!O96</f>
        <v>641033960</v>
      </c>
      <c r="P6" s="45"/>
    </row>
    <row r="7" spans="1:16" ht="22" customHeight="1" x14ac:dyDescent="0.2">
      <c r="A7" s="64">
        <f>O20/F12</f>
        <v>28.329876406779661</v>
      </c>
      <c r="B7" s="65" t="s">
        <v>227</v>
      </c>
      <c r="C7" s="66">
        <f>F14/A3</f>
        <v>4.3793977364644861E-2</v>
      </c>
      <c r="D7" s="67" t="s">
        <v>228</v>
      </c>
      <c r="E7" s="68">
        <f>(Financials!O16*(1-0.25))/(Financials!O126+Financials!O105+Financials!O96)</f>
        <v>0.13295809008975087</v>
      </c>
      <c r="F7" s="65" t="s">
        <v>195</v>
      </c>
      <c r="G7" s="69">
        <f>(Financials!O96+Financials!O105)/Financials!O126</f>
        <v>0.69900801773852017</v>
      </c>
      <c r="H7" s="70" t="s">
        <v>229</v>
      </c>
      <c r="I7" s="71">
        <v>2.5000000000000001E-2</v>
      </c>
      <c r="J7" s="72" t="s">
        <v>230</v>
      </c>
      <c r="K7" s="73">
        <f>K6/K5-1</f>
        <v>0.22733477098540478</v>
      </c>
      <c r="L7" s="74" t="s">
        <v>231</v>
      </c>
      <c r="M7" s="45"/>
      <c r="N7" s="62" t="s">
        <v>232</v>
      </c>
      <c r="O7" s="63">
        <f>Financials!O105</f>
        <v>311443998</v>
      </c>
      <c r="P7" s="45"/>
    </row>
    <row r="8" spans="1:16" ht="22" customHeight="1" x14ac:dyDescent="0.2">
      <c r="A8" s="75"/>
      <c r="B8" s="45"/>
      <c r="C8" s="45"/>
      <c r="D8" s="45"/>
      <c r="E8" s="45"/>
      <c r="F8" s="45"/>
      <c r="G8" s="45"/>
      <c r="H8" s="45"/>
      <c r="I8" s="45"/>
      <c r="J8" s="45"/>
      <c r="K8" s="107" cm="1">
        <f t="array" ref="K8">_FV(L8,"Previous close",TRUE)</f>
        <v>9.1499999999999998E-2</v>
      </c>
      <c r="L8" s="108" t="e" vm="2">
        <v>#VALUE!</v>
      </c>
      <c r="M8" s="45"/>
      <c r="N8" s="76" t="s">
        <v>213</v>
      </c>
      <c r="O8" s="77">
        <f>O5/(O6+O7)</f>
        <v>-2.2453343744464897E-2</v>
      </c>
      <c r="P8" s="45"/>
    </row>
    <row r="9" spans="1:16" ht="22" customHeight="1" x14ac:dyDescent="0.2">
      <c r="A9" s="78"/>
      <c r="B9" s="79">
        <v>2019</v>
      </c>
      <c r="C9" s="79">
        <v>2020</v>
      </c>
      <c r="D9" s="79">
        <v>2021</v>
      </c>
      <c r="E9" s="79">
        <v>2022</v>
      </c>
      <c r="F9" s="80">
        <v>2023</v>
      </c>
      <c r="G9" s="81">
        <v>2024</v>
      </c>
      <c r="H9" s="81">
        <v>2025</v>
      </c>
      <c r="I9" s="81">
        <v>2026</v>
      </c>
      <c r="J9" s="81">
        <v>2027</v>
      </c>
      <c r="K9" s="109" t="e" vm="3">
        <v>#VALUE!</v>
      </c>
      <c r="M9" s="82"/>
      <c r="N9" s="62" t="s">
        <v>233</v>
      </c>
      <c r="O9" s="63">
        <f>Financials!O25</f>
        <v>103506061</v>
      </c>
      <c r="P9" s="45"/>
    </row>
    <row r="10" spans="1:16" ht="22" customHeight="1" x14ac:dyDescent="0.2">
      <c r="A10" s="83" t="s">
        <v>234</v>
      </c>
      <c r="B10" s="84">
        <v>1479000709</v>
      </c>
      <c r="C10" s="84">
        <v>1678163301</v>
      </c>
      <c r="D10" s="84">
        <v>1930670370</v>
      </c>
      <c r="E10" s="84">
        <v>2068429493</v>
      </c>
      <c r="F10" s="85">
        <v>2247000000</v>
      </c>
      <c r="G10" s="84">
        <v>2330000000</v>
      </c>
      <c r="H10" s="84">
        <v>2374000000</v>
      </c>
      <c r="I10" s="84">
        <v>2450000000</v>
      </c>
      <c r="J10" s="84">
        <v>2600000000</v>
      </c>
      <c r="K10" s="86" t="s">
        <v>235</v>
      </c>
      <c r="L10" s="82"/>
      <c r="N10" s="62" t="s">
        <v>236</v>
      </c>
      <c r="O10" s="63">
        <f>Financials!O24</f>
        <v>389767905</v>
      </c>
      <c r="P10" s="45"/>
    </row>
    <row r="11" spans="1:16" ht="22" customHeight="1" x14ac:dyDescent="0.2">
      <c r="A11" s="87"/>
      <c r="B11" s="88"/>
      <c r="C11" s="88">
        <f t="shared" ref="C11:J11" si="0">(C10/B10)-1</f>
        <v>0.13466024105874852</v>
      </c>
      <c r="D11" s="88">
        <f t="shared" si="0"/>
        <v>0.15046632759132184</v>
      </c>
      <c r="E11" s="88">
        <f t="shared" si="0"/>
        <v>7.1353000046300075E-2</v>
      </c>
      <c r="F11" s="89">
        <f t="shared" si="0"/>
        <v>8.633144499453338E-2</v>
      </c>
      <c r="G11" s="88">
        <f t="shared" si="0"/>
        <v>3.6938139741877984E-2</v>
      </c>
      <c r="H11" s="88">
        <f t="shared" si="0"/>
        <v>1.8884120171673846E-2</v>
      </c>
      <c r="I11" s="88">
        <f t="shared" si="0"/>
        <v>3.2013479359730423E-2</v>
      </c>
      <c r="J11" s="88">
        <f t="shared" si="0"/>
        <v>6.1224489795918435E-2</v>
      </c>
      <c r="K11" s="90">
        <f>SUM(F11:J11)/5</f>
        <v>4.7078334812746814E-2</v>
      </c>
      <c r="L11" s="82"/>
      <c r="M11" s="82"/>
      <c r="N11" s="62" t="s">
        <v>237</v>
      </c>
      <c r="O11" s="91">
        <f>O9/O10</f>
        <v>0.2655581941771219</v>
      </c>
      <c r="P11" s="45"/>
    </row>
    <row r="12" spans="1:16" ht="22" customHeight="1" x14ac:dyDescent="0.2">
      <c r="A12" s="83" t="s">
        <v>141</v>
      </c>
      <c r="B12" s="84">
        <v>160772558</v>
      </c>
      <c r="C12" s="84">
        <v>201764373</v>
      </c>
      <c r="D12" s="84">
        <v>263976098</v>
      </c>
      <c r="E12" s="84">
        <v>267191338</v>
      </c>
      <c r="F12" s="85">
        <v>295000000</v>
      </c>
      <c r="G12" s="84">
        <v>305000000</v>
      </c>
      <c r="H12" s="84">
        <v>329000000</v>
      </c>
      <c r="I12" s="84">
        <v>345000000</v>
      </c>
      <c r="J12" s="84">
        <v>370000000</v>
      </c>
      <c r="K12" s="86" t="s">
        <v>238</v>
      </c>
      <c r="L12" s="82"/>
      <c r="M12" s="82"/>
      <c r="N12" s="92" t="s">
        <v>239</v>
      </c>
      <c r="O12" s="93">
        <f>O8*(1-O11)</f>
        <v>-1.6490674326446624E-2</v>
      </c>
      <c r="P12" s="45"/>
    </row>
    <row r="13" spans="1:16" ht="22" customHeight="1" x14ac:dyDescent="0.2">
      <c r="A13" s="87"/>
      <c r="B13" s="88"/>
      <c r="C13" s="88">
        <f t="shared" ref="C13:J13" si="1">(C12/B12)-1</f>
        <v>0.25496773522755056</v>
      </c>
      <c r="D13" s="88">
        <f t="shared" si="1"/>
        <v>0.30833850434040699</v>
      </c>
      <c r="E13" s="88">
        <f t="shared" si="1"/>
        <v>1.2180042149119163E-2</v>
      </c>
      <c r="F13" s="89">
        <f t="shared" si="1"/>
        <v>0.10407770778856618</v>
      </c>
      <c r="G13" s="88">
        <f t="shared" si="1"/>
        <v>3.3898305084745672E-2</v>
      </c>
      <c r="H13" s="88">
        <f t="shared" si="1"/>
        <v>7.8688524590163844E-2</v>
      </c>
      <c r="I13" s="88">
        <f t="shared" si="1"/>
        <v>4.8632218844984809E-2</v>
      </c>
      <c r="J13" s="88">
        <f t="shared" si="1"/>
        <v>7.2463768115942129E-2</v>
      </c>
      <c r="K13" s="90">
        <f>SUM(F13:J13)/5</f>
        <v>6.7552104884880532E-2</v>
      </c>
      <c r="L13" s="82"/>
      <c r="M13" s="82"/>
      <c r="N13" s="119" t="s">
        <v>240</v>
      </c>
      <c r="O13" s="120"/>
      <c r="P13" s="45"/>
    </row>
    <row r="14" spans="1:16" ht="22" customHeight="1" x14ac:dyDescent="0.2">
      <c r="A14" s="83" t="s">
        <v>184</v>
      </c>
      <c r="B14" s="84">
        <v>185008059</v>
      </c>
      <c r="C14" s="84">
        <v>316014198</v>
      </c>
      <c r="D14" s="84">
        <v>295547852</v>
      </c>
      <c r="E14" s="84">
        <v>270187412</v>
      </c>
      <c r="F14" s="85">
        <v>366000000</v>
      </c>
      <c r="G14" s="84">
        <v>385000000</v>
      </c>
      <c r="H14" s="84">
        <v>400000000</v>
      </c>
      <c r="I14" s="84">
        <v>415000000</v>
      </c>
      <c r="J14" s="84">
        <v>440000000</v>
      </c>
      <c r="K14" s="86" t="s">
        <v>241</v>
      </c>
      <c r="L14" s="82"/>
      <c r="M14" s="82"/>
      <c r="N14" s="62" t="s">
        <v>242</v>
      </c>
      <c r="O14" s="91">
        <f>'[1]US Treasury Bonds'!$C$8</f>
        <v>4.5710000000000001E-2</v>
      </c>
      <c r="P14" s="45"/>
    </row>
    <row r="15" spans="1:16" ht="22" customHeight="1" x14ac:dyDescent="0.2">
      <c r="A15" s="94"/>
      <c r="B15" s="88"/>
      <c r="C15" s="88">
        <f t="shared" ref="C15:J15" si="2">(C14/B14)-1</f>
        <v>0.70811044506985499</v>
      </c>
      <c r="D15" s="88">
        <f t="shared" si="2"/>
        <v>-6.4764007850052319E-2</v>
      </c>
      <c r="E15" s="88">
        <f t="shared" si="2"/>
        <v>-8.5808236562653128E-2</v>
      </c>
      <c r="F15" s="89">
        <f t="shared" si="2"/>
        <v>0.35461529199591291</v>
      </c>
      <c r="G15" s="88">
        <f t="shared" si="2"/>
        <v>5.1912568306010876E-2</v>
      </c>
      <c r="H15" s="88">
        <f t="shared" si="2"/>
        <v>3.8961038961038863E-2</v>
      </c>
      <c r="I15" s="88">
        <f t="shared" si="2"/>
        <v>3.7500000000000089E-2</v>
      </c>
      <c r="J15" s="88">
        <f t="shared" si="2"/>
        <v>6.024096385542177E-2</v>
      </c>
      <c r="K15" s="90">
        <f>SUM(F15:J15)/5</f>
        <v>0.1086459726236769</v>
      </c>
      <c r="L15" s="82"/>
      <c r="M15" s="82"/>
      <c r="N15" s="62" t="s">
        <v>243</v>
      </c>
      <c r="O15" s="95" cm="1">
        <f t="array" ref="O15">_FV(A1,"Beta")</f>
        <v>1.5311999999999999</v>
      </c>
      <c r="P15" s="45"/>
    </row>
    <row r="16" spans="1:16" ht="22" customHeight="1" x14ac:dyDescent="0.2">
      <c r="A16" s="83" t="s">
        <v>195</v>
      </c>
      <c r="B16" s="96">
        <v>0.116135218703537</v>
      </c>
      <c r="C16" s="96">
        <v>0.12476088855868325</v>
      </c>
      <c r="D16" s="96">
        <v>0.13336447001259075</v>
      </c>
      <c r="E16" s="96">
        <v>0.13724423674004185</v>
      </c>
      <c r="F16" s="97"/>
      <c r="G16" s="98"/>
      <c r="H16" s="98"/>
      <c r="I16" s="98"/>
      <c r="J16" s="98"/>
      <c r="K16" s="99"/>
      <c r="L16" s="82"/>
      <c r="M16" s="82"/>
      <c r="N16" s="62" t="s">
        <v>244</v>
      </c>
      <c r="O16" s="91">
        <v>8.4000000000000005E-2</v>
      </c>
      <c r="P16" s="45"/>
    </row>
    <row r="17" spans="1:16" ht="22" customHeight="1" x14ac:dyDescent="0.2">
      <c r="A17" s="82"/>
      <c r="B17" s="100"/>
      <c r="C17" s="100"/>
      <c r="D17" s="100"/>
      <c r="E17" s="100"/>
      <c r="F17" s="82"/>
      <c r="G17" s="82"/>
      <c r="H17" s="82"/>
      <c r="I17" s="82"/>
      <c r="J17" s="82"/>
      <c r="K17" s="82"/>
      <c r="L17" s="82"/>
      <c r="M17" s="82"/>
      <c r="N17" s="101" t="s">
        <v>240</v>
      </c>
      <c r="O17" s="102">
        <f>(O14)+((O15)*(O16-O14))</f>
        <v>0.10433964800000001</v>
      </c>
      <c r="P17" s="45"/>
    </row>
    <row r="18" spans="1:16" ht="22" customHeight="1" x14ac:dyDescent="0.2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119" t="s">
        <v>245</v>
      </c>
      <c r="O18" s="120"/>
      <c r="P18" s="45"/>
    </row>
    <row r="19" spans="1:16" ht="22" customHeight="1" x14ac:dyDescent="0.2">
      <c r="A19" s="110" t="str" cm="1">
        <f t="array" ref="A19">_FV(A1,"Industry")</f>
        <v>Holding Companies</v>
      </c>
      <c r="B19" s="110"/>
      <c r="C19" s="121" cm="1">
        <f t="array" ref="C19">_FV(A1,"Year incorporated",TRUE)</f>
        <v>1993</v>
      </c>
      <c r="D19" s="121"/>
      <c r="E19" s="103"/>
      <c r="F19" s="82"/>
      <c r="G19" s="82"/>
      <c r="H19" s="82"/>
      <c r="I19" s="82"/>
      <c r="J19" s="82"/>
      <c r="K19" s="82"/>
      <c r="L19" s="82"/>
      <c r="M19" s="82"/>
      <c r="N19" s="62" t="s">
        <v>223</v>
      </c>
      <c r="O19" s="104">
        <f>O6+O7</f>
        <v>952477958</v>
      </c>
      <c r="P19" s="45"/>
    </row>
    <row r="20" spans="1:16" ht="22" customHeight="1" x14ac:dyDescent="0.2">
      <c r="A20" s="110" t="str" cm="1">
        <f t="array" ref="A20">_FV(A1,"Description")</f>
        <v>Lifco publ AB, formerly Lifco AB, is a Sweden-based investment company. It is engaged in acquisition and development of niche companies. Its aim is to secure improvement of subsidiaries’ earnings and to deliver cash flows. It has long-term investment holdings, focus on profitability and decentralized organization. The Company is active in three operating segments: Dental, comprising suppliers of consumable goods, materials, equipment and technical services to dentists; Demolition &amp; Tools, providing demolition robots, and attachments to cranes and excavators; and Systems Solutions, offering vehicle interiors, relining, contract manufacturing, environmental technology and sawmill equipment. Its portfolio includes around 100 companies in 30 countries.</v>
      </c>
      <c r="B20" s="110"/>
      <c r="C20" s="110"/>
      <c r="D20" s="110"/>
      <c r="E20" s="110"/>
      <c r="F20" s="82"/>
      <c r="G20" s="82"/>
      <c r="H20" s="82"/>
      <c r="I20" s="82"/>
      <c r="J20" s="82"/>
      <c r="K20" s="82"/>
      <c r="L20" s="82"/>
      <c r="M20" s="82"/>
      <c r="N20" s="62" t="s">
        <v>200</v>
      </c>
      <c r="O20" s="104">
        <f>A3</f>
        <v>8357313540</v>
      </c>
      <c r="P20" s="45"/>
    </row>
    <row r="21" spans="1:16" ht="22" customHeight="1" x14ac:dyDescent="0.2">
      <c r="A21" s="110"/>
      <c r="B21" s="110"/>
      <c r="C21" s="110"/>
      <c r="D21" s="110"/>
      <c r="E21" s="110"/>
      <c r="F21" s="82"/>
      <c r="G21" s="82"/>
      <c r="H21" s="82"/>
      <c r="I21" s="82"/>
      <c r="J21" s="82"/>
      <c r="K21" s="82"/>
      <c r="M21" s="82"/>
      <c r="N21" s="62" t="s">
        <v>246</v>
      </c>
      <c r="O21" s="104">
        <f>O19+O20</f>
        <v>9309791498</v>
      </c>
      <c r="P21" s="45"/>
    </row>
    <row r="22" spans="1:16" ht="22" customHeight="1" x14ac:dyDescent="0.2">
      <c r="A22" s="110"/>
      <c r="B22" s="110"/>
      <c r="C22" s="110"/>
      <c r="D22" s="110"/>
      <c r="E22" s="110"/>
      <c r="F22" s="82"/>
      <c r="G22" s="82"/>
      <c r="H22" s="82"/>
      <c r="I22" s="82"/>
      <c r="J22" s="82"/>
      <c r="K22" s="82"/>
      <c r="L22" s="82"/>
      <c r="M22" s="82"/>
      <c r="N22" s="76" t="s">
        <v>247</v>
      </c>
      <c r="O22" s="105">
        <f>(O19/O21)</f>
        <v>0.10230926849485496</v>
      </c>
      <c r="P22" s="45"/>
    </row>
    <row r="23" spans="1:16" ht="22" customHeight="1" x14ac:dyDescent="0.2">
      <c r="A23" s="110"/>
      <c r="B23" s="110"/>
      <c r="C23" s="110"/>
      <c r="D23" s="110"/>
      <c r="E23" s="110"/>
      <c r="F23" s="82"/>
      <c r="G23" s="82"/>
      <c r="H23" s="82"/>
      <c r="I23" s="82"/>
      <c r="J23" s="82"/>
      <c r="K23" s="82"/>
      <c r="L23" s="82"/>
      <c r="M23" s="82"/>
      <c r="N23" s="101" t="s">
        <v>248</v>
      </c>
      <c r="O23" s="106">
        <f>O20/O21</f>
        <v>0.897690731505145</v>
      </c>
      <c r="P23" s="45"/>
    </row>
    <row r="24" spans="1:16" ht="22" customHeight="1" x14ac:dyDescent="0.2">
      <c r="A24" s="110"/>
      <c r="B24" s="110"/>
      <c r="C24" s="110"/>
      <c r="D24" s="110"/>
      <c r="E24" s="110"/>
      <c r="F24" s="82"/>
      <c r="G24" s="82"/>
      <c r="H24" s="82"/>
      <c r="I24" s="82"/>
      <c r="J24" s="82"/>
      <c r="K24" s="82"/>
      <c r="L24" s="82"/>
      <c r="M24" s="82"/>
      <c r="N24" s="111" t="s">
        <v>249</v>
      </c>
      <c r="O24" s="112"/>
      <c r="P24" s="45"/>
    </row>
    <row r="25" spans="1:16" ht="22" customHeight="1" x14ac:dyDescent="0.2">
      <c r="A25" s="110"/>
      <c r="B25" s="110"/>
      <c r="C25" s="110"/>
      <c r="D25" s="110"/>
      <c r="E25" s="110"/>
      <c r="F25" s="82"/>
      <c r="G25" s="82"/>
      <c r="H25" s="82"/>
      <c r="I25" s="82"/>
      <c r="J25" s="82"/>
      <c r="K25" s="82"/>
      <c r="L25" s="82"/>
      <c r="M25" s="82"/>
      <c r="N25" s="113">
        <f>(O22*O12)+(O23*O17)</f>
        <v>9.1977586110783702E-2</v>
      </c>
      <c r="O25" s="114"/>
      <c r="P25" s="45"/>
    </row>
    <row r="26" spans="1:16" ht="22" customHeight="1" x14ac:dyDescent="0.2">
      <c r="A26" s="110"/>
      <c r="B26" s="110"/>
      <c r="C26" s="110"/>
      <c r="D26" s="110"/>
      <c r="E26" s="110"/>
      <c r="F26" s="82"/>
      <c r="G26" s="82"/>
      <c r="H26" s="82"/>
      <c r="I26" s="82"/>
      <c r="J26" s="82"/>
      <c r="K26" s="82"/>
      <c r="L26" s="82"/>
      <c r="M26" s="82"/>
      <c r="N26" s="82"/>
      <c r="O26" s="45"/>
      <c r="P26" s="45"/>
    </row>
    <row r="27" spans="1:16" ht="22" customHeight="1" x14ac:dyDescent="0.2">
      <c r="A27" s="110"/>
      <c r="B27" s="110"/>
      <c r="C27" s="110"/>
      <c r="D27" s="110"/>
      <c r="E27" s="110"/>
      <c r="F27" s="82"/>
      <c r="G27" s="82"/>
      <c r="H27" s="82"/>
      <c r="I27" s="82"/>
      <c r="J27" s="82"/>
      <c r="K27" s="82"/>
      <c r="L27" s="82"/>
      <c r="M27" s="82"/>
      <c r="N27" s="82"/>
      <c r="O27" s="45"/>
      <c r="P27" s="45"/>
    </row>
    <row r="28" spans="1:16" ht="22" customHeight="1" x14ac:dyDescent="0.2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45"/>
      <c r="P28" s="45"/>
    </row>
    <row r="29" spans="1:16" ht="22" customHeight="1" x14ac:dyDescent="0.2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45"/>
      <c r="P29" s="45"/>
    </row>
    <row r="30" spans="1:16" ht="22" customHeight="1" x14ac:dyDescent="0.2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45"/>
      <c r="P30" s="45"/>
    </row>
    <row r="31" spans="1:16" x14ac:dyDescent="0.2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</row>
    <row r="32" spans="1:16" x14ac:dyDescent="0.2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</row>
    <row r="33" spans="1:16" x14ac:dyDescent="0.2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</row>
    <row r="34" spans="1:16" x14ac:dyDescent="0.2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</row>
    <row r="35" spans="1:16" x14ac:dyDescent="0.2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</row>
    <row r="36" spans="1:16" x14ac:dyDescent="0.2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</row>
    <row r="37" spans="1:16" x14ac:dyDescent="0.2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</row>
    <row r="38" spans="1:16" x14ac:dyDescent="0.2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</row>
    <row r="39" spans="1:16" x14ac:dyDescent="0.2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</row>
    <row r="40" spans="1:16" x14ac:dyDescent="0.2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</row>
    <row r="41" spans="1:16" x14ac:dyDescent="0.2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</row>
    <row r="42" spans="1:16" x14ac:dyDescent="0.2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</row>
    <row r="43" spans="1:16" x14ac:dyDescent="0.2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</row>
    <row r="44" spans="1:16" x14ac:dyDescent="0.2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</row>
    <row r="45" spans="1:16" x14ac:dyDescent="0.2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</row>
    <row r="46" spans="1:16" x14ac:dyDescent="0.2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</row>
    <row r="47" spans="1:16" x14ac:dyDescent="0.2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</row>
    <row r="48" spans="1:16" x14ac:dyDescent="0.2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</row>
    <row r="49" spans="1:16" x14ac:dyDescent="0.2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</row>
    <row r="50" spans="1:16" x14ac:dyDescent="0.2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</row>
    <row r="51" spans="1:16" x14ac:dyDescent="0.2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</row>
    <row r="52" spans="1:16" x14ac:dyDescent="0.2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</row>
    <row r="53" spans="1:16" x14ac:dyDescent="0.2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</row>
    <row r="54" spans="1:16" x14ac:dyDescent="0.2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</row>
    <row r="55" spans="1:16" x14ac:dyDescent="0.2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</row>
    <row r="56" spans="1:16" x14ac:dyDescent="0.2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</row>
    <row r="57" spans="1:16" x14ac:dyDescent="0.2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</row>
    <row r="58" spans="1:16" x14ac:dyDescent="0.2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</row>
    <row r="59" spans="1:16" x14ac:dyDescent="0.2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</row>
    <row r="60" spans="1:16" x14ac:dyDescent="0.2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</row>
    <row r="61" spans="1:16" x14ac:dyDescent="0.2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</row>
    <row r="62" spans="1:16" x14ac:dyDescent="0.2">
      <c r="O62" s="45"/>
      <c r="P62" s="45"/>
    </row>
    <row r="63" spans="1:16" x14ac:dyDescent="0.2">
      <c r="O63" s="45"/>
      <c r="P63" s="45"/>
    </row>
    <row r="64" spans="1:16" x14ac:dyDescent="0.2">
      <c r="O64" s="45"/>
      <c r="P64" s="45"/>
    </row>
    <row r="65" spans="15:16" x14ac:dyDescent="0.2">
      <c r="O65" s="45"/>
      <c r="P65" s="45"/>
    </row>
    <row r="66" spans="15:16" x14ac:dyDescent="0.2">
      <c r="O66" s="45"/>
      <c r="P66" s="45"/>
    </row>
    <row r="67" spans="15:16" x14ac:dyDescent="0.2">
      <c r="O67" s="45"/>
      <c r="P67" s="45"/>
    </row>
    <row r="68" spans="15:16" x14ac:dyDescent="0.2">
      <c r="O68" s="45"/>
      <c r="P68" s="45"/>
    </row>
    <row r="69" spans="15:16" x14ac:dyDescent="0.2">
      <c r="O69" s="45"/>
      <c r="P69" s="45"/>
    </row>
    <row r="70" spans="15:16" x14ac:dyDescent="0.2">
      <c r="O70" s="45"/>
      <c r="P70" s="45"/>
    </row>
    <row r="71" spans="15:16" x14ac:dyDescent="0.2">
      <c r="O71" s="45"/>
      <c r="P71" s="45"/>
    </row>
    <row r="72" spans="15:16" x14ac:dyDescent="0.2">
      <c r="O72" s="45"/>
      <c r="P72" s="45"/>
    </row>
    <row r="73" spans="15:16" x14ac:dyDescent="0.2">
      <c r="O73" s="45"/>
      <c r="P73" s="45"/>
    </row>
    <row r="74" spans="15:16" x14ac:dyDescent="0.2">
      <c r="O74" s="45"/>
      <c r="P74" s="45"/>
    </row>
    <row r="75" spans="15:16" x14ac:dyDescent="0.2">
      <c r="O75" s="45"/>
      <c r="P75" s="45"/>
    </row>
    <row r="76" spans="15:16" x14ac:dyDescent="0.2">
      <c r="O76" s="45"/>
      <c r="P76" s="45"/>
    </row>
    <row r="77" spans="15:16" x14ac:dyDescent="0.2">
      <c r="O77" s="45"/>
      <c r="P77" s="45"/>
    </row>
    <row r="78" spans="15:16" x14ac:dyDescent="0.2">
      <c r="O78" s="45"/>
      <c r="P78" s="45"/>
    </row>
    <row r="79" spans="15:16" x14ac:dyDescent="0.2">
      <c r="O79" s="45"/>
      <c r="P79" s="45"/>
    </row>
    <row r="80" spans="15:16" x14ac:dyDescent="0.2">
      <c r="O80" s="45"/>
      <c r="P80" s="45"/>
    </row>
    <row r="81" spans="15:16" x14ac:dyDescent="0.2">
      <c r="O81" s="45"/>
      <c r="P81" s="45"/>
    </row>
    <row r="82" spans="15:16" x14ac:dyDescent="0.2">
      <c r="O82" s="45"/>
      <c r="P82" s="45"/>
    </row>
    <row r="83" spans="15:16" x14ac:dyDescent="0.2">
      <c r="O83" s="45"/>
      <c r="P83" s="45"/>
    </row>
    <row r="84" spans="15:16" x14ac:dyDescent="0.2">
      <c r="O84" s="45"/>
      <c r="P84" s="45"/>
    </row>
    <row r="85" spans="15:16" x14ac:dyDescent="0.2">
      <c r="O85" s="45"/>
      <c r="P85" s="45"/>
    </row>
    <row r="86" spans="15:16" x14ac:dyDescent="0.2">
      <c r="O86" s="45"/>
      <c r="P86" s="45"/>
    </row>
    <row r="87" spans="15:16" x14ac:dyDescent="0.2">
      <c r="O87" s="45"/>
      <c r="P87" s="45"/>
    </row>
    <row r="88" spans="15:16" x14ac:dyDescent="0.2">
      <c r="O88" s="45"/>
      <c r="P88" s="45"/>
    </row>
    <row r="89" spans="15:16" x14ac:dyDescent="0.2">
      <c r="O89" s="45"/>
      <c r="P89" s="45"/>
    </row>
    <row r="90" spans="15:16" x14ac:dyDescent="0.2">
      <c r="O90" s="45"/>
      <c r="P90" s="45"/>
    </row>
    <row r="91" spans="15:16" x14ac:dyDescent="0.2">
      <c r="O91" s="45"/>
      <c r="P91" s="45"/>
    </row>
    <row r="92" spans="15:16" x14ac:dyDescent="0.2">
      <c r="O92" s="45"/>
      <c r="P92" s="45"/>
    </row>
    <row r="93" spans="15:16" x14ac:dyDescent="0.2">
      <c r="O93" s="45"/>
      <c r="P93" s="45"/>
    </row>
    <row r="94" spans="15:16" x14ac:dyDescent="0.2">
      <c r="O94" s="45"/>
      <c r="P94" s="45"/>
    </row>
    <row r="95" spans="15:16" x14ac:dyDescent="0.2">
      <c r="O95" s="45"/>
      <c r="P95" s="45"/>
    </row>
    <row r="96" spans="15:16" x14ac:dyDescent="0.2">
      <c r="O96" s="45"/>
      <c r="P96" s="45"/>
    </row>
    <row r="97" spans="15:16" x14ac:dyDescent="0.2">
      <c r="O97" s="45"/>
      <c r="P97" s="45"/>
    </row>
    <row r="98" spans="15:16" x14ac:dyDescent="0.2">
      <c r="O98" s="45"/>
      <c r="P98" s="45"/>
    </row>
    <row r="99" spans="15:16" x14ac:dyDescent="0.2">
      <c r="O99" s="45"/>
      <c r="P99" s="45"/>
    </row>
    <row r="100" spans="15:16" x14ac:dyDescent="0.2">
      <c r="O100" s="45"/>
      <c r="P100" s="45"/>
    </row>
    <row r="101" spans="15:16" x14ac:dyDescent="0.2">
      <c r="O101" s="45"/>
      <c r="P101" s="45"/>
    </row>
    <row r="102" spans="15:16" x14ac:dyDescent="0.2">
      <c r="O102" s="45"/>
      <c r="P102" s="45"/>
    </row>
    <row r="103" spans="15:16" x14ac:dyDescent="0.2">
      <c r="O103" s="45"/>
      <c r="P103" s="45"/>
    </row>
    <row r="104" spans="15:16" x14ac:dyDescent="0.2">
      <c r="O104" s="45"/>
      <c r="P104" s="45"/>
    </row>
    <row r="105" spans="15:16" x14ac:dyDescent="0.2">
      <c r="O105" s="45"/>
      <c r="P105" s="45"/>
    </row>
    <row r="106" spans="15:16" x14ac:dyDescent="0.2">
      <c r="O106" s="45"/>
      <c r="P106" s="45"/>
    </row>
    <row r="107" spans="15:16" x14ac:dyDescent="0.2">
      <c r="O107" s="45"/>
      <c r="P107" s="45"/>
    </row>
    <row r="108" spans="15:16" x14ac:dyDescent="0.2">
      <c r="O108" s="45"/>
      <c r="P108" s="45"/>
    </row>
    <row r="109" spans="15:16" x14ac:dyDescent="0.2">
      <c r="O109" s="45"/>
      <c r="P109" s="45"/>
    </row>
    <row r="110" spans="15:16" x14ac:dyDescent="0.2">
      <c r="O110" s="45"/>
      <c r="P110" s="45"/>
    </row>
  </sheetData>
  <mergeCells count="10">
    <mergeCell ref="A20:E27"/>
    <mergeCell ref="N24:O24"/>
    <mergeCell ref="N25:O25"/>
    <mergeCell ref="A1:XFD2"/>
    <mergeCell ref="N3:O3"/>
    <mergeCell ref="N4:O4"/>
    <mergeCell ref="N13:O13"/>
    <mergeCell ref="N18:O18"/>
    <mergeCell ref="A19:B19"/>
    <mergeCell ref="C19:D19"/>
  </mergeCells>
  <hyperlinks>
    <hyperlink ref="F9" r:id="rId1" display="https://finbox.com/OTCPK:LFCB.Y/explorer/revenue_proj/" xr:uid="{C680169E-31B0-9244-AC49-36ED948D9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2023-11-09T23:07:14Z</dcterms:modified>
</cp:coreProperties>
</file>