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9358326-2C9C-8046-AD5B-EA26BECF6844}"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10" i="2"/>
  <c r="O9" i="2"/>
  <c r="O7" i="2"/>
  <c r="G7" i="2"/>
  <c r="E7" i="2"/>
  <c r="O6" i="2"/>
  <c r="G6" i="2"/>
  <c r="E6" i="2"/>
  <c r="C6" i="2"/>
  <c r="O5" i="2"/>
  <c r="G5" i="2"/>
  <c r="C5" i="2"/>
  <c r="C4" i="2"/>
  <c r="A4" i="2"/>
  <c r="G3" i="2"/>
  <c r="C3" i="2"/>
  <c r="A26" i="2" a="1"/>
  <c r="A26" i="2" s="1"/>
  <c r="C25" i="2" a="1"/>
  <c r="C25" i="2" s="1"/>
  <c r="A25" i="2" a="1"/>
  <c r="A25" i="2" s="1"/>
  <c r="J22" i="2"/>
  <c r="I22" i="2"/>
  <c r="H22" i="2"/>
  <c r="G22" i="2"/>
  <c r="F22" i="2"/>
  <c r="E22" i="2"/>
  <c r="D22" i="2"/>
  <c r="C22" i="2"/>
  <c r="B22" i="2"/>
  <c r="J21" i="2"/>
  <c r="I21" i="2"/>
  <c r="H21" i="2"/>
  <c r="G21" i="2"/>
  <c r="F21" i="2"/>
  <c r="E21" i="2"/>
  <c r="D21" i="2"/>
  <c r="C21" i="2"/>
  <c r="E5" i="2" s="1"/>
  <c r="O20" i="2" a="1"/>
  <c r="O20" i="2" s="1"/>
  <c r="J19" i="2"/>
  <c r="I19" i="2"/>
  <c r="H19" i="2"/>
  <c r="G19" i="2"/>
  <c r="F19" i="2"/>
  <c r="E19" i="2"/>
  <c r="D19" i="2"/>
  <c r="C19" i="2"/>
  <c r="B19" i="2"/>
  <c r="J18" i="2"/>
  <c r="I18" i="2"/>
  <c r="H18" i="2"/>
  <c r="G18" i="2"/>
  <c r="F18" i="2"/>
  <c r="E18" i="2"/>
  <c r="D18" i="2"/>
  <c r="C18" i="2"/>
  <c r="O15" i="2" a="1"/>
  <c r="O15" i="2" s="1"/>
  <c r="J11" i="2"/>
  <c r="I11" i="2"/>
  <c r="H11" i="2"/>
  <c r="G11" i="2"/>
  <c r="F11" i="2"/>
  <c r="E11" i="2"/>
  <c r="D11" i="2"/>
  <c r="C11" i="2"/>
  <c r="O11" i="2"/>
  <c r="O19"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8" i="2" l="1"/>
  <c r="K11" i="2"/>
  <c r="K4" i="2"/>
  <c r="K21" i="2"/>
  <c r="E4" i="2"/>
  <c r="E3" i="2"/>
  <c r="G4" i="2"/>
  <c r="O21" i="2"/>
  <c r="O22" i="2" s="1"/>
  <c r="A7" i="2"/>
  <c r="A6" i="2"/>
  <c r="O8" i="2"/>
  <c r="O12" i="2" s="1"/>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<sst xmlns="http://schemas.openxmlformats.org/spreadsheetml/2006/main" count="1215" uniqueCount="256">
  <si>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</si>
  <si>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</si>
  <si>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</si>
  <si>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</si>
  <si>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</si>
  <si>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</si>
  <si>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</si>
  <si>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</si>
  <si>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</si>
  <si>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</si>
  <si>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</si>
  <si>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</si>
  <si>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</si>
  <si>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</si>
  <si>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</si>
  <si>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</si>
  <si>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</si>
  <si>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</si>
  <si>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</si>
  <si>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</si>
  <si>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</si>
  <si>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</si>
  <si>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</si>
  <si>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</si>
  <si>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</si>
  <si>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</si>
  <si>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</si>
  <si>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</si>
  <si>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</si>
  <si>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</si>
  <si>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</si>
  <si>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</si>
  <si>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</si>
  <si>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</si>
  <si>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</si>
  <si>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</si>
  <si>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</si>
  <si>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</si>
  <si>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</si>
  <si>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</si>
  <si>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</si>
  <si>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</si>
  <si>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</si>
  <si>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</si>
  <si>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</si>
  <si>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</si>
  <si>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</si>
  <si>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</si>
  <si>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</si>
  <si>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</si>
  <si>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</si>
  <si>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</si>
  <si>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</si>
  <si>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</si>
  <si>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</si>
  <si>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</si>
  <si>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</si>
  <si>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</si>
  <si>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</si>
  <si>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</si>
  <si>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</si>
  <si>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</si>
  <si>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</si>
  <si>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</si>
  <si>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</si>
  <si>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</si>
  <si>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</si>
  <si>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</si>
  <si>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</si>
  <si>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</si>
  <si>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</si>
  <si>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</si>
  <si>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</si>
  <si>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</si>
  <si>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</si>
  <si>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</si>
  <si>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</si>
  <si>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</si>
  <si>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</si>
  <si>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</si>
  <si>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</si>
  <si>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</si>
  <si>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</si>
  <si>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</si>
  <si>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</si>
  <si>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</si>
  <si>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</si>
  <si>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</si>
  <si>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</si>
  <si>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</si>
  <si>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</si>
  <si>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</si>
  <si>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</si>
  <si>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</si>
  <si>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</si>
  <si>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</si>
  <si>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</si>
  <si>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</si>
  <si>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</si>
  <si>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</si>
  <si>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</si>
  <si>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</si>
  <si>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</si>
  <si>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</si>
  <si>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</si>
  <si>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</si>
  <si>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</si>
  <si>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</si>
  <si>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</si>
  <si>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</si>
  <si>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</si>
  <si>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</si>
  <si>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</si>
  <si>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</si>
  <si>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</si>
  <si>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</si>
  <si>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</si>
  <si>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</si>
  <si>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</si>
  <si>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</si>
  <si>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</si>
  <si>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</si>
  <si>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</si>
  <si>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</si>
  <si>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</si>
  <si>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</si>
  <si>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</si>
  <si>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</si>
  <si>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</si>
  <si>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</si>
  <si>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</si>
  <si>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</si>
  <si>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</si>
  <si>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</si>
  <si>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</si>
  <si>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</si>
  <si>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</si>
  <si>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</si>
  <si>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</si>
  <si>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</si>
  <si>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</si>
  <si>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</si>
  <si>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</si>
  <si>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</si>
  <si>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</si>
  <si>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</si>
  <si>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</si>
  <si>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</si>
  <si>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</si>
  <si>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</si>
  <si>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</si>
  <si>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</si>
  <si>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</si>
  <si>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</si>
  <si>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</si>
  <si>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</si>
  <si>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</si>
  <si>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</si>
  <si>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</si>
  <si>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</si>
  <si>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</si>
  <si>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</si>
  <si>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</si>
  <si>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</si>
  <si>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</si>
  <si>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</si>
  <si>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</si>
  <si>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</si>
  <si>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</si>
  <si>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</si>
  <si>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</si>
  <si>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</si>
  <si>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</si>
  <si>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</si>
  <si>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</si>
  <si>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</si>
  <si>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</si>
  <si>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</si>
  <si>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</si>
  <si>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</si>
  <si>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</si>
  <si>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</si>
  <si>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</si>
  <si>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</si>
  <si>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</si>
  <si>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</si>
  <si>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</si>
  <si>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</si>
  <si>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</si>
  <si>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</si>
  <si>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</si>
  <si>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</si>
  <si>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</si>
  <si>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</si>
  <si>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</si>
  <si>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</si>
  <si>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</si>
  <si>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</si>
  <si>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</si>
  <si>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</si>
  <si>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</si>
  <si>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</si>
  <si>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</si>
  <si>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</si>
  <si>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</si>
  <si>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</si>
  <si>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</si>
  <si>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</si>
  <si>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</si>
  <si>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</si>
  <si>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</si>
  <si>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</si>
  <si>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</si>
  <si>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</si>
  <si>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</si>
  <si>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</si>
  <si>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</si>
  <si>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</si>
  <si>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</si>
  <si>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</si>
  <si>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</si>
  <si>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</si>
  <si>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</si>
  <si>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</si>
  <si>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</si>
  <si>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</si>
  <si>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</si>
  <si>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</si>
  <si>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</si>
  <si>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</si>
  <si>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</si>
  <si>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</si>
  <si>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</si>
  <si>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</si>
  <si>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</si>
  <si>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</si>
  <si>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</si>
  <si>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</si>
  <si>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Cost of Debt*(1-t)</t>
  </si>
  <si>
    <t>Cost of Equity</t>
  </si>
  <si>
    <t>Risk Free Rate</t>
  </si>
  <si>
    <t>Beta</t>
  </si>
  <si>
    <t>Market Return</t>
  </si>
  <si>
    <t>Fwd Income CAGR</t>
  </si>
  <si>
    <t>Weight of Debt + Equity Calculation</t>
  </si>
  <si>
    <t>Profit Margin</t>
  </si>
  <si>
    <t>Fwd FCF CAGR</t>
  </si>
  <si>
    <t>Debt + Market Cap</t>
  </si>
  <si>
    <t>Weight of Debt</t>
  </si>
  <si>
    <t>Weight of Equity</t>
  </si>
  <si>
    <t>WACC</t>
  </si>
  <si>
    <t>Search</t>
  </si>
  <si>
    <t>YouTube Ads</t>
  </si>
  <si>
    <t>Network Members</t>
  </si>
  <si>
    <t>Cloud</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</si>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</sst>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4"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164" fontId="4" fillId="9" borderId="2"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12" xfId="1" applyFont="1" applyFill="1" applyBorder="1" applyAlignment="1">
      <alignment horizontal="left" vertical="center" indent="1"/>
    </xf>
    <xf numFmtId="9" fontId="4" fillId="9" borderId="13"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9"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9" xfId="0" applyNumberFormat="1" applyFont="1" applyFill="1" applyBorder="1" applyAlignment="1">
      <alignment horizontal="right" vertical="center" indent="1"/>
    </xf>
    <xf numFmtId="0" fontId="13" fillId="11" borderId="9" xfId="0" applyFont="1" applyFill="1" applyBorder="1" applyAlignment="1">
      <alignment horizontal="left" vertical="center" wrapText="1"/>
    </xf>
    <xf numFmtId="164" fontId="14" fillId="11" borderId="8"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3" xfId="1" applyNumberFormat="1" applyFont="1" applyFill="1" applyBorder="1" applyAlignment="1">
      <alignment horizontal="right" vertical="center" indent="1"/>
    </xf>
    <xf numFmtId="166" fontId="3" fillId="13" borderId="13" xfId="0" applyNumberFormat="1" applyFont="1" applyFill="1" applyBorder="1" applyAlignment="1">
      <alignment horizontal="right" vertical="center" indent="1"/>
    </xf>
    <xf numFmtId="9" fontId="15" fillId="10" borderId="12" xfId="1" applyFont="1" applyFill="1" applyBorder="1" applyAlignment="1">
      <alignment horizontal="left" vertical="center" indent="1"/>
    </xf>
    <xf numFmtId="0" fontId="13" fillId="11" borderId="13" xfId="0" applyFont="1" applyFill="1" applyBorder="1" applyAlignment="1">
      <alignment horizontal="left" vertical="center" wrapText="1"/>
    </xf>
    <xf numFmtId="164" fontId="14" fillId="11" borderId="12"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4" xfId="1"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4" xfId="1" applyFont="1" applyFill="1" applyBorder="1" applyAlignment="1">
      <alignment horizontal="right" vertical="center" indent="1"/>
    </xf>
    <xf numFmtId="2" fontId="4" fillId="9" borderId="14"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4"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4" xfId="1" applyFont="1" applyFill="1" applyBorder="1" applyAlignment="1">
      <alignment horizontal="right" vertical="center" indent="1"/>
    </xf>
    <xf numFmtId="9" fontId="15" fillId="10" borderId="15"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3" xfId="0" applyFont="1" applyFill="1" applyBorder="1" applyAlignment="1">
      <alignment horizontal="left" vertical="center" wrapText="1"/>
    </xf>
    <xf numFmtId="10" fontId="18" fillId="11" borderId="12"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9" fontId="19" fillId="10" borderId="16" xfId="1" applyFont="1" applyFill="1" applyBorder="1" applyAlignment="1">
      <alignment horizontal="left" vertical="center" indent="2"/>
    </xf>
    <xf numFmtId="164" fontId="4" fillId="10" borderId="17" xfId="0" applyNumberFormat="1" applyFont="1" applyFill="1" applyBorder="1" applyAlignment="1">
      <alignment horizontal="right" vertical="center" indent="1"/>
    </xf>
    <xf numFmtId="164" fontId="4" fillId="10" borderId="16" xfId="0" applyNumberFormat="1" applyFont="1" applyFill="1" applyBorder="1" applyAlignment="1">
      <alignment horizontal="right" vertical="center" indent="1"/>
    </xf>
    <xf numFmtId="164" fontId="12" fillId="10" borderId="16" xfId="0" applyNumberFormat="1" applyFont="1" applyFill="1" applyBorder="1" applyAlignment="1">
      <alignment horizontal="right" vertical="center"/>
    </xf>
    <xf numFmtId="0" fontId="0" fillId="11" borderId="18" xfId="0" applyFill="1" applyBorder="1"/>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8" xfId="1" applyFont="1" applyFill="1" applyBorder="1" applyAlignment="1">
      <alignment horizontal="right" vertical="center" indent="1"/>
    </xf>
    <xf numFmtId="9" fontId="4" fillId="11" borderId="19" xfId="1" applyFont="1" applyFill="1" applyBorder="1" applyAlignment="1">
      <alignment vertical="center"/>
    </xf>
    <xf numFmtId="10" fontId="14" fillId="11" borderId="12" xfId="0" applyNumberFormat="1" applyFont="1" applyFill="1" applyBorder="1" applyAlignment="1">
      <alignment vertical="center"/>
    </xf>
    <xf numFmtId="9" fontId="22" fillId="11" borderId="20" xfId="1" applyFont="1" applyFill="1" applyBorder="1" applyAlignment="1">
      <alignment horizontal="left" vertical="center" indent="2"/>
    </xf>
    <xf numFmtId="0" fontId="13" fillId="11" borderId="14" xfId="0" applyFont="1" applyFill="1" applyBorder="1" applyAlignment="1">
      <alignment horizontal="left" vertical="center" wrapText="1"/>
    </xf>
    <xf numFmtId="10" fontId="14" fillId="11" borderId="15" xfId="0" applyNumberFormat="1" applyFont="1" applyFill="1" applyBorder="1" applyAlignment="1">
      <alignment vertical="center"/>
    </xf>
    <xf numFmtId="2" fontId="14" fillId="11" borderId="12" xfId="0" applyNumberFormat="1" applyFont="1" applyFill="1" applyBorder="1" applyAlignment="1">
      <alignment vertical="center"/>
    </xf>
    <xf numFmtId="164" fontId="4" fillId="10" borderId="22" xfId="0" applyNumberFormat="1" applyFont="1" applyFill="1" applyBorder="1" applyAlignment="1">
      <alignment horizontal="right" vertical="center" indent="1"/>
    </xf>
    <xf numFmtId="9" fontId="22" fillId="11" borderId="22" xfId="1" applyFont="1" applyFill="1" applyBorder="1" applyAlignment="1">
      <alignment horizontal="left" vertical="center" indent="2"/>
    </xf>
    <xf numFmtId="164" fontId="12" fillId="10" borderId="19" xfId="0" applyNumberFormat="1" applyFont="1" applyFill="1" applyBorder="1" applyAlignment="1">
      <alignment horizontal="right" vertical="center"/>
    </xf>
    <xf numFmtId="0" fontId="17" fillId="11" borderId="14" xfId="0" applyFont="1" applyFill="1" applyBorder="1" applyAlignment="1">
      <alignment horizontal="left" vertical="center" wrapText="1"/>
    </xf>
    <xf numFmtId="10" fontId="18" fillId="11" borderId="15" xfId="0" applyNumberFormat="1" applyFont="1" applyFill="1" applyBorder="1" applyAlignment="1">
      <alignment vertical="center"/>
    </xf>
    <xf numFmtId="0" fontId="12" fillId="0" borderId="17" xfId="0" applyFont="1" applyBorder="1" applyAlignment="1">
      <alignment horizontal="left" vertical="center" indent="2"/>
    </xf>
    <xf numFmtId="10" fontId="12" fillId="11" borderId="17" xfId="1" applyNumberFormat="1" applyFont="1" applyFill="1" applyBorder="1" applyAlignment="1">
      <alignment horizontal="right" vertical="center" indent="1"/>
    </xf>
    <xf numFmtId="0" fontId="0" fillId="11" borderId="19" xfId="0" applyFill="1" applyBorder="1"/>
    <xf numFmtId="164" fontId="14" fillId="11" borderId="12"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9" fontId="4" fillId="10" borderId="17"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9" xfId="1" applyFont="1" applyFill="1" applyBorder="1" applyAlignment="1">
      <alignment vertical="center"/>
    </xf>
    <xf numFmtId="10" fontId="18" fillId="11" borderId="15" xfId="0" applyNumberFormat="1" applyFont="1" applyFill="1" applyBorder="1" applyAlignment="1">
      <alignment horizontal="right" vertical="center"/>
    </xf>
    <xf numFmtId="9" fontId="19" fillId="10" borderId="21" xfId="1" applyFont="1" applyFill="1" applyBorder="1" applyAlignment="1">
      <alignment horizontal="left" vertical="center" indent="2"/>
    </xf>
    <xf numFmtId="9" fontId="22" fillId="11" borderId="16" xfId="1" applyFont="1" applyFill="1" applyBorder="1" applyAlignment="1">
      <alignment horizontal="left" vertical="center" indent="2"/>
    </xf>
    <xf numFmtId="9" fontId="4" fillId="11" borderId="17" xfId="1" applyFont="1" applyFill="1" applyBorder="1" applyAlignment="1">
      <alignment horizontal="right" vertical="center" indent="1"/>
    </xf>
    <xf numFmtId="9" fontId="4" fillId="11" borderId="23" xfId="1" applyFont="1" applyFill="1" applyBorder="1" applyAlignment="1">
      <alignment horizontal="right" vertical="center" indent="1"/>
    </xf>
    <xf numFmtId="9" fontId="4" fillId="11" borderId="16" xfId="1" applyFont="1" applyFill="1" applyBorder="1" applyAlignment="1">
      <alignment horizontal="right" vertical="center" indent="1"/>
    </xf>
    <xf numFmtId="164" fontId="4" fillId="10" borderId="23" xfId="0" applyNumberFormat="1" applyFont="1" applyFill="1" applyBorder="1" applyAlignment="1">
      <alignment horizontal="right" vertical="center" indent="1"/>
    </xf>
    <xf numFmtId="9" fontId="4" fillId="11" borderId="20" xfId="1" applyFont="1" applyFill="1" applyBorder="1" applyAlignment="1">
      <alignment horizontal="right" vertical="center" indent="1"/>
    </xf>
    <xf numFmtId="164" fontId="4" fillId="11" borderId="20" xfId="0" applyNumberFormat="1" applyFont="1" applyFill="1" applyBorder="1" applyAlignment="1">
      <alignment horizontal="right" vertical="center" indent="1"/>
    </xf>
    <xf numFmtId="164" fontId="4" fillId="11" borderId="1" xfId="1" applyNumberFormat="1" applyFont="1" applyFill="1" applyBorder="1" applyAlignment="1">
      <alignment horizontal="right" vertical="center" indent="1"/>
    </xf>
    <xf numFmtId="0" fontId="12" fillId="12" borderId="1" xfId="0" applyFont="1" applyFill="1" applyBorder="1" applyAlignment="1">
      <alignment horizontal="left" vertical="center" wrapText="1" indent="2"/>
    </xf>
    <xf numFmtId="0" fontId="23" fillId="0" borderId="1" xfId="0" applyFont="1" applyBorder="1" applyAlignment="1">
      <alignment horizontal="left" vertical="center" indent="1"/>
    </xf>
    <xf numFmtId="0" fontId="23" fillId="0" borderId="0" xfId="0" applyFont="1" applyAlignment="1">
      <alignment horizontal="left" vertical="center" indent="1"/>
    </xf>
    <xf numFmtId="9" fontId="3" fillId="11" borderId="10" xfId="1" applyFont="1" applyFill="1" applyBorder="1" applyAlignment="1">
      <alignment horizontal="center" vertical="center"/>
    </xf>
    <xf numFmtId="9" fontId="3" fillId="11"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9" fontId="15" fillId="10" borderId="10" xfId="1" applyFont="1" applyFill="1" applyBorder="1" applyAlignment="1">
      <alignment horizontal="center" vertical="center"/>
    </xf>
    <xf numFmtId="9" fontId="15" fillId="10" borderId="11" xfId="1" applyFont="1" applyFill="1" applyBorder="1" applyAlignment="1">
      <alignment horizontal="center" vertical="center"/>
    </xf>
    <xf numFmtId="0" fontId="12" fillId="12" borderId="1" xfId="0" applyFont="1" applyFill="1" applyBorder="1" applyAlignment="1">
      <alignment horizontal="left" vertical="center" indent="2"/>
    </xf>
    <xf numFmtId="10" fontId="3" fillId="9" borderId="10" xfId="1" applyNumberFormat="1" applyFont="1" applyFill="1" applyBorder="1" applyAlignment="1">
      <alignment horizontal="center" vertical="center"/>
    </xf>
    <xf numFmtId="10" fontId="3" fillId="9" borderId="11"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https://www.bing.com/financeapi/forcetrigger?t=a1u3rw&amp;q=XNAS%3aGOOGL&amp;form=skydnc</v>
    <v>Learn more on Bing</v>
  </rv>
  <rv s="1">
    <v>0</v>
    <v>ALPHABET INC. (XNAS:GOOGL)</v>
    <v>2</v>
    <v>3</v>
    <v>Finance</v>
    <v>4</v>
    <v>en-US</v>
    <v>a1u3rw</v>
    <v>268435456</v>
    <v>1</v>
    <v>Powered by Refinitiv</v>
    <v>141.22</v>
    <v>84.86</v>
    <v>1.0503</v>
    <v>0.87</v>
    <v>6.6429999999999996E-3</v>
    <v>-0.14000000000000001</v>
    <v>-1.062E-3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132.21</v>
    <v>Software &amp; IT Services</v>
    <v>Stock</v>
    <v>45239.041467580471</v>
    <v>0</v>
    <v>130.78</v>
    <v>1647407000000</v>
    <v>ALPHABET INC.</v>
    <v>ALPHABET INC.</v>
    <v>130.97</v>
    <v>25.121600000000001</v>
    <v>130.97</v>
    <v>131.84</v>
    <v>131.69999999999999</v>
    <v>12516000000</v>
    <v>GOOGL</v>
    <v>ALPHABET INC. (XNAS:GOOGL)</v>
    <v>26425849</v>
    <v>30715828</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OOG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GOOG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9"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7.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9" t="s">
        <v>18</v>
      </c>
      <c r="B2" s="27">
        <v>29321000000</v>
      </c>
      <c r="C2" s="27">
        <v>37905000000</v>
      </c>
      <c r="D2" s="27">
        <v>50175000000</v>
      </c>
      <c r="E2" s="27">
        <v>59825000000</v>
      </c>
      <c r="F2" s="27">
        <v>66001000000</v>
      </c>
      <c r="G2" s="27">
        <v>74989000000</v>
      </c>
      <c r="H2" s="27">
        <v>90272000000</v>
      </c>
      <c r="I2" s="27">
        <v>110855000000</v>
      </c>
      <c r="J2" s="27">
        <v>136819000000</v>
      </c>
      <c r="K2" s="27">
        <v>161857000000</v>
      </c>
      <c r="L2" s="27">
        <v>182527000000</v>
      </c>
      <c r="M2" s="27">
        <v>257637000000</v>
      </c>
      <c r="N2" s="27">
        <v>282836000000</v>
      </c>
      <c r="O2" s="28">
        <v>289531000000</v>
      </c>
      <c r="P2" s="27">
        <v>69092000000</v>
      </c>
      <c r="Q2" s="27">
        <v>76048000000</v>
      </c>
      <c r="R2" s="27">
        <v>69787000000</v>
      </c>
      <c r="S2" s="27">
        <v>74604000000</v>
      </c>
    </row>
    <row r="3" spans="1:19" ht="16" x14ac:dyDescent="0.2">
      <c r="A3" s="9" t="s">
        <v>191</v>
      </c>
      <c r="B3" s="10"/>
      <c r="C3" s="11">
        <f t="shared" ref="C3:O3" si="0">(C2/B2)-1</f>
        <v>0.2927594556802291</v>
      </c>
      <c r="D3" s="11">
        <f t="shared" si="0"/>
        <v>0.32370399683419082</v>
      </c>
      <c r="E3" s="11">
        <f t="shared" si="0"/>
        <v>0.19232685600398614</v>
      </c>
      <c r="F3" s="11">
        <f t="shared" si="0"/>
        <v>0.10323443376514829</v>
      </c>
      <c r="G3" s="11">
        <f t="shared" si="0"/>
        <v>0.13617975485219924</v>
      </c>
      <c r="H3" s="11">
        <f t="shared" si="0"/>
        <v>0.20380322447292265</v>
      </c>
      <c r="I3" s="11">
        <f t="shared" si="0"/>
        <v>0.22801090038993266</v>
      </c>
      <c r="J3" s="11">
        <f t="shared" si="0"/>
        <v>0.23421586757475987</v>
      </c>
      <c r="K3" s="11">
        <f t="shared" si="0"/>
        <v>0.18300089899794614</v>
      </c>
      <c r="L3" s="11">
        <f t="shared" si="0"/>
        <v>0.12770532012826141</v>
      </c>
      <c r="M3" s="11">
        <f t="shared" si="0"/>
        <v>0.41150076427049154</v>
      </c>
      <c r="N3" s="11">
        <f t="shared" si="0"/>
        <v>9.7808156437157789E-2</v>
      </c>
      <c r="O3" s="11">
        <f t="shared" si="0"/>
        <v>2.3670961263771328E-2</v>
      </c>
      <c r="P3" s="11"/>
      <c r="Q3" s="11">
        <f>(Q2/P2)-1</f>
        <v>0.10067735772593056</v>
      </c>
      <c r="R3" s="11">
        <f>(R2/Q2)-1</f>
        <v>-8.2329581317062916E-2</v>
      </c>
      <c r="S3" s="11">
        <f>(S2/R2)-1</f>
        <v>6.9024316849843004E-2</v>
      </c>
    </row>
    <row r="4" spans="1:19" ht="16" x14ac:dyDescent="0.2">
      <c r="A4" s="3" t="s">
        <v>19</v>
      </c>
      <c r="B4" s="4">
        <v>29321000000</v>
      </c>
      <c r="C4" s="4">
        <v>37905000000</v>
      </c>
      <c r="D4" s="4">
        <v>50175000000</v>
      </c>
      <c r="E4" s="4">
        <v>59825000000</v>
      </c>
      <c r="F4" s="4">
        <v>66001000000</v>
      </c>
      <c r="G4" s="4">
        <v>74989000000</v>
      </c>
      <c r="H4" s="4">
        <v>90272000000</v>
      </c>
      <c r="I4" s="4">
        <v>110855000000</v>
      </c>
      <c r="J4" s="4">
        <v>136819000000</v>
      </c>
      <c r="K4" s="4">
        <v>161857000000</v>
      </c>
      <c r="L4" s="4">
        <v>182527000000</v>
      </c>
      <c r="M4" s="4">
        <v>257637000000</v>
      </c>
      <c r="N4" s="4">
        <v>282836000000</v>
      </c>
      <c r="O4" s="5">
        <v>289531000000</v>
      </c>
      <c r="P4" s="4">
        <v>69092000000</v>
      </c>
      <c r="Q4" s="4">
        <v>76048000000</v>
      </c>
      <c r="R4" s="4">
        <v>69787000000</v>
      </c>
      <c r="S4" s="4">
        <v>74604000000</v>
      </c>
    </row>
    <row r="5" spans="1:19" ht="16" x14ac:dyDescent="0.2">
      <c r="A5" s="3" t="s">
        <v>20</v>
      </c>
      <c r="B5" s="4">
        <v>10417000000</v>
      </c>
      <c r="C5" s="4">
        <v>13188000000</v>
      </c>
      <c r="D5" s="4">
        <v>20634000000</v>
      </c>
      <c r="E5" s="4">
        <v>25858000000</v>
      </c>
      <c r="F5" s="4">
        <v>25691000000</v>
      </c>
      <c r="G5" s="4">
        <v>28164000000</v>
      </c>
      <c r="H5" s="4">
        <v>35138000000</v>
      </c>
      <c r="I5" s="4">
        <v>45583000000</v>
      </c>
      <c r="J5" s="4">
        <v>59549000000</v>
      </c>
      <c r="K5" s="4">
        <v>71896000000</v>
      </c>
      <c r="L5" s="4">
        <v>84732000000</v>
      </c>
      <c r="M5" s="4">
        <v>110939000000</v>
      </c>
      <c r="N5" s="4">
        <v>126203000000</v>
      </c>
      <c r="O5" s="5">
        <v>129028000000</v>
      </c>
      <c r="P5" s="4">
        <v>31158000000</v>
      </c>
      <c r="Q5" s="4">
        <v>35342000000</v>
      </c>
      <c r="R5" s="4">
        <v>30612000000</v>
      </c>
      <c r="S5" s="4">
        <v>31916000000</v>
      </c>
    </row>
    <row r="6" spans="1:19" ht="16" x14ac:dyDescent="0.2">
      <c r="A6" s="3" t="s">
        <v>21</v>
      </c>
      <c r="B6" s="4">
        <v>10417000000</v>
      </c>
      <c r="C6" s="4">
        <v>13188000000</v>
      </c>
      <c r="D6" s="4">
        <v>20634000000</v>
      </c>
      <c r="E6" s="4">
        <v>25858000000</v>
      </c>
      <c r="F6" s="4">
        <v>25691000000</v>
      </c>
      <c r="G6" s="4">
        <v>28164000000</v>
      </c>
      <c r="H6" s="4">
        <v>35138000000</v>
      </c>
      <c r="I6" s="4">
        <v>45583000000</v>
      </c>
      <c r="J6" s="4">
        <v>59549000000</v>
      </c>
      <c r="K6" s="4">
        <v>71896000000</v>
      </c>
      <c r="L6" s="4">
        <v>84732000000</v>
      </c>
      <c r="M6" s="4">
        <v>110939000000</v>
      </c>
      <c r="N6" s="4">
        <v>126203000000</v>
      </c>
      <c r="O6" s="5">
        <v>129028000000</v>
      </c>
      <c r="P6" s="4">
        <v>31158000000</v>
      </c>
      <c r="Q6" s="4">
        <v>35342000000</v>
      </c>
      <c r="R6" s="4">
        <v>30612000000</v>
      </c>
      <c r="S6" s="4">
        <v>31916000000</v>
      </c>
    </row>
    <row r="7" spans="1:19" ht="16" x14ac:dyDescent="0.2">
      <c r="A7" s="34" t="s">
        <v>22</v>
      </c>
      <c r="B7" s="32">
        <v>18904000000</v>
      </c>
      <c r="C7" s="32">
        <v>24717000000</v>
      </c>
      <c r="D7" s="32">
        <v>29541000000</v>
      </c>
      <c r="E7" s="32">
        <v>33967000000</v>
      </c>
      <c r="F7" s="32">
        <v>40310000000</v>
      </c>
      <c r="G7" s="32">
        <v>46825000000</v>
      </c>
      <c r="H7" s="32">
        <v>55134000000</v>
      </c>
      <c r="I7" s="32">
        <v>65272000000</v>
      </c>
      <c r="J7" s="32">
        <v>77270000000</v>
      </c>
      <c r="K7" s="32">
        <v>89961000000</v>
      </c>
      <c r="L7" s="32">
        <v>97795000000</v>
      </c>
      <c r="M7" s="32">
        <v>146698000000</v>
      </c>
      <c r="N7" s="32">
        <v>156633000000</v>
      </c>
      <c r="O7" s="33">
        <v>160503000000</v>
      </c>
      <c r="P7" s="32">
        <v>37934000000</v>
      </c>
      <c r="Q7" s="32">
        <v>40706000000</v>
      </c>
      <c r="R7" s="32">
        <v>39175000000</v>
      </c>
      <c r="S7" s="32">
        <v>42688000000</v>
      </c>
    </row>
    <row r="8" spans="1:19" ht="16" x14ac:dyDescent="0.2">
      <c r="A8" s="35" t="s">
        <v>58</v>
      </c>
      <c r="B8" s="36">
        <v>64.47</v>
      </c>
      <c r="C8" s="36">
        <v>65.209999999999994</v>
      </c>
      <c r="D8" s="36">
        <v>58.88</v>
      </c>
      <c r="E8" s="36">
        <v>56.78</v>
      </c>
      <c r="F8" s="36">
        <v>61.07</v>
      </c>
      <c r="G8" s="36">
        <v>62.44</v>
      </c>
      <c r="H8" s="36">
        <v>61.08</v>
      </c>
      <c r="I8" s="36">
        <v>58.88</v>
      </c>
      <c r="J8" s="36">
        <v>56.48</v>
      </c>
      <c r="K8" s="36">
        <v>55.58</v>
      </c>
      <c r="L8" s="36">
        <v>53.58</v>
      </c>
      <c r="M8" s="36">
        <v>56.94</v>
      </c>
      <c r="N8" s="36">
        <v>55.38</v>
      </c>
      <c r="O8" s="37">
        <v>55.44</v>
      </c>
      <c r="P8" s="36">
        <v>54.9</v>
      </c>
      <c r="Q8" s="36">
        <v>53.53</v>
      </c>
      <c r="R8" s="36">
        <v>56.14</v>
      </c>
      <c r="S8" s="36">
        <v>57.22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8523000000</v>
      </c>
      <c r="C10" s="4">
        <v>12475000000</v>
      </c>
      <c r="D10" s="4">
        <v>16781000000</v>
      </c>
      <c r="E10" s="4">
        <v>20001000000</v>
      </c>
      <c r="F10" s="4">
        <v>23814000000</v>
      </c>
      <c r="G10" s="4">
        <v>27465000000</v>
      </c>
      <c r="H10" s="4">
        <v>31418000000</v>
      </c>
      <c r="I10" s="4">
        <v>36390000000</v>
      </c>
      <c r="J10" s="4">
        <v>45878000000</v>
      </c>
      <c r="K10" s="4">
        <v>54033000000</v>
      </c>
      <c r="L10" s="4">
        <v>56571000000</v>
      </c>
      <c r="M10" s="4">
        <v>67984000000</v>
      </c>
      <c r="N10" s="4">
        <v>81791000000</v>
      </c>
      <c r="O10" s="5">
        <v>85955000000</v>
      </c>
      <c r="P10" s="4">
        <v>20799000000</v>
      </c>
      <c r="Q10" s="4">
        <v>22546000000</v>
      </c>
      <c r="R10" s="4">
        <v>21760000000</v>
      </c>
      <c r="S10" s="4">
        <v>20850000000</v>
      </c>
    </row>
    <row r="11" spans="1:19" ht="16" x14ac:dyDescent="0.2">
      <c r="A11" s="3" t="s">
        <v>26</v>
      </c>
      <c r="B11" s="4">
        <v>4761000000</v>
      </c>
      <c r="C11" s="4">
        <v>7313000000</v>
      </c>
      <c r="D11" s="4">
        <v>9988000000</v>
      </c>
      <c r="E11" s="4">
        <v>12049000000</v>
      </c>
      <c r="F11" s="4">
        <v>13982000000</v>
      </c>
      <c r="G11" s="4">
        <v>15183000000</v>
      </c>
      <c r="H11" s="4">
        <v>17470000000</v>
      </c>
      <c r="I11" s="4">
        <v>19765000000</v>
      </c>
      <c r="J11" s="4">
        <v>24459000000</v>
      </c>
      <c r="K11" s="4">
        <v>28015000000</v>
      </c>
      <c r="L11" s="4">
        <v>28998000000</v>
      </c>
      <c r="M11" s="4">
        <v>36422000000</v>
      </c>
      <c r="N11" s="4">
        <v>42291000000</v>
      </c>
      <c r="O11" s="5">
        <v>43359000000</v>
      </c>
      <c r="P11" s="4">
        <v>10526000000</v>
      </c>
      <c r="Q11" s="4">
        <v>12279000000</v>
      </c>
      <c r="R11" s="4">
        <v>10292000000</v>
      </c>
      <c r="S11" s="4">
        <v>10262000000</v>
      </c>
    </row>
    <row r="12" spans="1:19" ht="16" x14ac:dyDescent="0.2">
      <c r="A12" s="12" t="s">
        <v>192</v>
      </c>
      <c r="B12" s="11">
        <f t="shared" ref="B12:S12" si="1">B11/B2</f>
        <v>0.1623750895262781</v>
      </c>
      <c r="C12" s="11">
        <f t="shared" si="1"/>
        <v>0.19292969265268434</v>
      </c>
      <c r="D12" s="11">
        <f t="shared" si="1"/>
        <v>0.19906327852516192</v>
      </c>
      <c r="E12" s="11">
        <f t="shared" si="1"/>
        <v>0.20140409527789385</v>
      </c>
      <c r="F12" s="11">
        <f t="shared" si="1"/>
        <v>0.21184527507158982</v>
      </c>
      <c r="G12" s="11">
        <f t="shared" si="1"/>
        <v>0.20246969555534811</v>
      </c>
      <c r="H12" s="11">
        <f t="shared" si="1"/>
        <v>0.19352623183268344</v>
      </c>
      <c r="I12" s="11">
        <f t="shared" si="1"/>
        <v>0.17829597221595778</v>
      </c>
      <c r="J12" s="11">
        <f t="shared" si="1"/>
        <v>0.17876903061709265</v>
      </c>
      <c r="K12" s="11">
        <f t="shared" si="1"/>
        <v>0.17308488357006493</v>
      </c>
      <c r="L12" s="11">
        <f t="shared" si="1"/>
        <v>0.15886964668240863</v>
      </c>
      <c r="M12" s="11">
        <f t="shared" si="1"/>
        <v>0.14136944615874272</v>
      </c>
      <c r="N12" s="11">
        <f t="shared" si="1"/>
        <v>0.14952481296581766</v>
      </c>
      <c r="O12" s="11">
        <f t="shared" si="1"/>
        <v>0.14975598467866999</v>
      </c>
      <c r="P12" s="11">
        <f t="shared" si="1"/>
        <v>0.1523475945116656</v>
      </c>
      <c r="Q12" s="11">
        <f t="shared" si="1"/>
        <v>0.16146381232905532</v>
      </c>
      <c r="R12" s="11">
        <f t="shared" si="1"/>
        <v>0.14747732385687878</v>
      </c>
      <c r="S12" s="11">
        <f t="shared" si="1"/>
        <v>0.13755294622272266</v>
      </c>
    </row>
    <row r="13" spans="1:19" ht="16" x14ac:dyDescent="0.2">
      <c r="A13" s="3" t="s">
        <v>27</v>
      </c>
      <c r="B13" s="4">
        <v>3762000000</v>
      </c>
      <c r="C13" s="4">
        <v>5162000000</v>
      </c>
      <c r="D13" s="4">
        <v>6793000000</v>
      </c>
      <c r="E13" s="4">
        <v>7952000000</v>
      </c>
      <c r="F13" s="4">
        <v>9832000000</v>
      </c>
      <c r="G13" s="4">
        <v>12282000000</v>
      </c>
      <c r="H13" s="4">
        <v>13948000000</v>
      </c>
      <c r="I13" s="4">
        <v>16625000000</v>
      </c>
      <c r="J13" s="4">
        <v>21419000000</v>
      </c>
      <c r="K13" s="4">
        <v>26018000000</v>
      </c>
      <c r="L13" s="4">
        <v>27573000000</v>
      </c>
      <c r="M13" s="4">
        <v>31562000000</v>
      </c>
      <c r="N13" s="4">
        <v>39500000000</v>
      </c>
      <c r="O13" s="5">
        <v>42596000000</v>
      </c>
      <c r="P13" s="4">
        <v>10273000000</v>
      </c>
      <c r="Q13" s="4">
        <v>10267000000</v>
      </c>
      <c r="R13" s="4">
        <v>11468000000</v>
      </c>
      <c r="S13" s="4">
        <v>10588000000</v>
      </c>
    </row>
    <row r="14" spans="1:19" ht="16" x14ac:dyDescent="0.2">
      <c r="A14" s="12" t="s">
        <v>193</v>
      </c>
      <c r="B14" s="11">
        <f t="shared" ref="B14:S14" si="2">B13/B2</f>
        <v>0.12830394597728589</v>
      </c>
      <c r="C14" s="11">
        <f t="shared" si="2"/>
        <v>0.1361825616673262</v>
      </c>
      <c r="D14" s="11">
        <f t="shared" si="2"/>
        <v>0.13538614848031888</v>
      </c>
      <c r="E14" s="11">
        <f t="shared" si="2"/>
        <v>0.13292101964061848</v>
      </c>
      <c r="F14" s="11">
        <f t="shared" si="2"/>
        <v>0.14896743988727443</v>
      </c>
      <c r="G14" s="11">
        <f t="shared" si="2"/>
        <v>0.16378402165650963</v>
      </c>
      <c r="H14" s="11">
        <f t="shared" si="2"/>
        <v>0.15451081176887629</v>
      </c>
      <c r="I14" s="11">
        <f t="shared" si="2"/>
        <v>0.14997068242298497</v>
      </c>
      <c r="J14" s="11">
        <f t="shared" si="2"/>
        <v>0.15654989438601363</v>
      </c>
      <c r="K14" s="11">
        <f t="shared" si="2"/>
        <v>0.16074683208016954</v>
      </c>
      <c r="L14" s="11">
        <f t="shared" si="2"/>
        <v>0.15106258252203783</v>
      </c>
      <c r="M14" s="11">
        <f t="shared" si="2"/>
        <v>0.12250569599863374</v>
      </c>
      <c r="N14" s="11">
        <f t="shared" si="2"/>
        <v>0.13965690364734334</v>
      </c>
      <c r="O14" s="11">
        <f t="shared" si="2"/>
        <v>0.14712068828553765</v>
      </c>
      <c r="P14" s="11">
        <f t="shared" si="2"/>
        <v>0.14868581022404909</v>
      </c>
      <c r="Q14" s="11">
        <f t="shared" si="2"/>
        <v>0.13500683778666106</v>
      </c>
      <c r="R14" s="11">
        <f t="shared" si="2"/>
        <v>0.16432859988249959</v>
      </c>
      <c r="S14" s="11">
        <f t="shared" si="2"/>
        <v>0.14192268511071793</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2">
        <v>10381000000</v>
      </c>
      <c r="C16" s="32">
        <v>12242000000</v>
      </c>
      <c r="D16" s="32">
        <v>12760000000</v>
      </c>
      <c r="E16" s="32">
        <v>13966000000</v>
      </c>
      <c r="F16" s="32">
        <v>16496000000</v>
      </c>
      <c r="G16" s="32">
        <v>19360000000</v>
      </c>
      <c r="H16" s="32">
        <v>23716000000</v>
      </c>
      <c r="I16" s="32">
        <v>28882000000</v>
      </c>
      <c r="J16" s="32">
        <v>31392000000</v>
      </c>
      <c r="K16" s="32">
        <v>35928000000</v>
      </c>
      <c r="L16" s="32">
        <v>41224000000</v>
      </c>
      <c r="M16" s="32">
        <v>78714000000</v>
      </c>
      <c r="N16" s="32">
        <v>74842000000</v>
      </c>
      <c r="O16" s="33">
        <v>74548000000</v>
      </c>
      <c r="P16" s="32">
        <v>17135000000</v>
      </c>
      <c r="Q16" s="32">
        <v>18160000000</v>
      </c>
      <c r="R16" s="32">
        <v>17415000000</v>
      </c>
      <c r="S16" s="32">
        <v>21838000000</v>
      </c>
    </row>
    <row r="17" spans="1:19" ht="16" x14ac:dyDescent="0.2">
      <c r="A17" s="26" t="s">
        <v>59</v>
      </c>
      <c r="B17" s="30">
        <v>35.4</v>
      </c>
      <c r="C17" s="30">
        <v>32.299999999999997</v>
      </c>
      <c r="D17" s="30">
        <v>25.43</v>
      </c>
      <c r="E17" s="30">
        <v>23.34</v>
      </c>
      <c r="F17" s="30">
        <v>24.99</v>
      </c>
      <c r="G17" s="30">
        <v>25.82</v>
      </c>
      <c r="H17" s="30">
        <v>26.27</v>
      </c>
      <c r="I17" s="30">
        <v>26.05</v>
      </c>
      <c r="J17" s="30">
        <v>22.94</v>
      </c>
      <c r="K17" s="30">
        <v>22.2</v>
      </c>
      <c r="L17" s="30">
        <v>22.59</v>
      </c>
      <c r="M17" s="30">
        <v>30.55</v>
      </c>
      <c r="N17" s="30">
        <v>26.46</v>
      </c>
      <c r="O17" s="31">
        <v>25.75</v>
      </c>
      <c r="P17" s="30">
        <v>24.8</v>
      </c>
      <c r="Q17" s="30">
        <v>23.88</v>
      </c>
      <c r="R17" s="30">
        <v>24.95</v>
      </c>
      <c r="S17" s="30">
        <v>29.27</v>
      </c>
    </row>
    <row r="18" spans="1:19" ht="16" x14ac:dyDescent="0.2">
      <c r="A18" s="13" t="s">
        <v>194</v>
      </c>
      <c r="B18" s="10"/>
      <c r="C18" s="11">
        <f>(C16/B16)-1</f>
        <v>0.17926981986321167</v>
      </c>
      <c r="D18" s="11">
        <f>(D16/C16)-1</f>
        <v>4.2313347492239917E-2</v>
      </c>
      <c r="E18" s="11">
        <f>(E16/D16)-1</f>
        <v>9.4514106583072133E-2</v>
      </c>
      <c r="F18" s="11">
        <f t="shared" ref="F18:N18" si="3">(F16/E16)-1</f>
        <v>0.18115423170557077</v>
      </c>
      <c r="G18" s="11">
        <f t="shared" si="3"/>
        <v>0.17361784675072744</v>
      </c>
      <c r="H18" s="11">
        <f t="shared" si="3"/>
        <v>0.22500000000000009</v>
      </c>
      <c r="I18" s="11">
        <f t="shared" si="3"/>
        <v>0.21782762691853597</v>
      </c>
      <c r="J18" s="11">
        <f t="shared" si="3"/>
        <v>8.69053389654455E-2</v>
      </c>
      <c r="K18" s="11">
        <f t="shared" si="3"/>
        <v>0.14449541284403677</v>
      </c>
      <c r="L18" s="11">
        <f t="shared" si="3"/>
        <v>0.14740592295702526</v>
      </c>
      <c r="M18" s="11">
        <f t="shared" si="3"/>
        <v>0.90942169609935952</v>
      </c>
      <c r="N18" s="11">
        <f t="shared" si="3"/>
        <v>-4.9190741164214735E-2</v>
      </c>
      <c r="O18" s="11">
        <f>(O16/N16)-1</f>
        <v>-3.9282755671948832E-3</v>
      </c>
      <c r="P18" s="11"/>
      <c r="Q18" s="11">
        <f>(Q16/P16)-1</f>
        <v>5.9819083746717183E-2</v>
      </c>
      <c r="R18" s="11">
        <f>(R16/Q16)-1</f>
        <v>-4.1024229074889895E-2</v>
      </c>
      <c r="S18" s="11">
        <f>(S16/R16)-1</f>
        <v>0.25397645707723226</v>
      </c>
    </row>
    <row r="19" spans="1:19" ht="16" x14ac:dyDescent="0.2">
      <c r="A19" s="3" t="s">
        <v>30</v>
      </c>
      <c r="B19" s="4">
        <v>-415000000</v>
      </c>
      <c r="C19" s="4">
        <v>-84000000</v>
      </c>
      <c r="D19" s="4">
        <v>-626000000</v>
      </c>
      <c r="E19" s="4">
        <v>-530000000</v>
      </c>
      <c r="F19" s="4">
        <v>-763000000</v>
      </c>
      <c r="G19" s="4">
        <v>-291000000</v>
      </c>
      <c r="H19" s="4">
        <v>-434000000</v>
      </c>
      <c r="I19" s="4">
        <v>1689000000</v>
      </c>
      <c r="J19" s="4">
        <v>-3521000000</v>
      </c>
      <c r="K19" s="4">
        <v>-3697000000</v>
      </c>
      <c r="L19" s="4">
        <v>-6858000000</v>
      </c>
      <c r="M19" s="4">
        <v>-12020000000</v>
      </c>
      <c r="N19" s="4">
        <v>3514000000</v>
      </c>
      <c r="O19" s="5">
        <v>1060000000</v>
      </c>
      <c r="P19" s="4">
        <v>902000000</v>
      </c>
      <c r="Q19" s="4">
        <v>1013000000</v>
      </c>
      <c r="R19" s="4">
        <v>-790000000</v>
      </c>
      <c r="S19" s="4">
        <v>-65000000</v>
      </c>
    </row>
    <row r="20" spans="1:19" ht="16" x14ac:dyDescent="0.2">
      <c r="A20" s="3" t="s">
        <v>31</v>
      </c>
      <c r="B20" s="4">
        <v>-420000000</v>
      </c>
      <c r="C20" s="4">
        <v>-754000000</v>
      </c>
      <c r="D20" s="4">
        <v>-542000000</v>
      </c>
      <c r="E20" s="4">
        <v>-447000000</v>
      </c>
      <c r="F20" s="4">
        <v>-662000000</v>
      </c>
      <c r="G20" s="4">
        <v>-895000000</v>
      </c>
      <c r="H20" s="4">
        <v>-1096000000</v>
      </c>
      <c r="I20" s="4">
        <v>-1203000000</v>
      </c>
      <c r="J20" s="4">
        <v>-1764000000</v>
      </c>
      <c r="K20" s="4">
        <v>-2327000000</v>
      </c>
      <c r="L20" s="4">
        <v>-1730000000</v>
      </c>
      <c r="M20" s="4">
        <v>-1153000000</v>
      </c>
      <c r="N20" s="4">
        <v>-1817000000</v>
      </c>
      <c r="O20" s="5">
        <v>-2649000000</v>
      </c>
      <c r="P20" s="4">
        <v>-514000000</v>
      </c>
      <c r="Q20" s="4">
        <v>-569000000</v>
      </c>
      <c r="R20" s="4">
        <v>-717000000</v>
      </c>
      <c r="S20" s="4">
        <v>-849000000</v>
      </c>
    </row>
    <row r="21" spans="1:19" ht="16" x14ac:dyDescent="0.2">
      <c r="A21" s="3" t="s">
        <v>32</v>
      </c>
      <c r="B21" s="4">
        <v>-5000000</v>
      </c>
      <c r="C21" s="4">
        <v>58000000</v>
      </c>
      <c r="D21" s="4">
        <v>84000000</v>
      </c>
      <c r="E21" s="4">
        <v>83000000</v>
      </c>
      <c r="F21" s="4">
        <v>101000000</v>
      </c>
      <c r="G21" s="4">
        <v>104000000</v>
      </c>
      <c r="H21" s="4">
        <v>124000000</v>
      </c>
      <c r="I21" s="4">
        <v>109000000</v>
      </c>
      <c r="J21" s="4">
        <v>114000000</v>
      </c>
      <c r="K21" s="4">
        <v>100000000</v>
      </c>
      <c r="L21" s="4">
        <v>135000000</v>
      </c>
      <c r="M21" s="4">
        <v>346000000</v>
      </c>
      <c r="N21" s="4">
        <v>357000000</v>
      </c>
      <c r="O21" s="5">
        <v>314000000</v>
      </c>
      <c r="P21" s="4">
        <v>101000000</v>
      </c>
      <c r="Q21" s="4">
        <v>90000000</v>
      </c>
      <c r="R21" s="4">
        <v>80000000</v>
      </c>
      <c r="S21" s="4">
        <v>43000000</v>
      </c>
    </row>
    <row r="22" spans="1:19" ht="16" x14ac:dyDescent="0.2">
      <c r="A22" s="3" t="s">
        <v>33</v>
      </c>
      <c r="B22" s="4">
        <v>415000000</v>
      </c>
      <c r="C22" s="4">
        <v>812000000</v>
      </c>
      <c r="D22" s="4">
        <v>626000000</v>
      </c>
      <c r="E22" s="4">
        <v>530000000</v>
      </c>
      <c r="F22" s="4">
        <v>763000000</v>
      </c>
      <c r="G22" s="4">
        <v>999000000</v>
      </c>
      <c r="H22" s="4">
        <v>1220000000</v>
      </c>
      <c r="I22" s="4">
        <v>1312000000</v>
      </c>
      <c r="J22" s="4">
        <v>1878000000</v>
      </c>
      <c r="K22" s="4">
        <v>2427000000</v>
      </c>
      <c r="L22" s="4">
        <v>1865000000</v>
      </c>
      <c r="M22" s="4">
        <v>1499000000</v>
      </c>
      <c r="N22" s="4">
        <v>2174000000</v>
      </c>
      <c r="O22" s="5">
        <v>2963000000</v>
      </c>
      <c r="P22" s="4">
        <v>615000000</v>
      </c>
      <c r="Q22" s="4">
        <v>659000000</v>
      </c>
      <c r="R22" s="4">
        <v>797000000</v>
      </c>
      <c r="S22" s="4">
        <v>892000000</v>
      </c>
    </row>
    <row r="23" spans="1:19" ht="16" x14ac:dyDescent="0.2">
      <c r="A23" s="3" t="s">
        <v>34</v>
      </c>
      <c r="B23" s="4">
        <v>5000000</v>
      </c>
      <c r="C23" s="4">
        <v>670000000</v>
      </c>
      <c r="D23" s="4">
        <v>-84000000</v>
      </c>
      <c r="E23" s="4">
        <v>-83000000</v>
      </c>
      <c r="F23" s="4">
        <v>-101000000</v>
      </c>
      <c r="G23" s="4">
        <v>604000000</v>
      </c>
      <c r="H23" s="4">
        <v>662000000</v>
      </c>
      <c r="I23" s="4">
        <v>2892000000</v>
      </c>
      <c r="J23" s="4">
        <v>-1757000000</v>
      </c>
      <c r="K23" s="4">
        <v>-1370000000</v>
      </c>
      <c r="L23" s="4">
        <v>-5128000000</v>
      </c>
      <c r="M23" s="4">
        <v>-10867000000</v>
      </c>
      <c r="N23" s="4">
        <v>5331000000</v>
      </c>
      <c r="O23" s="5">
        <v>3709000000</v>
      </c>
      <c r="P23" s="4">
        <v>1416000000</v>
      </c>
      <c r="Q23" s="4">
        <v>1582000000</v>
      </c>
      <c r="R23" s="4">
        <v>-73000000</v>
      </c>
      <c r="S23" s="4">
        <v>784000000</v>
      </c>
    </row>
    <row r="24" spans="1:19" ht="16" x14ac:dyDescent="0.2">
      <c r="A24" s="3" t="s">
        <v>35</v>
      </c>
      <c r="B24" s="4">
        <v>10796000000</v>
      </c>
      <c r="C24" s="4">
        <v>12326000000</v>
      </c>
      <c r="D24" s="4">
        <v>13386000000</v>
      </c>
      <c r="E24" s="4">
        <v>14496000000</v>
      </c>
      <c r="F24" s="4">
        <v>17259000000</v>
      </c>
      <c r="G24" s="4">
        <v>19651000000</v>
      </c>
      <c r="H24" s="4">
        <v>24150000000</v>
      </c>
      <c r="I24" s="4">
        <v>27193000000</v>
      </c>
      <c r="J24" s="4">
        <v>34913000000</v>
      </c>
      <c r="K24" s="4">
        <v>39625000000</v>
      </c>
      <c r="L24" s="4">
        <v>48082000000</v>
      </c>
      <c r="M24" s="4">
        <v>90734000000</v>
      </c>
      <c r="N24" s="4">
        <v>71328000000</v>
      </c>
      <c r="O24" s="5">
        <v>73488000000</v>
      </c>
      <c r="P24" s="4">
        <v>16233000000</v>
      </c>
      <c r="Q24" s="4">
        <v>17147000000</v>
      </c>
      <c r="R24" s="4">
        <v>18205000000</v>
      </c>
      <c r="S24" s="4">
        <v>21903000000</v>
      </c>
    </row>
    <row r="25" spans="1:19" ht="16" x14ac:dyDescent="0.2">
      <c r="A25" s="3" t="s">
        <v>36</v>
      </c>
      <c r="B25" s="4">
        <v>2291000000</v>
      </c>
      <c r="C25" s="4">
        <v>2589000000</v>
      </c>
      <c r="D25" s="4">
        <v>2598000000</v>
      </c>
      <c r="E25" s="4">
        <v>2282000000</v>
      </c>
      <c r="F25" s="4">
        <v>3331000000</v>
      </c>
      <c r="G25" s="4">
        <v>3303000000</v>
      </c>
      <c r="H25" s="4">
        <v>4672000000</v>
      </c>
      <c r="I25" s="4">
        <v>14531000000</v>
      </c>
      <c r="J25" s="4">
        <v>4177000000</v>
      </c>
      <c r="K25" s="4">
        <v>5282000000</v>
      </c>
      <c r="L25" s="4">
        <v>7813000000</v>
      </c>
      <c r="M25" s="4">
        <v>14701000000</v>
      </c>
      <c r="N25" s="4">
        <v>11356000000</v>
      </c>
      <c r="O25" s="5">
        <v>12535000000</v>
      </c>
      <c r="P25" s="4">
        <v>2323000000</v>
      </c>
      <c r="Q25" s="4">
        <v>3523000000</v>
      </c>
      <c r="R25" s="4">
        <v>3154000000</v>
      </c>
      <c r="S25" s="4">
        <v>3535000000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8505000000</v>
      </c>
      <c r="C27" s="4">
        <v>9737000000</v>
      </c>
      <c r="D27" s="4">
        <v>10788000000</v>
      </c>
      <c r="E27" s="4">
        <v>12214000000</v>
      </c>
      <c r="F27" s="4">
        <v>13928000000</v>
      </c>
      <c r="G27" s="4">
        <v>16348000000</v>
      </c>
      <c r="H27" s="4">
        <v>19478000000</v>
      </c>
      <c r="I27" s="4">
        <v>12662000000</v>
      </c>
      <c r="J27" s="4">
        <v>30736000000</v>
      </c>
      <c r="K27" s="4">
        <v>34343000000</v>
      </c>
      <c r="L27" s="4">
        <v>40269000000</v>
      </c>
      <c r="M27" s="4">
        <v>76033000000</v>
      </c>
      <c r="N27" s="4">
        <v>59972000000</v>
      </c>
      <c r="O27" s="5">
        <v>60953000000</v>
      </c>
      <c r="P27" s="4">
        <v>13910000000</v>
      </c>
      <c r="Q27" s="4">
        <v>13624000000</v>
      </c>
      <c r="R27" s="4">
        <v>15051000000</v>
      </c>
      <c r="S27" s="4">
        <v>18368000000</v>
      </c>
    </row>
    <row r="28" spans="1:19" ht="16" x14ac:dyDescent="0.2">
      <c r="A28" s="3" t="s">
        <v>39</v>
      </c>
      <c r="B28" s="4" t="s">
        <v>24</v>
      </c>
      <c r="C28" s="4" t="s">
        <v>24</v>
      </c>
      <c r="D28" s="4">
        <v>51000000</v>
      </c>
      <c r="E28" s="4">
        <v>-706000000</v>
      </c>
      <c r="F28" s="4">
        <v>-516000000</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v>-51000000</v>
      </c>
      <c r="E29" s="4">
        <v>706000000</v>
      </c>
      <c r="F29" s="4">
        <v>516000000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v>102000000</v>
      </c>
      <c r="E30" s="4">
        <v>-1412000000</v>
      </c>
      <c r="F30" s="4">
        <v>-1032000000</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8505000000</v>
      </c>
      <c r="C31" s="4">
        <v>9737000000</v>
      </c>
      <c r="D31" s="4">
        <v>10737000000</v>
      </c>
      <c r="E31" s="4">
        <v>12920000000</v>
      </c>
      <c r="F31" s="4">
        <v>14444000000</v>
      </c>
      <c r="G31" s="4">
        <v>16348000000</v>
      </c>
      <c r="H31" s="4">
        <v>19478000000</v>
      </c>
      <c r="I31" s="4">
        <v>12662000000</v>
      </c>
      <c r="J31" s="4">
        <v>30736000000</v>
      </c>
      <c r="K31" s="4">
        <v>34343000000</v>
      </c>
      <c r="L31" s="4">
        <v>40269000000</v>
      </c>
      <c r="M31" s="4">
        <v>76033000000</v>
      </c>
      <c r="N31" s="4">
        <v>59972000000</v>
      </c>
      <c r="O31" s="5">
        <v>60953000000</v>
      </c>
      <c r="P31" s="4">
        <v>13910000000</v>
      </c>
      <c r="Q31" s="4">
        <v>13624000000</v>
      </c>
      <c r="R31" s="4">
        <v>15051000000</v>
      </c>
      <c r="S31" s="4">
        <v>18368000000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2">
        <v>8505000000</v>
      </c>
      <c r="C33" s="32">
        <v>9737000000</v>
      </c>
      <c r="D33" s="32">
        <v>10737000000</v>
      </c>
      <c r="E33" s="32">
        <v>12920000000</v>
      </c>
      <c r="F33" s="32">
        <v>14444000000</v>
      </c>
      <c r="G33" s="32">
        <v>16348000000</v>
      </c>
      <c r="H33" s="32">
        <v>19478000000</v>
      </c>
      <c r="I33" s="32">
        <v>12662000000</v>
      </c>
      <c r="J33" s="32">
        <v>30736000000</v>
      </c>
      <c r="K33" s="32">
        <v>34343000000</v>
      </c>
      <c r="L33" s="32">
        <v>40269000000</v>
      </c>
      <c r="M33" s="32">
        <v>76033000000</v>
      </c>
      <c r="N33" s="32">
        <v>59972000000</v>
      </c>
      <c r="O33" s="33">
        <v>60953000000</v>
      </c>
      <c r="P33" s="32">
        <v>13910000000</v>
      </c>
      <c r="Q33" s="32">
        <v>13624000000</v>
      </c>
      <c r="R33" s="32">
        <v>15051000000</v>
      </c>
      <c r="S33" s="32">
        <v>18368000000</v>
      </c>
    </row>
    <row r="34" spans="1:19" ht="16" x14ac:dyDescent="0.2">
      <c r="A34" s="26" t="s">
        <v>60</v>
      </c>
      <c r="B34" s="30">
        <v>29.01</v>
      </c>
      <c r="C34" s="30">
        <v>25.69</v>
      </c>
      <c r="D34" s="30">
        <v>21.4</v>
      </c>
      <c r="E34" s="30">
        <v>21.6</v>
      </c>
      <c r="F34" s="30">
        <v>21.88</v>
      </c>
      <c r="G34" s="30">
        <v>21.8</v>
      </c>
      <c r="H34" s="30">
        <v>21.58</v>
      </c>
      <c r="I34" s="30">
        <v>11.42</v>
      </c>
      <c r="J34" s="30">
        <v>22.46</v>
      </c>
      <c r="K34" s="30">
        <v>21.22</v>
      </c>
      <c r="L34" s="30">
        <v>22.06</v>
      </c>
      <c r="M34" s="30">
        <v>29.51</v>
      </c>
      <c r="N34" s="30">
        <v>21.2</v>
      </c>
      <c r="O34" s="31">
        <v>21.05</v>
      </c>
      <c r="P34" s="30">
        <v>20.13</v>
      </c>
      <c r="Q34" s="30">
        <v>17.920000000000002</v>
      </c>
      <c r="R34" s="30">
        <v>21.57</v>
      </c>
      <c r="S34" s="30">
        <v>24.62</v>
      </c>
    </row>
    <row r="35" spans="1:19" ht="16" x14ac:dyDescent="0.2">
      <c r="A35" s="14" t="s">
        <v>195</v>
      </c>
      <c r="B35" s="15"/>
      <c r="C35" s="16">
        <f>(C33/B33)-1</f>
        <v>0.14485596707818926</v>
      </c>
      <c r="D35" s="16">
        <f>(D33/C33)-1</f>
        <v>0.10270103728047664</v>
      </c>
      <c r="E35" s="16">
        <f>(E33/D33)-1</f>
        <v>0.2033156375151346</v>
      </c>
      <c r="F35" s="16">
        <f t="shared" ref="F35:N35" si="4">(F33/E33)-1</f>
        <v>0.11795665634674912</v>
      </c>
      <c r="G35" s="16">
        <f t="shared" si="4"/>
        <v>0.1318194405981723</v>
      </c>
      <c r="H35" s="16">
        <f t="shared" si="4"/>
        <v>0.1914607291411794</v>
      </c>
      <c r="I35" s="16">
        <f t="shared" si="4"/>
        <v>-0.34993325803470587</v>
      </c>
      <c r="J35" s="16">
        <f t="shared" si="4"/>
        <v>1.4274206286526616</v>
      </c>
      <c r="K35" s="16">
        <f t="shared" si="4"/>
        <v>0.11735424258198845</v>
      </c>
      <c r="L35" s="16">
        <f t="shared" si="4"/>
        <v>0.17255335876306677</v>
      </c>
      <c r="M35" s="16">
        <f t="shared" si="4"/>
        <v>0.88812734361419454</v>
      </c>
      <c r="N35" s="16">
        <f t="shared" si="4"/>
        <v>-0.21123722594136751</v>
      </c>
      <c r="O35" s="16">
        <f>(O33/N33)-1</f>
        <v>1.6357633562328999E-2</v>
      </c>
      <c r="P35" s="16"/>
      <c r="Q35" s="16">
        <f>(Q33/P33)-1</f>
        <v>-2.0560747663551426E-2</v>
      </c>
      <c r="R35" s="16">
        <f>(R33/Q33)-1</f>
        <v>0.10474163241338807</v>
      </c>
      <c r="S35" s="16">
        <f>(S33/R33)-1</f>
        <v>0.2203840276393596</v>
      </c>
    </row>
    <row r="36" spans="1:19" ht="16" x14ac:dyDescent="0.2">
      <c r="A36" s="17" t="s">
        <v>196</v>
      </c>
      <c r="B36" s="18" t="e">
        <f t="shared" ref="B36:S36" si="5">(B16*(1-0.25))/(B126+B105+B96)</f>
        <v>#VALUE!</v>
      </c>
      <c r="C36" s="18">
        <f t="shared" si="5"/>
        <v>0.14725977962758025</v>
      </c>
      <c r="D36" s="18">
        <f t="shared" si="5"/>
        <v>0.1238802878889867</v>
      </c>
      <c r="E36" s="18">
        <f t="shared" si="5"/>
        <v>0.11317176999373339</v>
      </c>
      <c r="F36" s="18">
        <f t="shared" si="5"/>
        <v>0.11274228382405205</v>
      </c>
      <c r="G36" s="18">
        <f t="shared" si="5"/>
        <v>0.11565021385731694</v>
      </c>
      <c r="H36" s="18" t="e">
        <f t="shared" si="5"/>
        <v>#VALUE!</v>
      </c>
      <c r="I36" s="18" t="e">
        <f t="shared" si="5"/>
        <v>#VALUE!</v>
      </c>
      <c r="J36" s="18" t="e">
        <f t="shared" si="5"/>
        <v>#VALUE!</v>
      </c>
      <c r="K36" s="18">
        <f t="shared" si="5"/>
        <v>0.1239415111609915</v>
      </c>
      <c r="L36" s="18">
        <f t="shared" si="5"/>
        <v>0.1240112949028542</v>
      </c>
      <c r="M36" s="18">
        <f t="shared" si="5"/>
        <v>0.21081848373388565</v>
      </c>
      <c r="N36" s="18">
        <f t="shared" si="5"/>
        <v>0.19638552530762046</v>
      </c>
      <c r="O36" s="18">
        <f t="shared" si="5"/>
        <v>0.18872592867630927</v>
      </c>
      <c r="P36" s="18">
        <f t="shared" si="5"/>
        <v>4.5483422285770916E-2</v>
      </c>
      <c r="Q36" s="18">
        <f t="shared" si="5"/>
        <v>4.7651868464049431E-2</v>
      </c>
      <c r="R36" s="18">
        <f t="shared" si="5"/>
        <v>4.5036463631191487E-2</v>
      </c>
      <c r="S36" s="18">
        <f t="shared" si="5"/>
        <v>5.5285142866787061E-2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8505000000</v>
      </c>
      <c r="C39" s="4">
        <v>9737000000</v>
      </c>
      <c r="D39" s="4">
        <v>10737000000</v>
      </c>
      <c r="E39" s="4">
        <v>12920000000</v>
      </c>
      <c r="F39" s="4">
        <v>14444000000</v>
      </c>
      <c r="G39" s="4">
        <v>16348000000</v>
      </c>
      <c r="H39" s="4">
        <v>19478000000</v>
      </c>
      <c r="I39" s="4">
        <v>12662000000</v>
      </c>
      <c r="J39" s="4">
        <v>30736000000</v>
      </c>
      <c r="K39" s="4">
        <v>34343000000</v>
      </c>
      <c r="L39" s="4">
        <v>40269000000</v>
      </c>
      <c r="M39" s="4">
        <v>76033000000</v>
      </c>
      <c r="N39" s="4">
        <v>59972000000</v>
      </c>
      <c r="O39" s="5">
        <v>60953000000</v>
      </c>
      <c r="P39" s="4">
        <v>13910000000</v>
      </c>
      <c r="Q39" s="4">
        <v>13624000000</v>
      </c>
      <c r="R39" s="4">
        <v>15051000000</v>
      </c>
      <c r="S39" s="4">
        <v>18368000000</v>
      </c>
    </row>
    <row r="40" spans="1:19" ht="16" x14ac:dyDescent="0.2">
      <c r="A40" s="3" t="s">
        <v>48</v>
      </c>
      <c r="B40" s="4">
        <v>6374037000</v>
      </c>
      <c r="C40" s="4">
        <v>6455557000</v>
      </c>
      <c r="D40" s="4">
        <v>6544257000</v>
      </c>
      <c r="E40" s="4">
        <v>6656917000</v>
      </c>
      <c r="F40" s="4">
        <v>13518695000</v>
      </c>
      <c r="G40" s="4">
        <v>13692515000</v>
      </c>
      <c r="H40" s="4">
        <v>13755554000</v>
      </c>
      <c r="I40" s="4">
        <v>13851914000</v>
      </c>
      <c r="J40" s="4">
        <v>13902794000</v>
      </c>
      <c r="K40" s="4">
        <v>13851914000</v>
      </c>
      <c r="L40" s="4">
        <v>13616314000</v>
      </c>
      <c r="M40" s="4">
        <v>13353000000</v>
      </c>
      <c r="N40" s="4">
        <v>13063000000</v>
      </c>
      <c r="O40" s="5">
        <v>12855500000</v>
      </c>
      <c r="P40" s="4">
        <v>13018000000</v>
      </c>
      <c r="Q40" s="4">
        <v>12898000000</v>
      </c>
      <c r="R40" s="4">
        <v>12781000000</v>
      </c>
      <c r="S40" s="4">
        <v>12725000000</v>
      </c>
    </row>
    <row r="41" spans="1:19" ht="16" x14ac:dyDescent="0.2">
      <c r="A41" s="3" t="s">
        <v>49</v>
      </c>
      <c r="B41" s="6">
        <v>1.33</v>
      </c>
      <c r="C41" s="6">
        <v>1.51</v>
      </c>
      <c r="D41" s="6">
        <v>1.64</v>
      </c>
      <c r="E41" s="6">
        <v>1.94</v>
      </c>
      <c r="F41" s="6">
        <v>1.07</v>
      </c>
      <c r="G41" s="6">
        <v>1.19</v>
      </c>
      <c r="H41" s="6">
        <v>1.42</v>
      </c>
      <c r="I41" s="6">
        <v>0.91</v>
      </c>
      <c r="J41" s="6">
        <v>2.21</v>
      </c>
      <c r="K41" s="6">
        <v>2.48</v>
      </c>
      <c r="L41" s="6">
        <v>2.96</v>
      </c>
      <c r="M41" s="6">
        <v>5.69</v>
      </c>
      <c r="N41" s="6">
        <v>4.59</v>
      </c>
      <c r="O41" s="7">
        <v>4.74</v>
      </c>
      <c r="P41" s="6">
        <v>1.07</v>
      </c>
      <c r="Q41" s="6">
        <v>1.06</v>
      </c>
      <c r="R41" s="6">
        <v>1.18</v>
      </c>
      <c r="S41" s="6">
        <v>1.44</v>
      </c>
    </row>
    <row r="42" spans="1:19" ht="16" x14ac:dyDescent="0.2">
      <c r="A42" s="3" t="s">
        <v>50</v>
      </c>
      <c r="B42" s="6">
        <v>1.33</v>
      </c>
      <c r="C42" s="6">
        <v>1.51</v>
      </c>
      <c r="D42" s="6">
        <v>1.65</v>
      </c>
      <c r="E42" s="6">
        <v>1.83</v>
      </c>
      <c r="F42" s="6">
        <v>1.03</v>
      </c>
      <c r="G42" s="6">
        <v>1.19</v>
      </c>
      <c r="H42" s="6">
        <v>1.42</v>
      </c>
      <c r="I42" s="6">
        <v>0.91</v>
      </c>
      <c r="J42" s="6">
        <v>2.21</v>
      </c>
      <c r="K42" s="6">
        <v>2.48</v>
      </c>
      <c r="L42" s="6">
        <v>2.96</v>
      </c>
      <c r="M42" s="6">
        <v>5.69</v>
      </c>
      <c r="N42" s="6">
        <v>4.59</v>
      </c>
      <c r="O42" s="7">
        <v>4.74</v>
      </c>
      <c r="P42" s="6">
        <v>1.07</v>
      </c>
      <c r="Q42" s="6">
        <v>1.06</v>
      </c>
      <c r="R42" s="6">
        <v>1.18</v>
      </c>
      <c r="S42" s="6">
        <v>1.44</v>
      </c>
    </row>
    <row r="43" spans="1:19" ht="16" x14ac:dyDescent="0.2">
      <c r="A43" s="3" t="s">
        <v>51</v>
      </c>
      <c r="B43" s="4">
        <v>6465017000</v>
      </c>
      <c r="C43" s="4">
        <v>6544277000</v>
      </c>
      <c r="D43" s="4">
        <v>6646097000</v>
      </c>
      <c r="E43" s="4">
        <v>6776177000</v>
      </c>
      <c r="F43" s="4">
        <v>13741395000</v>
      </c>
      <c r="G43" s="4">
        <v>13858594000</v>
      </c>
      <c r="H43" s="4">
        <v>13974114000</v>
      </c>
      <c r="I43" s="4">
        <v>14071674000</v>
      </c>
      <c r="J43" s="4">
        <v>14065694000</v>
      </c>
      <c r="K43" s="4">
        <v>13971114000</v>
      </c>
      <c r="L43" s="4">
        <v>13740554000</v>
      </c>
      <c r="M43" s="4">
        <v>13553000000</v>
      </c>
      <c r="N43" s="4">
        <v>13159000000</v>
      </c>
      <c r="O43" s="5">
        <v>13135750000</v>
      </c>
      <c r="P43" s="4">
        <v>13097000000</v>
      </c>
      <c r="Q43" s="4">
        <v>12949000000</v>
      </c>
      <c r="R43" s="4">
        <v>12823000000</v>
      </c>
      <c r="S43" s="4">
        <v>13674000000</v>
      </c>
    </row>
    <row r="44" spans="1:19" ht="16" x14ac:dyDescent="0.2">
      <c r="A44" s="3" t="s">
        <v>52</v>
      </c>
      <c r="B44" s="6">
        <v>1.32</v>
      </c>
      <c r="C44" s="6">
        <v>1.49</v>
      </c>
      <c r="D44" s="6">
        <v>1.62</v>
      </c>
      <c r="E44" s="6">
        <v>1.91</v>
      </c>
      <c r="F44" s="6">
        <v>1.05</v>
      </c>
      <c r="G44" s="6">
        <v>1.18</v>
      </c>
      <c r="H44" s="6">
        <v>1.39</v>
      </c>
      <c r="I44" s="6">
        <v>0.9</v>
      </c>
      <c r="J44" s="6">
        <v>2.19</v>
      </c>
      <c r="K44" s="6">
        <v>2.46</v>
      </c>
      <c r="L44" s="6">
        <v>2.93</v>
      </c>
      <c r="M44" s="6">
        <v>5.61</v>
      </c>
      <c r="N44" s="6">
        <v>4.5599999999999996</v>
      </c>
      <c r="O44" s="7">
        <v>4.6399999999999997</v>
      </c>
      <c r="P44" s="6">
        <v>1.06</v>
      </c>
      <c r="Q44" s="6">
        <v>1.05</v>
      </c>
      <c r="R44" s="6">
        <v>1.17</v>
      </c>
      <c r="S44" s="6">
        <v>1.34</v>
      </c>
    </row>
    <row r="45" spans="1:19" ht="16" x14ac:dyDescent="0.2">
      <c r="A45" s="3" t="s">
        <v>53</v>
      </c>
      <c r="B45" s="6">
        <v>1.32</v>
      </c>
      <c r="C45" s="6">
        <v>1.49</v>
      </c>
      <c r="D45" s="6">
        <v>1.62</v>
      </c>
      <c r="E45" s="6">
        <v>1.8</v>
      </c>
      <c r="F45" s="6">
        <v>1.01</v>
      </c>
      <c r="G45" s="6">
        <v>1.18</v>
      </c>
      <c r="H45" s="6">
        <v>1.39</v>
      </c>
      <c r="I45" s="6">
        <v>0.9</v>
      </c>
      <c r="J45" s="6">
        <v>2.19</v>
      </c>
      <c r="K45" s="6">
        <v>2.46</v>
      </c>
      <c r="L45" s="6">
        <v>2.93</v>
      </c>
      <c r="M45" s="6">
        <v>5.61</v>
      </c>
      <c r="N45" s="6">
        <v>4.5599999999999996</v>
      </c>
      <c r="O45" s="7">
        <v>4.6399999999999997</v>
      </c>
      <c r="P45" s="6">
        <v>1.06</v>
      </c>
      <c r="Q45" s="6">
        <v>1.05</v>
      </c>
      <c r="R45" s="6">
        <v>1.17</v>
      </c>
      <c r="S45" s="6">
        <v>1.34</v>
      </c>
    </row>
    <row r="46" spans="1:19" ht="16" x14ac:dyDescent="0.2">
      <c r="A46" s="3" t="s">
        <v>54</v>
      </c>
      <c r="B46" s="4">
        <v>11777000000</v>
      </c>
      <c r="C46" s="4">
        <v>14093000000</v>
      </c>
      <c r="D46" s="4">
        <v>15722000000</v>
      </c>
      <c r="E46" s="4">
        <v>17905000000</v>
      </c>
      <c r="F46" s="4">
        <v>21475000000</v>
      </c>
      <c r="G46" s="4">
        <v>24423000000</v>
      </c>
      <c r="H46" s="4">
        <v>29860000000</v>
      </c>
      <c r="I46" s="4">
        <v>35797000000</v>
      </c>
      <c r="J46" s="4">
        <v>40427000000</v>
      </c>
      <c r="K46" s="4">
        <v>47709000000</v>
      </c>
      <c r="L46" s="4">
        <v>54921000000</v>
      </c>
      <c r="M46" s="4">
        <v>91155000000</v>
      </c>
      <c r="N46" s="4">
        <v>90770000000</v>
      </c>
      <c r="O46" s="5">
        <v>89378000000</v>
      </c>
      <c r="P46" s="4">
        <v>21181000000</v>
      </c>
      <c r="Q46" s="4">
        <v>22361000000</v>
      </c>
      <c r="R46" s="4">
        <v>20601000000</v>
      </c>
      <c r="S46" s="4">
        <v>25235000000</v>
      </c>
    </row>
    <row r="47" spans="1:19" ht="16" x14ac:dyDescent="0.2">
      <c r="A47" s="3" t="s">
        <v>55</v>
      </c>
      <c r="B47" s="6">
        <v>40.17</v>
      </c>
      <c r="C47" s="6">
        <v>37.18</v>
      </c>
      <c r="D47" s="6">
        <v>31.33</v>
      </c>
      <c r="E47" s="6">
        <v>29.93</v>
      </c>
      <c r="F47" s="6">
        <v>32.54</v>
      </c>
      <c r="G47" s="6">
        <v>32.57</v>
      </c>
      <c r="H47" s="6">
        <v>33.08</v>
      </c>
      <c r="I47" s="6">
        <v>32.29</v>
      </c>
      <c r="J47" s="6">
        <v>29.55</v>
      </c>
      <c r="K47" s="6">
        <v>29.48</v>
      </c>
      <c r="L47" s="6">
        <v>30.09</v>
      </c>
      <c r="M47" s="6">
        <v>35.380000000000003</v>
      </c>
      <c r="N47" s="6">
        <v>32.090000000000003</v>
      </c>
      <c r="O47" s="7">
        <v>30.87</v>
      </c>
      <c r="P47" s="6">
        <v>33.229999999999997</v>
      </c>
      <c r="Q47" s="6">
        <v>32.090000000000003</v>
      </c>
      <c r="R47" s="6">
        <v>30.74</v>
      </c>
      <c r="S47" s="6">
        <v>30.87</v>
      </c>
    </row>
    <row r="48" spans="1:19" ht="16" x14ac:dyDescent="0.2">
      <c r="A48" s="3" t="s">
        <v>56</v>
      </c>
      <c r="B48" s="4">
        <v>10381000000</v>
      </c>
      <c r="C48" s="4">
        <v>12242000000</v>
      </c>
      <c r="D48" s="4">
        <v>12760000000</v>
      </c>
      <c r="E48" s="4">
        <v>13966000000</v>
      </c>
      <c r="F48" s="4">
        <v>16496000000</v>
      </c>
      <c r="G48" s="4">
        <v>19360000000</v>
      </c>
      <c r="H48" s="4">
        <v>23716000000</v>
      </c>
      <c r="I48" s="4">
        <v>28882000000</v>
      </c>
      <c r="J48" s="4">
        <v>31392000000</v>
      </c>
      <c r="K48" s="4">
        <v>35928000000</v>
      </c>
      <c r="L48" s="4">
        <v>41224000000</v>
      </c>
      <c r="M48" s="4">
        <v>78714000000</v>
      </c>
      <c r="N48" s="4">
        <v>74842000000</v>
      </c>
      <c r="O48" s="5">
        <v>74548000000</v>
      </c>
      <c r="P48" s="4">
        <v>17135000000</v>
      </c>
      <c r="Q48" s="4">
        <v>18160000000</v>
      </c>
      <c r="R48" s="4">
        <v>17415000000</v>
      </c>
      <c r="S48" s="4">
        <v>21838000000</v>
      </c>
    </row>
    <row r="49" spans="1:19" ht="16" x14ac:dyDescent="0.2">
      <c r="A49" s="3" t="s">
        <v>57</v>
      </c>
      <c r="B49" s="4">
        <v>10381000000</v>
      </c>
      <c r="C49" s="4">
        <v>12242000000</v>
      </c>
      <c r="D49" s="4">
        <v>12760000000</v>
      </c>
      <c r="E49" s="4">
        <v>13966000000</v>
      </c>
      <c r="F49" s="4">
        <v>16496000000</v>
      </c>
      <c r="G49" s="4">
        <v>19360000000</v>
      </c>
      <c r="H49" s="4">
        <v>23716000000</v>
      </c>
      <c r="I49" s="4">
        <v>28882000000</v>
      </c>
      <c r="J49" s="4">
        <v>31392000000</v>
      </c>
      <c r="K49" s="4">
        <v>35928000000</v>
      </c>
      <c r="L49" s="4">
        <v>41224000000</v>
      </c>
      <c r="M49" s="4">
        <v>78714000000</v>
      </c>
      <c r="N49" s="4">
        <v>74842000000</v>
      </c>
      <c r="O49" s="5">
        <v>74548000000</v>
      </c>
      <c r="P49" s="4">
        <v>17135000000</v>
      </c>
      <c r="Q49" s="4">
        <v>18160000000</v>
      </c>
      <c r="R49" s="4">
        <v>17415000000</v>
      </c>
      <c r="S49" s="4">
        <v>21838000000</v>
      </c>
    </row>
    <row r="50" spans="1:19" ht="16" x14ac:dyDescent="0.2">
      <c r="A50" s="3" t="s">
        <v>61</v>
      </c>
      <c r="B50" s="4">
        <v>1201680</v>
      </c>
      <c r="C50" s="4">
        <v>1167493</v>
      </c>
      <c r="D50" s="4">
        <v>931565</v>
      </c>
      <c r="E50" s="4">
        <v>1252722</v>
      </c>
      <c r="F50" s="4">
        <v>1231362</v>
      </c>
      <c r="G50" s="4">
        <v>1213139</v>
      </c>
      <c r="H50" s="4">
        <v>1252856</v>
      </c>
      <c r="I50" s="4">
        <v>1383785</v>
      </c>
      <c r="J50" s="4">
        <v>1385214</v>
      </c>
      <c r="K50" s="4">
        <v>1361298</v>
      </c>
      <c r="L50" s="4">
        <v>1349044</v>
      </c>
      <c r="M50" s="4">
        <v>1646243</v>
      </c>
      <c r="N50" s="4">
        <v>1486779</v>
      </c>
      <c r="O50" s="5">
        <v>1521973</v>
      </c>
      <c r="P50" s="4">
        <v>441482</v>
      </c>
      <c r="Q50" s="4">
        <v>399760</v>
      </c>
      <c r="R50" s="4">
        <v>366848</v>
      </c>
      <c r="S50" s="4">
        <v>392170</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1396000000</v>
      </c>
      <c r="C52" s="4">
        <v>1851000000</v>
      </c>
      <c r="D52" s="4">
        <v>2962000000</v>
      </c>
      <c r="E52" s="4">
        <v>3939000000</v>
      </c>
      <c r="F52" s="4">
        <v>4979000000</v>
      </c>
      <c r="G52" s="4">
        <v>5063000000</v>
      </c>
      <c r="H52" s="4">
        <v>6144000000</v>
      </c>
      <c r="I52" s="4">
        <v>6915000000</v>
      </c>
      <c r="J52" s="4">
        <v>9035000000</v>
      </c>
      <c r="K52" s="4">
        <v>11781000000</v>
      </c>
      <c r="L52" s="4">
        <v>13697000000</v>
      </c>
      <c r="M52" s="4">
        <v>12441000000</v>
      </c>
      <c r="N52" s="4">
        <v>15928000000</v>
      </c>
      <c r="O52" s="5">
        <v>14830000000</v>
      </c>
      <c r="P52" s="4">
        <v>4046000000</v>
      </c>
      <c r="Q52" s="4">
        <v>4201000000</v>
      </c>
      <c r="R52" s="4">
        <v>3186000000</v>
      </c>
      <c r="S52" s="4">
        <v>3397000000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41562000000</v>
      </c>
      <c r="C55" s="4">
        <v>52758000000</v>
      </c>
      <c r="D55" s="4">
        <v>60454000000</v>
      </c>
      <c r="E55" s="4">
        <v>72886000000</v>
      </c>
      <c r="F55" s="4">
        <v>80685000000</v>
      </c>
      <c r="G55" s="4">
        <v>90114000000</v>
      </c>
      <c r="H55" s="4">
        <v>105408000000</v>
      </c>
      <c r="I55" s="4">
        <v>124308000000</v>
      </c>
      <c r="J55" s="4">
        <v>135676000000</v>
      </c>
      <c r="K55" s="4">
        <v>152578000000</v>
      </c>
      <c r="L55" s="4">
        <v>174296000000</v>
      </c>
      <c r="M55" s="4">
        <v>188143000000</v>
      </c>
      <c r="N55" s="4">
        <v>164795000000</v>
      </c>
      <c r="O55" s="5">
        <v>168788000000</v>
      </c>
      <c r="P55" s="4">
        <v>166109000000</v>
      </c>
      <c r="Q55" s="4">
        <v>164795000000</v>
      </c>
      <c r="R55" s="4">
        <v>161985000000</v>
      </c>
      <c r="S55" s="4">
        <v>168788000000</v>
      </c>
    </row>
    <row r="56" spans="1:19" ht="16" x14ac:dyDescent="0.2">
      <c r="A56" s="3" t="s">
        <v>65</v>
      </c>
      <c r="B56" s="4">
        <v>34975000000</v>
      </c>
      <c r="C56" s="4">
        <v>44626000000</v>
      </c>
      <c r="D56" s="4">
        <v>48088000000</v>
      </c>
      <c r="E56" s="4">
        <v>58717000000</v>
      </c>
      <c r="F56" s="4">
        <v>64395000000</v>
      </c>
      <c r="G56" s="4">
        <v>73066000000</v>
      </c>
      <c r="H56" s="4">
        <v>86333000000</v>
      </c>
      <c r="I56" s="4">
        <v>101871000000</v>
      </c>
      <c r="J56" s="4">
        <v>109140000000</v>
      </c>
      <c r="K56" s="4">
        <v>119675000000</v>
      </c>
      <c r="L56" s="4">
        <v>136694000000</v>
      </c>
      <c r="M56" s="4">
        <v>139649000000</v>
      </c>
      <c r="N56" s="4">
        <v>113762000000</v>
      </c>
      <c r="O56" s="5">
        <v>118332000000</v>
      </c>
      <c r="P56" s="4">
        <v>116259000000</v>
      </c>
      <c r="Q56" s="4">
        <v>113762000000</v>
      </c>
      <c r="R56" s="4">
        <v>115102000000</v>
      </c>
      <c r="S56" s="4">
        <v>118332000000</v>
      </c>
    </row>
    <row r="57" spans="1:19" ht="16" x14ac:dyDescent="0.2">
      <c r="A57" s="3" t="s">
        <v>66</v>
      </c>
      <c r="B57" s="4">
        <v>13630000000</v>
      </c>
      <c r="C57" s="4">
        <v>9983000000</v>
      </c>
      <c r="D57" s="4">
        <v>14778000000</v>
      </c>
      <c r="E57" s="4">
        <v>18898000000</v>
      </c>
      <c r="F57" s="4">
        <v>18347000000</v>
      </c>
      <c r="G57" s="4">
        <v>16549000000</v>
      </c>
      <c r="H57" s="4">
        <v>12918000000</v>
      </c>
      <c r="I57" s="4">
        <v>10715000000</v>
      </c>
      <c r="J57" s="4">
        <v>16701000000</v>
      </c>
      <c r="K57" s="4">
        <v>18498000000</v>
      </c>
      <c r="L57" s="4">
        <v>26465000000</v>
      </c>
      <c r="M57" s="4">
        <v>20945000000</v>
      </c>
      <c r="N57" s="4">
        <v>21879000000</v>
      </c>
      <c r="O57" s="5">
        <v>25929000000</v>
      </c>
      <c r="P57" s="4">
        <v>21984000000</v>
      </c>
      <c r="Q57" s="4">
        <v>21879000000</v>
      </c>
      <c r="R57" s="4">
        <v>25924000000</v>
      </c>
      <c r="S57" s="4">
        <v>25929000000</v>
      </c>
    </row>
    <row r="58" spans="1:19" ht="16" x14ac:dyDescent="0.2">
      <c r="A58" s="3" t="s">
        <v>67</v>
      </c>
      <c r="B58" s="4">
        <v>21345000000</v>
      </c>
      <c r="C58" s="4">
        <v>34643000000</v>
      </c>
      <c r="D58" s="4">
        <v>33310000000</v>
      </c>
      <c r="E58" s="4">
        <v>39819000000</v>
      </c>
      <c r="F58" s="4">
        <v>46048000000</v>
      </c>
      <c r="G58" s="4">
        <v>56517000000</v>
      </c>
      <c r="H58" s="4">
        <v>73415000000</v>
      </c>
      <c r="I58" s="4">
        <v>91156000000</v>
      </c>
      <c r="J58" s="4">
        <v>92439000000</v>
      </c>
      <c r="K58" s="4">
        <v>101177000000</v>
      </c>
      <c r="L58" s="4">
        <v>110229000000</v>
      </c>
      <c r="M58" s="4">
        <v>118704000000</v>
      </c>
      <c r="N58" s="4">
        <v>91883000000</v>
      </c>
      <c r="O58" s="5">
        <v>92403000000</v>
      </c>
      <c r="P58" s="4">
        <v>94275000000</v>
      </c>
      <c r="Q58" s="4">
        <v>91883000000</v>
      </c>
      <c r="R58" s="4">
        <v>89178000000</v>
      </c>
      <c r="S58" s="4">
        <v>92403000000</v>
      </c>
    </row>
    <row r="59" spans="1:19" ht="16" x14ac:dyDescent="0.2">
      <c r="A59" s="3" t="s">
        <v>68</v>
      </c>
      <c r="B59" s="4">
        <v>5002000000</v>
      </c>
      <c r="C59" s="4">
        <v>6172000000</v>
      </c>
      <c r="D59" s="4">
        <v>8585000000</v>
      </c>
      <c r="E59" s="4">
        <v>9390000000</v>
      </c>
      <c r="F59" s="4">
        <v>11556000000</v>
      </c>
      <c r="G59" s="4">
        <v>13909000000</v>
      </c>
      <c r="H59" s="4">
        <v>14232000000</v>
      </c>
      <c r="I59" s="4">
        <v>18705000000</v>
      </c>
      <c r="J59" s="4">
        <v>21193000000</v>
      </c>
      <c r="K59" s="4">
        <v>27492000000</v>
      </c>
      <c r="L59" s="4">
        <v>31384000000</v>
      </c>
      <c r="M59" s="4">
        <v>40270000000</v>
      </c>
      <c r="N59" s="4">
        <v>40258000000</v>
      </c>
      <c r="O59" s="5">
        <v>38804000000</v>
      </c>
      <c r="P59" s="4">
        <v>36176000000</v>
      </c>
      <c r="Q59" s="4">
        <v>40258000000</v>
      </c>
      <c r="R59" s="4">
        <v>36036000000</v>
      </c>
      <c r="S59" s="4">
        <v>38804000000</v>
      </c>
    </row>
    <row r="60" spans="1:19" ht="16" x14ac:dyDescent="0.2">
      <c r="A60" s="3" t="s">
        <v>69</v>
      </c>
      <c r="B60" s="4">
        <v>4252000000</v>
      </c>
      <c r="C60" s="4">
        <v>5427000000</v>
      </c>
      <c r="D60" s="4">
        <v>7885000000</v>
      </c>
      <c r="E60" s="4">
        <v>8882000000</v>
      </c>
      <c r="F60" s="4">
        <v>9383000000</v>
      </c>
      <c r="G60" s="4">
        <v>11556000000</v>
      </c>
      <c r="H60" s="4">
        <v>14137000000</v>
      </c>
      <c r="I60" s="4">
        <v>18336000000</v>
      </c>
      <c r="J60" s="4">
        <v>20838000000</v>
      </c>
      <c r="K60" s="4">
        <v>25326000000</v>
      </c>
      <c r="L60" s="4">
        <v>30930000000</v>
      </c>
      <c r="M60" s="4">
        <v>39304000000</v>
      </c>
      <c r="N60" s="4">
        <v>40258000000</v>
      </c>
      <c r="O60" s="5">
        <v>38804000000</v>
      </c>
      <c r="P60" s="4">
        <v>34697000000</v>
      </c>
      <c r="Q60" s="4">
        <v>40258000000</v>
      </c>
      <c r="R60" s="4">
        <v>36036000000</v>
      </c>
      <c r="S60" s="4">
        <v>38804000000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750000000</v>
      </c>
      <c r="C63" s="4">
        <v>745000000</v>
      </c>
      <c r="D63" s="4">
        <v>700000000</v>
      </c>
      <c r="E63" s="4">
        <v>508000000</v>
      </c>
      <c r="F63" s="4">
        <v>2173000000</v>
      </c>
      <c r="G63" s="4">
        <v>2353000000</v>
      </c>
      <c r="H63" s="4">
        <v>95000000</v>
      </c>
      <c r="I63" s="4">
        <v>369000000</v>
      </c>
      <c r="J63" s="4">
        <v>355000000</v>
      </c>
      <c r="K63" s="4">
        <v>2166000000</v>
      </c>
      <c r="L63" s="4">
        <v>454000000</v>
      </c>
      <c r="M63" s="4">
        <v>966000000</v>
      </c>
      <c r="N63" s="4" t="s">
        <v>24</v>
      </c>
      <c r="O63" s="5" t="s">
        <v>24</v>
      </c>
      <c r="P63" s="4">
        <v>1479000000</v>
      </c>
      <c r="Q63" s="4" t="s">
        <v>24</v>
      </c>
      <c r="R63" s="4" t="s">
        <v>24</v>
      </c>
      <c r="S63" s="4" t="s">
        <v>24</v>
      </c>
    </row>
    <row r="64" spans="1:19" ht="16" x14ac:dyDescent="0.2">
      <c r="A64" s="3" t="s">
        <v>73</v>
      </c>
      <c r="B64" s="4" t="s">
        <v>24</v>
      </c>
      <c r="C64" s="4">
        <v>35000000</v>
      </c>
      <c r="D64" s="4">
        <v>505000000</v>
      </c>
      <c r="E64" s="4">
        <v>426000000</v>
      </c>
      <c r="F64" s="4" t="s">
        <v>24</v>
      </c>
      <c r="G64" s="4">
        <v>491000000</v>
      </c>
      <c r="H64" s="4">
        <v>268000000</v>
      </c>
      <c r="I64" s="4">
        <v>749000000</v>
      </c>
      <c r="J64" s="4">
        <v>1107000000</v>
      </c>
      <c r="K64" s="4">
        <v>999000000</v>
      </c>
      <c r="L64" s="4">
        <v>728000000</v>
      </c>
      <c r="M64" s="4">
        <v>1170000000</v>
      </c>
      <c r="N64" s="4">
        <v>2670000000</v>
      </c>
      <c r="O64" s="5">
        <v>2231000000</v>
      </c>
      <c r="P64" s="4">
        <v>3156000000</v>
      </c>
      <c r="Q64" s="4">
        <v>2670000000</v>
      </c>
      <c r="R64" s="4">
        <v>2315000000</v>
      </c>
      <c r="S64" s="4">
        <v>2231000000</v>
      </c>
    </row>
    <row r="65" spans="1:19" ht="16" x14ac:dyDescent="0.2">
      <c r="A65" s="3" t="s">
        <v>74</v>
      </c>
      <c r="B65" s="4" t="s">
        <v>24</v>
      </c>
      <c r="C65" s="4" t="s">
        <v>24</v>
      </c>
      <c r="D65" s="4">
        <v>77000000</v>
      </c>
      <c r="E65" s="4">
        <v>115000000</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v>35000000</v>
      </c>
      <c r="D67" s="4">
        <v>428000000</v>
      </c>
      <c r="E67" s="4">
        <v>311000000</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v>491000000</v>
      </c>
      <c r="H69" s="4">
        <v>268000000</v>
      </c>
      <c r="I69" s="4">
        <v>749000000</v>
      </c>
      <c r="J69" s="4">
        <v>1107000000</v>
      </c>
      <c r="K69" s="4">
        <v>999000000</v>
      </c>
      <c r="L69" s="4">
        <v>728000000</v>
      </c>
      <c r="M69" s="4">
        <v>1170000000</v>
      </c>
      <c r="N69" s="4">
        <v>2670000000</v>
      </c>
      <c r="O69" s="5">
        <v>2231000000</v>
      </c>
      <c r="P69" s="4">
        <v>3156000000</v>
      </c>
      <c r="Q69" s="4">
        <v>2670000000</v>
      </c>
      <c r="R69" s="4">
        <v>2315000000</v>
      </c>
      <c r="S69" s="4">
        <v>2231000000</v>
      </c>
    </row>
    <row r="70" spans="1:19" ht="16" x14ac:dyDescent="0.2">
      <c r="A70" s="3" t="s">
        <v>79</v>
      </c>
      <c r="B70" s="4">
        <v>1585000000</v>
      </c>
      <c r="C70" s="4">
        <v>1925000000</v>
      </c>
      <c r="D70" s="4">
        <v>3276000000</v>
      </c>
      <c r="E70" s="4">
        <v>4353000000</v>
      </c>
      <c r="F70" s="4">
        <v>4734000000</v>
      </c>
      <c r="G70" s="4">
        <v>2648000000</v>
      </c>
      <c r="H70" s="4">
        <v>4575000000</v>
      </c>
      <c r="I70" s="4">
        <v>2983000000</v>
      </c>
      <c r="J70" s="4">
        <v>4236000000</v>
      </c>
      <c r="K70" s="4">
        <v>4412000000</v>
      </c>
      <c r="L70" s="4">
        <v>5490000000</v>
      </c>
      <c r="M70" s="4">
        <v>7054000000</v>
      </c>
      <c r="N70" s="4">
        <v>8105000000</v>
      </c>
      <c r="O70" s="5">
        <v>9421000000</v>
      </c>
      <c r="P70" s="4">
        <v>10518000000</v>
      </c>
      <c r="Q70" s="4">
        <v>8105000000</v>
      </c>
      <c r="R70" s="4">
        <v>8532000000</v>
      </c>
      <c r="S70" s="4">
        <v>9421000000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16289000000</v>
      </c>
      <c r="C76" s="4">
        <v>19816000000</v>
      </c>
      <c r="D76" s="4">
        <v>33344000000</v>
      </c>
      <c r="E76" s="4">
        <v>38034000000</v>
      </c>
      <c r="F76" s="4">
        <v>50448000000</v>
      </c>
      <c r="G76" s="4">
        <v>57347000000</v>
      </c>
      <c r="H76" s="4">
        <v>62089000000</v>
      </c>
      <c r="I76" s="4">
        <v>72987000000</v>
      </c>
      <c r="J76" s="4">
        <v>97116000000</v>
      </c>
      <c r="K76" s="4">
        <v>123331000000</v>
      </c>
      <c r="L76" s="4">
        <v>145320000000</v>
      </c>
      <c r="M76" s="4">
        <v>171125000000</v>
      </c>
      <c r="N76" s="4">
        <v>200469000000</v>
      </c>
      <c r="O76" s="5">
        <v>214256000000</v>
      </c>
      <c r="P76" s="4">
        <v>192146000000</v>
      </c>
      <c r="Q76" s="4">
        <v>200469000000</v>
      </c>
      <c r="R76" s="4">
        <v>207506000000</v>
      </c>
      <c r="S76" s="4">
        <v>214256000000</v>
      </c>
    </row>
    <row r="77" spans="1:19" ht="16" x14ac:dyDescent="0.2">
      <c r="A77" s="3" t="s">
        <v>86</v>
      </c>
      <c r="B77" s="4">
        <v>7759000000</v>
      </c>
      <c r="C77" s="4">
        <v>9603000000</v>
      </c>
      <c r="D77" s="4">
        <v>11854000000</v>
      </c>
      <c r="E77" s="4">
        <v>16524000000</v>
      </c>
      <c r="F77" s="4">
        <v>23883000000</v>
      </c>
      <c r="G77" s="4">
        <v>29016000000</v>
      </c>
      <c r="H77" s="4">
        <v>34234000000</v>
      </c>
      <c r="I77" s="4">
        <v>42383000000</v>
      </c>
      <c r="J77" s="4">
        <v>59719000000</v>
      </c>
      <c r="K77" s="4">
        <v>54026000000</v>
      </c>
      <c r="L77" s="4">
        <v>55247000000</v>
      </c>
      <c r="M77" s="4">
        <v>61144000000</v>
      </c>
      <c r="N77" s="4">
        <v>68007000000</v>
      </c>
      <c r="O77" s="5">
        <v>72760000000</v>
      </c>
      <c r="P77" s="4">
        <v>66528000000</v>
      </c>
      <c r="Q77" s="4">
        <v>68007000000</v>
      </c>
      <c r="R77" s="4">
        <v>71132000000</v>
      </c>
      <c r="S77" s="4">
        <v>72760000000</v>
      </c>
    </row>
    <row r="78" spans="1:19" ht="16" x14ac:dyDescent="0.2">
      <c r="A78" s="3" t="s">
        <v>87</v>
      </c>
      <c r="B78" s="4">
        <v>11771000000</v>
      </c>
      <c r="C78" s="4">
        <v>14400000000</v>
      </c>
      <c r="D78" s="4">
        <v>17697000000</v>
      </c>
      <c r="E78" s="4">
        <v>23837000000</v>
      </c>
      <c r="F78" s="4">
        <v>32746000000</v>
      </c>
      <c r="G78" s="4">
        <v>40146000000</v>
      </c>
      <c r="H78" s="4">
        <v>47527000000</v>
      </c>
      <c r="I78" s="4">
        <v>59647000000</v>
      </c>
      <c r="J78" s="4">
        <v>82507000000</v>
      </c>
      <c r="K78" s="4">
        <v>84587000000</v>
      </c>
      <c r="L78" s="4">
        <v>96960000000</v>
      </c>
      <c r="M78" s="4">
        <v>110558000000</v>
      </c>
      <c r="N78" s="4">
        <v>127049000000</v>
      </c>
      <c r="O78" s="5">
        <v>135677000000</v>
      </c>
      <c r="P78" s="4">
        <v>122040000000</v>
      </c>
      <c r="Q78" s="4">
        <v>127049000000</v>
      </c>
      <c r="R78" s="4">
        <v>132007000000</v>
      </c>
      <c r="S78" s="4">
        <v>135677000000</v>
      </c>
    </row>
    <row r="79" spans="1:19" ht="16" x14ac:dyDescent="0.2">
      <c r="A79" s="3" t="s">
        <v>88</v>
      </c>
      <c r="B79" s="4">
        <v>4012000000</v>
      </c>
      <c r="C79" s="4">
        <v>4797000000</v>
      </c>
      <c r="D79" s="4">
        <v>5843000000</v>
      </c>
      <c r="E79" s="4">
        <v>7313000000</v>
      </c>
      <c r="F79" s="4">
        <v>8863000000</v>
      </c>
      <c r="G79" s="4">
        <v>11130000000</v>
      </c>
      <c r="H79" s="4">
        <v>13293000000</v>
      </c>
      <c r="I79" s="4">
        <v>17264000000</v>
      </c>
      <c r="J79" s="4">
        <v>22788000000</v>
      </c>
      <c r="K79" s="4">
        <v>30561000000</v>
      </c>
      <c r="L79" s="4">
        <v>41713000000</v>
      </c>
      <c r="M79" s="4">
        <v>49414000000</v>
      </c>
      <c r="N79" s="4">
        <v>59042000000</v>
      </c>
      <c r="O79" s="5">
        <v>62917000000</v>
      </c>
      <c r="P79" s="4">
        <v>55512000000</v>
      </c>
      <c r="Q79" s="4">
        <v>59042000000</v>
      </c>
      <c r="R79" s="4">
        <v>60875000000</v>
      </c>
      <c r="S79" s="4">
        <v>62917000000</v>
      </c>
    </row>
    <row r="80" spans="1:19" ht="16" x14ac:dyDescent="0.2">
      <c r="A80" s="3" t="s">
        <v>89</v>
      </c>
      <c r="B80" s="4">
        <v>523000000</v>
      </c>
      <c r="C80" s="4">
        <v>790000000</v>
      </c>
      <c r="D80" s="4">
        <v>1469000000</v>
      </c>
      <c r="E80" s="4">
        <v>1976000000</v>
      </c>
      <c r="F80" s="4">
        <v>3079000000</v>
      </c>
      <c r="G80" s="4">
        <v>5183000000</v>
      </c>
      <c r="H80" s="4">
        <v>5878000000</v>
      </c>
      <c r="I80" s="4">
        <v>7813000000</v>
      </c>
      <c r="J80" s="4">
        <v>13859000000</v>
      </c>
      <c r="K80" s="4">
        <v>13078000000</v>
      </c>
      <c r="L80" s="4">
        <v>20703000000</v>
      </c>
      <c r="M80" s="4">
        <v>29549000000</v>
      </c>
      <c r="N80" s="4">
        <v>30492000000</v>
      </c>
      <c r="O80" s="5">
        <v>31224000000</v>
      </c>
      <c r="P80" s="4">
        <v>30419000000</v>
      </c>
      <c r="Q80" s="4">
        <v>30492000000</v>
      </c>
      <c r="R80" s="4">
        <v>31213000000</v>
      </c>
      <c r="S80" s="4">
        <v>31224000000</v>
      </c>
    </row>
    <row r="81" spans="1:19" ht="16" x14ac:dyDescent="0.2">
      <c r="A81" s="3" t="s">
        <v>90</v>
      </c>
      <c r="B81" s="4">
        <v>523000000</v>
      </c>
      <c r="C81" s="4">
        <v>790000000</v>
      </c>
      <c r="D81" s="4">
        <v>1469000000</v>
      </c>
      <c r="E81" s="4">
        <v>1976000000</v>
      </c>
      <c r="F81" s="4">
        <v>3079000000</v>
      </c>
      <c r="G81" s="4">
        <v>5183000000</v>
      </c>
      <c r="H81" s="4">
        <v>5878000000</v>
      </c>
      <c r="I81" s="4">
        <v>7813000000</v>
      </c>
      <c r="J81" s="4">
        <v>13859000000</v>
      </c>
      <c r="K81" s="4">
        <v>13078000000</v>
      </c>
      <c r="L81" s="4">
        <v>20703000000</v>
      </c>
      <c r="M81" s="4">
        <v>29549000000</v>
      </c>
      <c r="N81" s="4">
        <v>30492000000</v>
      </c>
      <c r="O81" s="5">
        <v>31224000000</v>
      </c>
      <c r="P81" s="4">
        <v>30419000000</v>
      </c>
      <c r="Q81" s="4">
        <v>30492000000</v>
      </c>
      <c r="R81" s="4">
        <v>31213000000</v>
      </c>
      <c r="S81" s="4">
        <v>31224000000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8007000000</v>
      </c>
      <c r="C83" s="4">
        <v>9423000000</v>
      </c>
      <c r="D83" s="4">
        <v>20021000000</v>
      </c>
      <c r="E83" s="4">
        <v>19534000000</v>
      </c>
      <c r="F83" s="4">
        <v>23486000000</v>
      </c>
      <c r="G83" s="4">
        <v>23148000000</v>
      </c>
      <c r="H83" s="4">
        <v>21977000000</v>
      </c>
      <c r="I83" s="4">
        <v>22791000000</v>
      </c>
      <c r="J83" s="4">
        <v>23538000000</v>
      </c>
      <c r="K83" s="4">
        <v>56227000000</v>
      </c>
      <c r="L83" s="4">
        <v>69370000000</v>
      </c>
      <c r="M83" s="4">
        <v>80432000000</v>
      </c>
      <c r="N83" s="4">
        <v>101970000000</v>
      </c>
      <c r="O83" s="5">
        <v>110272000000</v>
      </c>
      <c r="P83" s="4">
        <v>95199000000</v>
      </c>
      <c r="Q83" s="4">
        <v>101970000000</v>
      </c>
      <c r="R83" s="4">
        <v>105161000000</v>
      </c>
      <c r="S83" s="4">
        <v>110272000000</v>
      </c>
    </row>
    <row r="84" spans="1:19" ht="16" x14ac:dyDescent="0.2">
      <c r="A84" s="3" t="s">
        <v>93</v>
      </c>
      <c r="B84" s="4">
        <v>7300000000</v>
      </c>
      <c r="C84" s="4">
        <v>8924000000</v>
      </c>
      <c r="D84" s="4">
        <v>18010000000</v>
      </c>
      <c r="E84" s="4">
        <v>17558000000</v>
      </c>
      <c r="F84" s="4">
        <v>20206000000</v>
      </c>
      <c r="G84" s="4">
        <v>19716000000</v>
      </c>
      <c r="H84" s="4">
        <v>19775000000</v>
      </c>
      <c r="I84" s="4">
        <v>19439000000</v>
      </c>
      <c r="J84" s="4">
        <v>20108000000</v>
      </c>
      <c r="K84" s="4">
        <v>22603000000</v>
      </c>
      <c r="L84" s="4">
        <v>22620000000</v>
      </c>
      <c r="M84" s="4">
        <v>24373000000</v>
      </c>
      <c r="N84" s="4">
        <v>31044000000</v>
      </c>
      <c r="O84" s="5">
        <v>31176000000</v>
      </c>
      <c r="P84" s="4">
        <v>31026000000</v>
      </c>
      <c r="Q84" s="4">
        <v>31044000000</v>
      </c>
      <c r="R84" s="4">
        <v>30962000000</v>
      </c>
      <c r="S84" s="4">
        <v>31176000000</v>
      </c>
    </row>
    <row r="85" spans="1:19" ht="16" x14ac:dyDescent="0.2">
      <c r="A85" s="3" t="s">
        <v>94</v>
      </c>
      <c r="B85" s="4">
        <v>6256000000</v>
      </c>
      <c r="C85" s="4">
        <v>7346000000</v>
      </c>
      <c r="D85" s="4">
        <v>10537000000</v>
      </c>
      <c r="E85" s="4">
        <v>11492000000</v>
      </c>
      <c r="F85" s="4">
        <v>15599000000</v>
      </c>
      <c r="G85" s="4">
        <v>15869000000</v>
      </c>
      <c r="H85" s="4">
        <v>16468000000</v>
      </c>
      <c r="I85" s="4">
        <v>16747000000</v>
      </c>
      <c r="J85" s="4">
        <v>17888000000</v>
      </c>
      <c r="K85" s="4">
        <v>20624000000</v>
      </c>
      <c r="L85" s="4">
        <v>21175000000</v>
      </c>
      <c r="M85" s="4">
        <v>22956000000</v>
      </c>
      <c r="N85" s="4">
        <v>28960000000</v>
      </c>
      <c r="O85" s="5">
        <v>29210000000</v>
      </c>
      <c r="P85" s="4">
        <v>28834000000</v>
      </c>
      <c r="Q85" s="4">
        <v>28960000000</v>
      </c>
      <c r="R85" s="4">
        <v>28994000000</v>
      </c>
      <c r="S85" s="4">
        <v>29210000000</v>
      </c>
    </row>
    <row r="86" spans="1:19" ht="16" x14ac:dyDescent="0.2">
      <c r="A86" s="3" t="s">
        <v>95</v>
      </c>
      <c r="B86" s="4">
        <v>1044000000</v>
      </c>
      <c r="C86" s="4">
        <v>1578000000</v>
      </c>
      <c r="D86" s="4">
        <v>7473000000</v>
      </c>
      <c r="E86" s="4">
        <v>6066000000</v>
      </c>
      <c r="F86" s="4">
        <v>4607000000</v>
      </c>
      <c r="G86" s="4">
        <v>3847000000</v>
      </c>
      <c r="H86" s="4">
        <v>3307000000</v>
      </c>
      <c r="I86" s="4">
        <v>2692000000</v>
      </c>
      <c r="J86" s="4">
        <v>2220000000</v>
      </c>
      <c r="K86" s="4">
        <v>1979000000</v>
      </c>
      <c r="L86" s="4">
        <v>1445000000</v>
      </c>
      <c r="M86" s="4">
        <v>1417000000</v>
      </c>
      <c r="N86" s="4">
        <v>2084000000</v>
      </c>
      <c r="O86" s="5">
        <v>1966000000</v>
      </c>
      <c r="P86" s="4">
        <v>2192000000</v>
      </c>
      <c r="Q86" s="4">
        <v>2084000000</v>
      </c>
      <c r="R86" s="4">
        <v>1968000000</v>
      </c>
      <c r="S86" s="4">
        <v>1966000000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707000000</v>
      </c>
      <c r="C89" s="4">
        <v>499000000</v>
      </c>
      <c r="D89" s="4">
        <v>2011000000</v>
      </c>
      <c r="E89" s="4">
        <v>1976000000</v>
      </c>
      <c r="F89" s="4">
        <v>3280000000</v>
      </c>
      <c r="G89" s="4">
        <v>3432000000</v>
      </c>
      <c r="H89" s="4">
        <v>2202000000</v>
      </c>
      <c r="I89" s="4">
        <v>3352000000</v>
      </c>
      <c r="J89" s="4">
        <v>3430000000</v>
      </c>
      <c r="K89" s="4">
        <v>33624000000</v>
      </c>
      <c r="L89" s="4">
        <v>46750000000</v>
      </c>
      <c r="M89" s="4">
        <v>56059000000</v>
      </c>
      <c r="N89" s="4">
        <v>70926000000</v>
      </c>
      <c r="O89" s="5">
        <v>79096000000</v>
      </c>
      <c r="P89" s="4">
        <v>64173000000</v>
      </c>
      <c r="Q89" s="4">
        <v>70926000000</v>
      </c>
      <c r="R89" s="4">
        <v>74199000000</v>
      </c>
      <c r="S89" s="4">
        <v>79096000000</v>
      </c>
    </row>
    <row r="90" spans="1:19" ht="16" x14ac:dyDescent="0.2">
      <c r="A90" s="3" t="s">
        <v>99</v>
      </c>
      <c r="B90" s="4">
        <v>57851000000</v>
      </c>
      <c r="C90" s="4">
        <v>72574000000</v>
      </c>
      <c r="D90" s="4">
        <v>93798000000</v>
      </c>
      <c r="E90" s="4">
        <v>110920000000</v>
      </c>
      <c r="F90" s="4">
        <v>131133000000</v>
      </c>
      <c r="G90" s="4">
        <v>147461000000</v>
      </c>
      <c r="H90" s="4">
        <v>167497000000</v>
      </c>
      <c r="I90" s="4">
        <v>197295000000</v>
      </c>
      <c r="J90" s="4">
        <v>232792000000</v>
      </c>
      <c r="K90" s="4">
        <v>275909000000</v>
      </c>
      <c r="L90" s="4">
        <v>319616000000</v>
      </c>
      <c r="M90" s="4">
        <v>359268000000</v>
      </c>
      <c r="N90" s="4">
        <v>365264000000</v>
      </c>
      <c r="O90" s="5">
        <v>383044000000</v>
      </c>
      <c r="P90" s="4">
        <v>358255000000</v>
      </c>
      <c r="Q90" s="4">
        <v>365264000000</v>
      </c>
      <c r="R90" s="4">
        <v>369491000000</v>
      </c>
      <c r="S90" s="4">
        <v>383044000000</v>
      </c>
    </row>
    <row r="91" spans="1:19" ht="16" x14ac:dyDescent="0.2">
      <c r="A91" s="3" t="s">
        <v>100</v>
      </c>
      <c r="B91" s="4">
        <v>4727000000</v>
      </c>
      <c r="C91" s="4">
        <v>5330000000</v>
      </c>
      <c r="D91" s="4">
        <v>8654000000</v>
      </c>
      <c r="E91" s="4">
        <v>9335000000</v>
      </c>
      <c r="F91" s="4">
        <v>10975000000</v>
      </c>
      <c r="G91" s="4">
        <v>11758000000</v>
      </c>
      <c r="H91" s="4">
        <v>11681000000</v>
      </c>
      <c r="I91" s="4">
        <v>18170000000</v>
      </c>
      <c r="J91" s="4">
        <v>25997000000</v>
      </c>
      <c r="K91" s="4">
        <v>34818000000</v>
      </c>
      <c r="L91" s="4">
        <v>43205000000</v>
      </c>
      <c r="M91" s="4">
        <v>47077000000</v>
      </c>
      <c r="N91" s="4">
        <v>51364000000</v>
      </c>
      <c r="O91" s="5">
        <v>62603000000</v>
      </c>
      <c r="P91" s="4">
        <v>50028000000</v>
      </c>
      <c r="Q91" s="4">
        <v>51364000000</v>
      </c>
      <c r="R91" s="4">
        <v>55185000000</v>
      </c>
      <c r="S91" s="4">
        <v>62603000000</v>
      </c>
    </row>
    <row r="92" spans="1:19" ht="16" x14ac:dyDescent="0.2">
      <c r="A92" s="3" t="s">
        <v>101</v>
      </c>
      <c r="B92" s="4">
        <v>483000000</v>
      </c>
      <c r="C92" s="4">
        <v>588000000</v>
      </c>
      <c r="D92" s="4">
        <v>2012000000</v>
      </c>
      <c r="E92" s="4">
        <v>2453000000</v>
      </c>
      <c r="F92" s="4">
        <v>1715000000</v>
      </c>
      <c r="G92" s="4">
        <v>1931000000</v>
      </c>
      <c r="H92" s="4">
        <v>2041000000</v>
      </c>
      <c r="I92" s="4">
        <v>3137000000</v>
      </c>
      <c r="J92" s="4">
        <v>4378000000</v>
      </c>
      <c r="K92" s="4">
        <v>5561000000</v>
      </c>
      <c r="L92" s="4">
        <v>5589000000</v>
      </c>
      <c r="M92" s="4">
        <v>6037000000</v>
      </c>
      <c r="N92" s="4">
        <v>5128000000</v>
      </c>
      <c r="O92" s="5">
        <v>5313000000</v>
      </c>
      <c r="P92" s="4">
        <v>6303000000</v>
      </c>
      <c r="Q92" s="4">
        <v>5128000000</v>
      </c>
      <c r="R92" s="4">
        <v>4184000000</v>
      </c>
      <c r="S92" s="4">
        <v>5313000000</v>
      </c>
    </row>
    <row r="93" spans="1:19" ht="16" x14ac:dyDescent="0.2">
      <c r="A93" s="3" t="s">
        <v>102</v>
      </c>
      <c r="B93" s="4">
        <v>37000000</v>
      </c>
      <c r="C93" s="4">
        <v>197000000</v>
      </c>
      <c r="D93" s="4">
        <v>240000000</v>
      </c>
      <c r="E93" s="4">
        <v>24000000</v>
      </c>
      <c r="F93" s="4">
        <v>96000000</v>
      </c>
      <c r="G93" s="4">
        <v>302000000</v>
      </c>
      <c r="H93" s="4">
        <v>554000000</v>
      </c>
      <c r="I93" s="4">
        <v>881000000</v>
      </c>
      <c r="J93" s="4">
        <v>69000000</v>
      </c>
      <c r="K93" s="4">
        <v>274000000</v>
      </c>
      <c r="L93" s="4">
        <v>1485000000</v>
      </c>
      <c r="M93" s="4">
        <v>808000000</v>
      </c>
      <c r="N93" s="4" t="s">
        <v>24</v>
      </c>
      <c r="O93" s="5">
        <v>10870000000</v>
      </c>
      <c r="P93" s="4">
        <v>1025000000</v>
      </c>
      <c r="Q93" s="4" t="s">
        <v>24</v>
      </c>
      <c r="R93" s="4">
        <v>5217000000</v>
      </c>
      <c r="S93" s="4">
        <v>10870000000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4207000000</v>
      </c>
      <c r="C95" s="4">
        <v>4545000000</v>
      </c>
      <c r="D95" s="4">
        <v>6402000000</v>
      </c>
      <c r="E95" s="4">
        <v>6858000000</v>
      </c>
      <c r="F95" s="4">
        <v>9164000000</v>
      </c>
      <c r="G95" s="4">
        <v>9525000000</v>
      </c>
      <c r="H95" s="4">
        <v>9086000000</v>
      </c>
      <c r="I95" s="4">
        <v>14152000000</v>
      </c>
      <c r="J95" s="4">
        <v>21550000000</v>
      </c>
      <c r="K95" s="4">
        <v>28983000000</v>
      </c>
      <c r="L95" s="4">
        <v>36131000000</v>
      </c>
      <c r="M95" s="4">
        <v>40232000000</v>
      </c>
      <c r="N95" s="4">
        <v>46236000000</v>
      </c>
      <c r="O95" s="5">
        <v>46420000000</v>
      </c>
      <c r="P95" s="4">
        <v>42700000000</v>
      </c>
      <c r="Q95" s="4">
        <v>46236000000</v>
      </c>
      <c r="R95" s="4">
        <v>45784000000</v>
      </c>
      <c r="S95" s="4">
        <v>46420000000</v>
      </c>
    </row>
    <row r="96" spans="1:19" ht="16" x14ac:dyDescent="0.2">
      <c r="A96" s="3" t="s">
        <v>105</v>
      </c>
      <c r="B96" s="4">
        <v>3465000000</v>
      </c>
      <c r="C96" s="4">
        <v>1218000000</v>
      </c>
      <c r="D96" s="4">
        <v>2549000000</v>
      </c>
      <c r="E96" s="4">
        <v>3009000000</v>
      </c>
      <c r="F96" s="4">
        <v>2009000000</v>
      </c>
      <c r="G96" s="4">
        <v>3225000000</v>
      </c>
      <c r="H96" s="4" t="s">
        <v>24</v>
      </c>
      <c r="I96" s="4" t="s">
        <v>24</v>
      </c>
      <c r="J96" s="4" t="s">
        <v>24</v>
      </c>
      <c r="K96" s="4">
        <v>1199000000</v>
      </c>
      <c r="L96" s="4">
        <v>1694000000</v>
      </c>
      <c r="M96" s="4">
        <v>2189000000</v>
      </c>
      <c r="N96" s="4">
        <v>2477000000</v>
      </c>
      <c r="O96" s="5">
        <v>2663000000</v>
      </c>
      <c r="P96" s="4">
        <v>2285000000</v>
      </c>
      <c r="Q96" s="4">
        <v>2477000000</v>
      </c>
      <c r="R96" s="4">
        <v>2625000000</v>
      </c>
      <c r="S96" s="4">
        <v>2663000000</v>
      </c>
    </row>
    <row r="97" spans="1:19" ht="16" x14ac:dyDescent="0.2">
      <c r="A97" s="3" t="s">
        <v>106</v>
      </c>
      <c r="B97" s="4">
        <v>3465000000</v>
      </c>
      <c r="C97" s="4">
        <v>1218000000</v>
      </c>
      <c r="D97" s="4">
        <v>2549000000</v>
      </c>
      <c r="E97" s="4">
        <v>3009000000</v>
      </c>
      <c r="F97" s="4">
        <v>2009000000</v>
      </c>
      <c r="G97" s="4">
        <v>3225000000</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v>9000000</v>
      </c>
      <c r="F98" s="4">
        <v>10000000</v>
      </c>
      <c r="G98" s="4">
        <v>225000000</v>
      </c>
      <c r="H98" s="4" t="s">
        <v>24</v>
      </c>
      <c r="I98" s="4" t="s">
        <v>24</v>
      </c>
      <c r="J98" s="4" t="s">
        <v>24</v>
      </c>
      <c r="K98" s="4">
        <v>1199000000</v>
      </c>
      <c r="L98" s="4">
        <v>1694000000</v>
      </c>
      <c r="M98" s="4">
        <v>2189000000</v>
      </c>
      <c r="N98" s="4">
        <v>2477000000</v>
      </c>
      <c r="O98" s="5">
        <v>2663000000</v>
      </c>
      <c r="P98" s="4">
        <v>2285000000</v>
      </c>
      <c r="Q98" s="4">
        <v>2477000000</v>
      </c>
      <c r="R98" s="4">
        <v>2625000000</v>
      </c>
      <c r="S98" s="4">
        <v>2663000000</v>
      </c>
    </row>
    <row r="99" spans="1:19" ht="16" x14ac:dyDescent="0.2">
      <c r="A99" s="3" t="s">
        <v>108</v>
      </c>
      <c r="B99" s="4">
        <v>1804000000</v>
      </c>
      <c r="C99" s="4">
        <v>2365000000</v>
      </c>
      <c r="D99" s="4">
        <v>3134000000</v>
      </c>
      <c r="E99" s="4">
        <v>3564000000</v>
      </c>
      <c r="F99" s="4">
        <v>3821000000</v>
      </c>
      <c r="G99" s="4">
        <v>4327000000</v>
      </c>
      <c r="H99" s="4">
        <v>5075000000</v>
      </c>
      <c r="I99" s="4">
        <v>6013000000</v>
      </c>
      <c r="J99" s="4">
        <v>8623000000</v>
      </c>
      <c r="K99" s="4">
        <v>9204000000</v>
      </c>
      <c r="L99" s="4">
        <v>11935000000</v>
      </c>
      <c r="M99" s="4">
        <v>14988000000</v>
      </c>
      <c r="N99" s="4">
        <v>15459000000</v>
      </c>
      <c r="O99" s="5">
        <v>12443000000</v>
      </c>
      <c r="P99" s="4">
        <v>13666000000</v>
      </c>
      <c r="Q99" s="4">
        <v>15459000000</v>
      </c>
      <c r="R99" s="4">
        <v>11044000000</v>
      </c>
      <c r="S99" s="4">
        <v>12443000000</v>
      </c>
    </row>
    <row r="100" spans="1:19" ht="16" x14ac:dyDescent="0.2">
      <c r="A100" s="3" t="s">
        <v>109</v>
      </c>
      <c r="B100" s="4">
        <v>394000000</v>
      </c>
      <c r="C100" s="4">
        <v>547000000</v>
      </c>
      <c r="D100" s="4">
        <v>895000000</v>
      </c>
      <c r="E100" s="4">
        <v>1062000000</v>
      </c>
      <c r="F100" s="4">
        <v>752000000</v>
      </c>
      <c r="G100" s="4">
        <v>788000000</v>
      </c>
      <c r="H100" s="4">
        <v>1099000000</v>
      </c>
      <c r="I100" s="4">
        <v>1432000000</v>
      </c>
      <c r="J100" s="4">
        <v>1784000000</v>
      </c>
      <c r="K100" s="4">
        <v>1908000000</v>
      </c>
      <c r="L100" s="4">
        <v>2543000000</v>
      </c>
      <c r="M100" s="4">
        <v>3288000000</v>
      </c>
      <c r="N100" s="4">
        <v>3908000000</v>
      </c>
      <c r="O100" s="5">
        <v>3846000000</v>
      </c>
      <c r="P100" s="4">
        <v>3585000000</v>
      </c>
      <c r="Q100" s="4">
        <v>3908000000</v>
      </c>
      <c r="R100" s="4">
        <v>3715000000</v>
      </c>
      <c r="S100" s="4">
        <v>3846000000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1410000000</v>
      </c>
      <c r="C103" s="4">
        <v>1818000000</v>
      </c>
      <c r="D103" s="4">
        <v>2239000000</v>
      </c>
      <c r="E103" s="4">
        <v>2502000000</v>
      </c>
      <c r="F103" s="4">
        <v>3069000000</v>
      </c>
      <c r="G103" s="4">
        <v>3539000000</v>
      </c>
      <c r="H103" s="4">
        <v>3976000000</v>
      </c>
      <c r="I103" s="4">
        <v>4581000000</v>
      </c>
      <c r="J103" s="4">
        <v>6839000000</v>
      </c>
      <c r="K103" s="4">
        <v>7296000000</v>
      </c>
      <c r="L103" s="4">
        <v>9392000000</v>
      </c>
      <c r="M103" s="4">
        <v>11700000000</v>
      </c>
      <c r="N103" s="4">
        <v>11551000000</v>
      </c>
      <c r="O103" s="5">
        <v>8597000000</v>
      </c>
      <c r="P103" s="4">
        <v>10081000000</v>
      </c>
      <c r="Q103" s="4">
        <v>11551000000</v>
      </c>
      <c r="R103" s="4">
        <v>7329000000</v>
      </c>
      <c r="S103" s="4">
        <v>8597000000</v>
      </c>
    </row>
    <row r="104" spans="1:19" ht="16" x14ac:dyDescent="0.2">
      <c r="A104" s="3" t="s">
        <v>113</v>
      </c>
      <c r="B104" s="4">
        <v>9996000000</v>
      </c>
      <c r="C104" s="4">
        <v>8913000000</v>
      </c>
      <c r="D104" s="4">
        <v>14337000000</v>
      </c>
      <c r="E104" s="4">
        <v>15908000000</v>
      </c>
      <c r="F104" s="4">
        <v>16805000000</v>
      </c>
      <c r="G104" s="4">
        <v>19310000000</v>
      </c>
      <c r="H104" s="4">
        <v>16756000000</v>
      </c>
      <c r="I104" s="4">
        <v>24183000000</v>
      </c>
      <c r="J104" s="4">
        <v>34620000000</v>
      </c>
      <c r="K104" s="4">
        <v>45221000000</v>
      </c>
      <c r="L104" s="4">
        <v>56834000000</v>
      </c>
      <c r="M104" s="4">
        <v>64254000000</v>
      </c>
      <c r="N104" s="4">
        <v>69300000000</v>
      </c>
      <c r="O104" s="5">
        <v>77709000000</v>
      </c>
      <c r="P104" s="4">
        <v>65979000000</v>
      </c>
      <c r="Q104" s="4">
        <v>69300000000</v>
      </c>
      <c r="R104" s="4">
        <v>68854000000</v>
      </c>
      <c r="S104" s="4">
        <v>77709000000</v>
      </c>
    </row>
    <row r="105" spans="1:19" ht="16" x14ac:dyDescent="0.2">
      <c r="A105" s="3" t="s">
        <v>114</v>
      </c>
      <c r="B105" s="4" t="s">
        <v>24</v>
      </c>
      <c r="C105" s="4">
        <v>2986000000</v>
      </c>
      <c r="D105" s="4">
        <v>2988000000</v>
      </c>
      <c r="E105" s="4">
        <v>2236000000</v>
      </c>
      <c r="F105" s="4">
        <v>3228000000</v>
      </c>
      <c r="G105" s="4">
        <v>1995000000</v>
      </c>
      <c r="H105" s="4">
        <v>3935000000</v>
      </c>
      <c r="I105" s="4">
        <v>3969000000</v>
      </c>
      <c r="J105" s="4">
        <v>4012000000</v>
      </c>
      <c r="K105" s="4">
        <v>14768000000</v>
      </c>
      <c r="L105" s="4">
        <v>25078000000</v>
      </c>
      <c r="M105" s="4">
        <v>26206000000</v>
      </c>
      <c r="N105" s="4">
        <v>27202000000</v>
      </c>
      <c r="O105" s="5">
        <v>26451000000</v>
      </c>
      <c r="P105" s="4">
        <v>26637000000</v>
      </c>
      <c r="Q105" s="4">
        <v>27202000000</v>
      </c>
      <c r="R105" s="4">
        <v>26496000000</v>
      </c>
      <c r="S105" s="4">
        <v>26451000000</v>
      </c>
    </row>
    <row r="106" spans="1:19" ht="16" x14ac:dyDescent="0.2">
      <c r="A106" s="3" t="s">
        <v>115</v>
      </c>
      <c r="B106" s="4" t="s">
        <v>24</v>
      </c>
      <c r="C106" s="4">
        <v>2986000000</v>
      </c>
      <c r="D106" s="4">
        <v>2988000000</v>
      </c>
      <c r="E106" s="4">
        <v>2236000000</v>
      </c>
      <c r="F106" s="4">
        <v>3228000000</v>
      </c>
      <c r="G106" s="4">
        <v>1995000000</v>
      </c>
      <c r="H106" s="4">
        <v>3935000000</v>
      </c>
      <c r="I106" s="4">
        <v>3969000000</v>
      </c>
      <c r="J106" s="4">
        <v>4012000000</v>
      </c>
      <c r="K106" s="4">
        <v>4554000000</v>
      </c>
      <c r="L106" s="4">
        <v>13932000000</v>
      </c>
      <c r="M106" s="4">
        <v>14817000000</v>
      </c>
      <c r="N106" s="4">
        <v>14701000000</v>
      </c>
      <c r="O106" s="5">
        <v>13705000000</v>
      </c>
      <c r="P106" s="4">
        <v>14653000000</v>
      </c>
      <c r="Q106" s="4">
        <v>14701000000</v>
      </c>
      <c r="R106" s="4">
        <v>13697000000</v>
      </c>
      <c r="S106" s="4">
        <v>13705000000</v>
      </c>
    </row>
    <row r="107" spans="1:19" ht="16" x14ac:dyDescent="0.2">
      <c r="A107" s="3" t="s">
        <v>116</v>
      </c>
      <c r="B107" s="4" t="s">
        <v>24</v>
      </c>
      <c r="C107" s="4" t="s">
        <v>24</v>
      </c>
      <c r="D107" s="4" t="s">
        <v>24</v>
      </c>
      <c r="E107" s="4">
        <v>246000000</v>
      </c>
      <c r="F107" s="4">
        <v>236000000</v>
      </c>
      <c r="G107" s="4" t="s">
        <v>24</v>
      </c>
      <c r="H107" s="4" t="s">
        <v>24</v>
      </c>
      <c r="I107" s="4">
        <v>26000000</v>
      </c>
      <c r="J107" s="4">
        <v>62000000</v>
      </c>
      <c r="K107" s="4">
        <v>10214000000</v>
      </c>
      <c r="L107" s="4">
        <v>11146000000</v>
      </c>
      <c r="M107" s="4">
        <v>11389000000</v>
      </c>
      <c r="N107" s="4">
        <v>12501000000</v>
      </c>
      <c r="O107" s="5">
        <v>12746000000</v>
      </c>
      <c r="P107" s="4">
        <v>11984000000</v>
      </c>
      <c r="Q107" s="4">
        <v>12501000000</v>
      </c>
      <c r="R107" s="4">
        <v>12799000000</v>
      </c>
      <c r="S107" s="4">
        <v>12746000000</v>
      </c>
    </row>
    <row r="108" spans="1:19" ht="16" x14ac:dyDescent="0.2">
      <c r="A108" s="3" t="s">
        <v>117</v>
      </c>
      <c r="B108" s="4">
        <v>1614000000</v>
      </c>
      <c r="C108" s="4">
        <v>2530000000</v>
      </c>
      <c r="D108" s="4">
        <v>4758000000</v>
      </c>
      <c r="E108" s="4">
        <v>5467000000</v>
      </c>
      <c r="F108" s="4">
        <v>6600000000</v>
      </c>
      <c r="G108" s="4">
        <v>5825000000</v>
      </c>
      <c r="H108" s="4">
        <v>7770000000</v>
      </c>
      <c r="I108" s="4">
        <v>16641000000</v>
      </c>
      <c r="J108" s="4">
        <v>16532000000</v>
      </c>
      <c r="K108" s="4">
        <v>14478000000</v>
      </c>
      <c r="L108" s="4">
        <v>15160000000</v>
      </c>
      <c r="M108" s="4">
        <v>17173000000</v>
      </c>
      <c r="N108" s="4">
        <v>12618000000</v>
      </c>
      <c r="O108" s="5">
        <v>11743000000</v>
      </c>
      <c r="P108" s="4">
        <v>12013000000</v>
      </c>
      <c r="Q108" s="4">
        <v>12618000000</v>
      </c>
      <c r="R108" s="4">
        <v>13247000000</v>
      </c>
      <c r="S108" s="4">
        <v>11743000000</v>
      </c>
    </row>
    <row r="109" spans="1:19" ht="16" x14ac:dyDescent="0.2">
      <c r="A109" s="3" t="s">
        <v>118</v>
      </c>
      <c r="B109" s="4">
        <v>35000000</v>
      </c>
      <c r="C109" s="4">
        <v>331000000</v>
      </c>
      <c r="D109" s="4">
        <v>1972000000</v>
      </c>
      <c r="E109" s="4">
        <v>2086000000</v>
      </c>
      <c r="F109" s="4">
        <v>2075000000</v>
      </c>
      <c r="G109" s="4">
        <v>340000000</v>
      </c>
      <c r="H109" s="4">
        <v>428000000</v>
      </c>
      <c r="I109" s="4">
        <v>770000000</v>
      </c>
      <c r="J109" s="4">
        <v>1660000000</v>
      </c>
      <c r="K109" s="4">
        <v>2059000000</v>
      </c>
      <c r="L109" s="4">
        <v>4042000000</v>
      </c>
      <c r="M109" s="4">
        <v>5792000000</v>
      </c>
      <c r="N109" s="4">
        <v>1113000000</v>
      </c>
      <c r="O109" s="5">
        <v>1225000000</v>
      </c>
      <c r="P109" s="4">
        <v>1070000000</v>
      </c>
      <c r="Q109" s="4">
        <v>1113000000</v>
      </c>
      <c r="R109" s="4">
        <v>1152000000</v>
      </c>
      <c r="S109" s="4">
        <v>1225000000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1579000000</v>
      </c>
      <c r="C114" s="4">
        <v>2199000000</v>
      </c>
      <c r="D114" s="4">
        <v>2786000000</v>
      </c>
      <c r="E114" s="4">
        <v>3381000000</v>
      </c>
      <c r="F114" s="4">
        <v>4525000000</v>
      </c>
      <c r="G114" s="4">
        <v>5485000000</v>
      </c>
      <c r="H114" s="4">
        <v>7342000000</v>
      </c>
      <c r="I114" s="4">
        <v>15871000000</v>
      </c>
      <c r="J114" s="4">
        <v>14872000000</v>
      </c>
      <c r="K114" s="4">
        <v>12419000000</v>
      </c>
      <c r="L114" s="4">
        <v>11118000000</v>
      </c>
      <c r="M114" s="4">
        <v>11381000000</v>
      </c>
      <c r="N114" s="4">
        <v>11505000000</v>
      </c>
      <c r="O114" s="5">
        <v>10518000000</v>
      </c>
      <c r="P114" s="4">
        <v>10943000000</v>
      </c>
      <c r="Q114" s="4">
        <v>11505000000</v>
      </c>
      <c r="R114" s="4">
        <v>12095000000</v>
      </c>
      <c r="S114" s="4">
        <v>10518000000</v>
      </c>
    </row>
    <row r="115" spans="1:19" ht="16" x14ac:dyDescent="0.2">
      <c r="A115" s="3" t="s">
        <v>121</v>
      </c>
      <c r="B115" s="4">
        <v>1614000000</v>
      </c>
      <c r="C115" s="4">
        <v>5516000000</v>
      </c>
      <c r="D115" s="4">
        <v>7746000000</v>
      </c>
      <c r="E115" s="4">
        <v>7703000000</v>
      </c>
      <c r="F115" s="4">
        <v>9828000000</v>
      </c>
      <c r="G115" s="4">
        <v>7820000000</v>
      </c>
      <c r="H115" s="4">
        <v>11705000000</v>
      </c>
      <c r="I115" s="4">
        <v>20610000000</v>
      </c>
      <c r="J115" s="4">
        <v>20544000000</v>
      </c>
      <c r="K115" s="4">
        <v>29246000000</v>
      </c>
      <c r="L115" s="4">
        <v>40238000000</v>
      </c>
      <c r="M115" s="4">
        <v>43379000000</v>
      </c>
      <c r="N115" s="4">
        <v>39820000000</v>
      </c>
      <c r="O115" s="5">
        <v>38194000000</v>
      </c>
      <c r="P115" s="4">
        <v>38650000000</v>
      </c>
      <c r="Q115" s="4">
        <v>39820000000</v>
      </c>
      <c r="R115" s="4">
        <v>39743000000</v>
      </c>
      <c r="S115" s="4">
        <v>38194000000</v>
      </c>
    </row>
    <row r="116" spans="1:19" ht="16" x14ac:dyDescent="0.2">
      <c r="A116" s="3" t="s">
        <v>122</v>
      </c>
      <c r="B116" s="4">
        <v>11610000000</v>
      </c>
      <c r="C116" s="4">
        <v>14429000000</v>
      </c>
      <c r="D116" s="4">
        <v>22083000000</v>
      </c>
      <c r="E116" s="4">
        <v>23611000000</v>
      </c>
      <c r="F116" s="4">
        <v>26633000000</v>
      </c>
      <c r="G116" s="4">
        <v>27130000000</v>
      </c>
      <c r="H116" s="4">
        <v>28461000000</v>
      </c>
      <c r="I116" s="4">
        <v>44793000000</v>
      </c>
      <c r="J116" s="4">
        <v>55164000000</v>
      </c>
      <c r="K116" s="4">
        <v>74467000000</v>
      </c>
      <c r="L116" s="4">
        <v>97072000000</v>
      </c>
      <c r="M116" s="4">
        <v>107633000000</v>
      </c>
      <c r="N116" s="4">
        <v>109120000000</v>
      </c>
      <c r="O116" s="5">
        <v>115903000000</v>
      </c>
      <c r="P116" s="4">
        <v>104629000000</v>
      </c>
      <c r="Q116" s="4">
        <v>109120000000</v>
      </c>
      <c r="R116" s="4">
        <v>108597000000</v>
      </c>
      <c r="S116" s="4">
        <v>115903000000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36470000000</v>
      </c>
      <c r="C118" s="4">
        <v>20264000000</v>
      </c>
      <c r="D118" s="4">
        <v>22835000000</v>
      </c>
      <c r="E118" s="4">
        <v>25922000000</v>
      </c>
      <c r="F118" s="4">
        <v>28767000000</v>
      </c>
      <c r="G118" s="4">
        <v>32982000000</v>
      </c>
      <c r="H118" s="4">
        <v>36307000000</v>
      </c>
      <c r="I118" s="4">
        <v>40247000000</v>
      </c>
      <c r="J118" s="4">
        <v>45049000000</v>
      </c>
      <c r="K118" s="4">
        <v>50552000000</v>
      </c>
      <c r="L118" s="4">
        <v>58510000000</v>
      </c>
      <c r="M118" s="4">
        <v>61774000000</v>
      </c>
      <c r="N118" s="4">
        <v>68184000000</v>
      </c>
      <c r="O118" s="5">
        <v>72248000000</v>
      </c>
      <c r="P118" s="4">
        <v>66258000000</v>
      </c>
      <c r="Q118" s="4">
        <v>68184000000</v>
      </c>
      <c r="R118" s="4">
        <v>70269000000</v>
      </c>
      <c r="S118" s="4">
        <v>72248000000</v>
      </c>
    </row>
    <row r="119" spans="1:19" ht="16" x14ac:dyDescent="0.2">
      <c r="A119" s="3" t="s">
        <v>125</v>
      </c>
      <c r="B119" s="4">
        <v>18235000000</v>
      </c>
      <c r="C119" s="4">
        <v>20264000000</v>
      </c>
      <c r="D119" s="4">
        <v>22835000000</v>
      </c>
      <c r="E119" s="4">
        <v>25922000000</v>
      </c>
      <c r="F119" s="4">
        <v>28767000000</v>
      </c>
      <c r="G119" s="4">
        <v>32982000000</v>
      </c>
      <c r="H119" s="4">
        <v>36307000000</v>
      </c>
      <c r="I119" s="4">
        <v>40247000000</v>
      </c>
      <c r="J119" s="4">
        <v>45049000000</v>
      </c>
      <c r="K119" s="4">
        <v>50552000000</v>
      </c>
      <c r="L119" s="4">
        <v>58510000000</v>
      </c>
      <c r="M119" s="4">
        <v>61774000000</v>
      </c>
      <c r="N119" s="4">
        <v>68184000000</v>
      </c>
      <c r="O119" s="5">
        <v>72248000000</v>
      </c>
      <c r="P119" s="4">
        <v>66258000000</v>
      </c>
      <c r="Q119" s="4">
        <v>68184000000</v>
      </c>
      <c r="R119" s="4">
        <v>70269000000</v>
      </c>
      <c r="S119" s="4">
        <v>72248000000</v>
      </c>
    </row>
    <row r="120" spans="1:19" ht="16" x14ac:dyDescent="0.2">
      <c r="A120" s="3" t="s">
        <v>126</v>
      </c>
      <c r="B120" s="4">
        <v>18235000000</v>
      </c>
      <c r="C120" s="4" t="s">
        <v>24</v>
      </c>
      <c r="D120" s="4" t="s">
        <v>24</v>
      </c>
      <c r="E120" s="4" t="s">
        <v>24</v>
      </c>
      <c r="F120" s="4" t="s">
        <v>24</v>
      </c>
      <c r="G120" s="4" t="s">
        <v>24</v>
      </c>
      <c r="H120" s="4" t="s">
        <v>24</v>
      </c>
      <c r="I120" s="4" t="s">
        <v>24</v>
      </c>
      <c r="J120" s="4" t="s">
        <v>24</v>
      </c>
      <c r="K120" s="4" t="s">
        <v>24</v>
      </c>
      <c r="L120" s="4" t="s">
        <v>24</v>
      </c>
      <c r="M120" s="4" t="s">
        <v>24</v>
      </c>
      <c r="N120" s="4" t="s">
        <v>24</v>
      </c>
      <c r="O120" s="5" t="s">
        <v>24</v>
      </c>
      <c r="P120" s="4" t="s">
        <v>24</v>
      </c>
      <c r="Q120" s="4" t="s">
        <v>24</v>
      </c>
      <c r="R120" s="4" t="s">
        <v>24</v>
      </c>
      <c r="S120" s="4" t="s">
        <v>24</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27868000000</v>
      </c>
      <c r="C122" s="4">
        <v>37605000000</v>
      </c>
      <c r="D122" s="4">
        <v>48342000000</v>
      </c>
      <c r="E122" s="4">
        <v>61262000000</v>
      </c>
      <c r="F122" s="4">
        <v>75706000000</v>
      </c>
      <c r="G122" s="4">
        <v>89223000000</v>
      </c>
      <c r="H122" s="4">
        <v>105131000000</v>
      </c>
      <c r="I122" s="4">
        <v>113247000000</v>
      </c>
      <c r="J122" s="4">
        <v>134885000000</v>
      </c>
      <c r="K122" s="4">
        <v>152122000000</v>
      </c>
      <c r="L122" s="4">
        <v>163401000000</v>
      </c>
      <c r="M122" s="4">
        <v>191484000000</v>
      </c>
      <c r="N122" s="4">
        <v>195563000000</v>
      </c>
      <c r="O122" s="5">
        <v>200884000000</v>
      </c>
      <c r="P122" s="4">
        <v>196220000000</v>
      </c>
      <c r="Q122" s="4">
        <v>195563000000</v>
      </c>
      <c r="R122" s="4">
        <v>196625000000</v>
      </c>
      <c r="S122" s="4">
        <v>200884000000</v>
      </c>
    </row>
    <row r="123" spans="1:19" ht="16" x14ac:dyDescent="0.2">
      <c r="A123" s="3" t="s">
        <v>129</v>
      </c>
      <c r="B123" s="4">
        <v>138000000</v>
      </c>
      <c r="C123" s="4">
        <v>276000000</v>
      </c>
      <c r="D123" s="4">
        <v>538000000</v>
      </c>
      <c r="E123" s="4">
        <v>125000000</v>
      </c>
      <c r="F123" s="4">
        <v>27000000</v>
      </c>
      <c r="G123" s="4">
        <v>-1874000000</v>
      </c>
      <c r="H123" s="4">
        <v>-2402000000</v>
      </c>
      <c r="I123" s="4">
        <v>-992000000</v>
      </c>
      <c r="J123" s="4">
        <v>-2306000000</v>
      </c>
      <c r="K123" s="4">
        <v>-1232000000</v>
      </c>
      <c r="L123" s="4">
        <v>633000000</v>
      </c>
      <c r="M123" s="4">
        <v>-1623000000</v>
      </c>
      <c r="N123" s="4">
        <v>-7603000000</v>
      </c>
      <c r="O123" s="5">
        <v>-5991000000</v>
      </c>
      <c r="P123" s="4">
        <v>-8852000000</v>
      </c>
      <c r="Q123" s="4">
        <v>-7603000000</v>
      </c>
      <c r="R123" s="4">
        <v>-6000000000</v>
      </c>
      <c r="S123" s="4">
        <v>-5991000000</v>
      </c>
    </row>
    <row r="124" spans="1:19" ht="16" x14ac:dyDescent="0.2">
      <c r="A124" s="3" t="s">
        <v>130</v>
      </c>
      <c r="B124" s="4">
        <v>46241000000</v>
      </c>
      <c r="C124" s="4">
        <v>58145000000</v>
      </c>
      <c r="D124" s="4">
        <v>71715000000</v>
      </c>
      <c r="E124" s="4">
        <v>87309000000</v>
      </c>
      <c r="F124" s="4">
        <v>104500000000</v>
      </c>
      <c r="G124" s="4">
        <v>120331000000</v>
      </c>
      <c r="H124" s="4">
        <v>139036000000</v>
      </c>
      <c r="I124" s="4">
        <v>152502000000</v>
      </c>
      <c r="J124" s="4">
        <v>177628000000</v>
      </c>
      <c r="K124" s="4">
        <v>201442000000</v>
      </c>
      <c r="L124" s="4">
        <v>222544000000</v>
      </c>
      <c r="M124" s="4">
        <v>251635000000</v>
      </c>
      <c r="N124" s="4">
        <v>256144000000</v>
      </c>
      <c r="O124" s="5">
        <v>267141000000</v>
      </c>
      <c r="P124" s="4">
        <v>253626000000</v>
      </c>
      <c r="Q124" s="4">
        <v>256144000000</v>
      </c>
      <c r="R124" s="4">
        <v>260894000000</v>
      </c>
      <c r="S124" s="4">
        <v>267141000000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46241000000</v>
      </c>
      <c r="C126" s="4">
        <v>58145000000</v>
      </c>
      <c r="D126" s="4">
        <v>71715000000</v>
      </c>
      <c r="E126" s="4">
        <v>87309000000</v>
      </c>
      <c r="F126" s="4">
        <v>104500000000</v>
      </c>
      <c r="G126" s="4">
        <v>120331000000</v>
      </c>
      <c r="H126" s="4">
        <v>139036000000</v>
      </c>
      <c r="I126" s="4">
        <v>152502000000</v>
      </c>
      <c r="J126" s="4">
        <v>177628000000</v>
      </c>
      <c r="K126" s="4">
        <v>201442000000</v>
      </c>
      <c r="L126" s="4">
        <v>222544000000</v>
      </c>
      <c r="M126" s="4">
        <v>251635000000</v>
      </c>
      <c r="N126" s="4">
        <v>256144000000</v>
      </c>
      <c r="O126" s="5">
        <v>267141000000</v>
      </c>
      <c r="P126" s="4">
        <v>253626000000</v>
      </c>
      <c r="Q126" s="4">
        <v>256144000000</v>
      </c>
      <c r="R126" s="4">
        <v>260894000000</v>
      </c>
      <c r="S126" s="4">
        <v>267141000000</v>
      </c>
    </row>
    <row r="127" spans="1:19" ht="16" x14ac:dyDescent="0.2">
      <c r="A127" s="3" t="s">
        <v>133</v>
      </c>
      <c r="B127" s="4">
        <v>57851000000</v>
      </c>
      <c r="C127" s="4">
        <v>72574000000</v>
      </c>
      <c r="D127" s="4">
        <v>93798000000</v>
      </c>
      <c r="E127" s="4">
        <v>110920000000</v>
      </c>
      <c r="F127" s="4">
        <v>131133000000</v>
      </c>
      <c r="G127" s="4">
        <v>147461000000</v>
      </c>
      <c r="H127" s="4">
        <v>167497000000</v>
      </c>
      <c r="I127" s="4">
        <v>197295000000</v>
      </c>
      <c r="J127" s="4">
        <v>232792000000</v>
      </c>
      <c r="K127" s="4">
        <v>275909000000</v>
      </c>
      <c r="L127" s="4">
        <v>319616000000</v>
      </c>
      <c r="M127" s="4">
        <v>359268000000</v>
      </c>
      <c r="N127" s="4">
        <v>365264000000</v>
      </c>
      <c r="O127" s="5">
        <v>383044000000</v>
      </c>
      <c r="P127" s="4">
        <v>358255000000</v>
      </c>
      <c r="Q127" s="4">
        <v>365264000000</v>
      </c>
      <c r="R127" s="4">
        <v>369491000000</v>
      </c>
      <c r="S127" s="4">
        <v>383044000000</v>
      </c>
    </row>
    <row r="128" spans="1:19" ht="16" x14ac:dyDescent="0.2">
      <c r="A128" s="29" t="s">
        <v>134</v>
      </c>
      <c r="B128" s="27">
        <v>12839599208</v>
      </c>
      <c r="C128" s="27">
        <v>12983220047</v>
      </c>
      <c r="D128" s="27">
        <v>13186383213</v>
      </c>
      <c r="E128" s="27">
        <v>13420276576</v>
      </c>
      <c r="F128" s="27">
        <v>13622127905</v>
      </c>
      <c r="G128" s="27">
        <v>13746960000</v>
      </c>
      <c r="H128" s="27">
        <v>13825860000</v>
      </c>
      <c r="I128" s="27">
        <v>13895660000</v>
      </c>
      <c r="J128" s="27">
        <v>13911120000</v>
      </c>
      <c r="K128" s="27">
        <v>13766700000</v>
      </c>
      <c r="L128" s="27">
        <v>13504440000</v>
      </c>
      <c r="M128" s="27">
        <v>13242420000</v>
      </c>
      <c r="N128" s="27">
        <v>12849000000</v>
      </c>
      <c r="O128" s="28">
        <v>12629000000</v>
      </c>
      <c r="P128" s="27">
        <v>12971000000</v>
      </c>
      <c r="Q128" s="27">
        <v>12849000000</v>
      </c>
      <c r="R128" s="27">
        <v>12722000000</v>
      </c>
      <c r="S128" s="27">
        <v>12629000000</v>
      </c>
    </row>
    <row r="129" spans="1:19" ht="16" x14ac:dyDescent="0.2">
      <c r="A129" s="13" t="s">
        <v>197</v>
      </c>
      <c r="B129" s="10"/>
      <c r="C129" s="19">
        <f>(C128/B128)-1</f>
        <v>1.118577275453525E-2</v>
      </c>
      <c r="D129" s="19">
        <f>(D128/C128)-1</f>
        <v>1.5648133919361928E-2</v>
      </c>
      <c r="E129" s="19">
        <f>(E128/D128)-1</f>
        <v>1.7737491715652087E-2</v>
      </c>
      <c r="F129" s="19">
        <f t="shared" ref="F129:N129" si="6">(F128/E128)-1</f>
        <v>1.5040772658961421E-2</v>
      </c>
      <c r="G129" s="19">
        <f t="shared" si="6"/>
        <v>9.1639203412692272E-3</v>
      </c>
      <c r="H129" s="19">
        <f t="shared" si="6"/>
        <v>5.7394507585677434E-3</v>
      </c>
      <c r="I129" s="19">
        <f t="shared" si="6"/>
        <v>5.048510544732876E-3</v>
      </c>
      <c r="J129" s="19">
        <f t="shared" si="6"/>
        <v>1.1125775961702278E-3</v>
      </c>
      <c r="K129" s="19">
        <f t="shared" si="6"/>
        <v>-1.0381622759346509E-2</v>
      </c>
      <c r="L129" s="19">
        <f t="shared" si="6"/>
        <v>-1.9050317069450151E-2</v>
      </c>
      <c r="M129" s="19">
        <f t="shared" si="6"/>
        <v>-1.9402507619716181E-2</v>
      </c>
      <c r="N129" s="19">
        <f t="shared" si="6"/>
        <v>-2.9709071302677303E-2</v>
      </c>
      <c r="O129" s="19">
        <f>(O128/N128)-1</f>
        <v>-1.7121955015954593E-2</v>
      </c>
      <c r="P129" s="19"/>
      <c r="Q129" s="19">
        <f>(Q128/P128)-1</f>
        <v>-9.4055971012257933E-3</v>
      </c>
      <c r="R129" s="19">
        <f>(R128/Q128)-1</f>
        <v>-9.8840376683010378E-3</v>
      </c>
      <c r="S129" s="19">
        <f>(S128/R128)-1</f>
        <v>-7.3101713567049753E-3</v>
      </c>
    </row>
    <row r="130" spans="1:19" ht="16" x14ac:dyDescent="0.2">
      <c r="A130" s="3" t="s">
        <v>135</v>
      </c>
      <c r="B130" s="4" t="s">
        <v>24</v>
      </c>
      <c r="C130" s="4" t="s">
        <v>24</v>
      </c>
      <c r="D130" s="4" t="s">
        <v>24</v>
      </c>
      <c r="E130" s="4">
        <v>255000000</v>
      </c>
      <c r="F130" s="4">
        <v>246000000</v>
      </c>
      <c r="G130" s="4">
        <v>225000000</v>
      </c>
      <c r="H130" s="4" t="s">
        <v>24</v>
      </c>
      <c r="I130" s="4">
        <v>26000000</v>
      </c>
      <c r="J130" s="4">
        <v>62000000</v>
      </c>
      <c r="K130" s="4">
        <v>11413000000</v>
      </c>
      <c r="L130" s="4">
        <v>12840000000</v>
      </c>
      <c r="M130" s="4">
        <v>13578000000</v>
      </c>
      <c r="N130" s="4">
        <v>14978000000</v>
      </c>
      <c r="O130" s="5">
        <v>15409000000</v>
      </c>
      <c r="P130" s="4">
        <v>14269000000</v>
      </c>
      <c r="Q130" s="4">
        <v>14978000000</v>
      </c>
      <c r="R130" s="4">
        <v>15424000000</v>
      </c>
      <c r="S130" s="4">
        <v>15409000000</v>
      </c>
    </row>
    <row r="131" spans="1:19" ht="16" x14ac:dyDescent="0.2">
      <c r="A131" s="3" t="s">
        <v>136</v>
      </c>
      <c r="B131" s="4">
        <v>-10165000000</v>
      </c>
      <c r="C131" s="4">
        <v>-5779000000</v>
      </c>
      <c r="D131" s="4">
        <v>-9241000000</v>
      </c>
      <c r="E131" s="4">
        <v>-13653000000</v>
      </c>
      <c r="F131" s="4">
        <v>-13110000000</v>
      </c>
      <c r="G131" s="4">
        <v>-11329000000</v>
      </c>
      <c r="H131" s="4">
        <v>-8983000000</v>
      </c>
      <c r="I131" s="4">
        <v>-6746000000</v>
      </c>
      <c r="J131" s="4">
        <v>-12689000000</v>
      </c>
      <c r="K131" s="4">
        <v>-13944000000</v>
      </c>
      <c r="L131" s="4">
        <v>-12533000000</v>
      </c>
      <c r="M131" s="4">
        <v>-6128000000</v>
      </c>
      <c r="N131" s="4">
        <v>-7178000000</v>
      </c>
      <c r="O131" s="5">
        <v>-12224000000</v>
      </c>
      <c r="P131" s="4">
        <v>-7331000000</v>
      </c>
      <c r="Q131" s="4">
        <v>-7178000000</v>
      </c>
      <c r="R131" s="4">
        <v>-12227000000</v>
      </c>
      <c r="S131" s="4">
        <v>-12224000000</v>
      </c>
    </row>
    <row r="132" spans="1:19" ht="16" x14ac:dyDescent="0.2">
      <c r="A132" s="3" t="s">
        <v>137</v>
      </c>
      <c r="B132" s="6">
        <v>-21.98</v>
      </c>
      <c r="C132" s="6">
        <v>-9.94</v>
      </c>
      <c r="D132" s="6">
        <v>-12.89</v>
      </c>
      <c r="E132" s="6">
        <v>-15.64</v>
      </c>
      <c r="F132" s="6">
        <v>-12.55</v>
      </c>
      <c r="G132" s="6">
        <v>-9.41</v>
      </c>
      <c r="H132" s="6">
        <v>-6.46</v>
      </c>
      <c r="I132" s="6">
        <v>-4.42</v>
      </c>
      <c r="J132" s="6">
        <v>-7.14</v>
      </c>
      <c r="K132" s="6">
        <v>-6.92</v>
      </c>
      <c r="L132" s="6">
        <v>-5.63</v>
      </c>
      <c r="M132" s="6">
        <v>-2.44</v>
      </c>
      <c r="N132" s="6">
        <v>-2.8</v>
      </c>
      <c r="O132" s="7">
        <v>-4.58</v>
      </c>
      <c r="P132" s="6">
        <v>-2.89</v>
      </c>
      <c r="Q132" s="6">
        <v>-2.8</v>
      </c>
      <c r="R132" s="6">
        <v>-4.6900000000000004</v>
      </c>
      <c r="S132" s="6">
        <v>-4.58</v>
      </c>
    </row>
    <row r="133" spans="1:19" ht="16" x14ac:dyDescent="0.2">
      <c r="A133" s="3" t="s">
        <v>138</v>
      </c>
      <c r="B133" s="6">
        <v>77.03</v>
      </c>
      <c r="C133" s="6">
        <v>77.33</v>
      </c>
      <c r="D133" s="6">
        <v>70.86</v>
      </c>
      <c r="E133" s="6">
        <v>74.709999999999994</v>
      </c>
      <c r="F133" s="6">
        <v>75.989999999999995</v>
      </c>
      <c r="G133" s="6">
        <v>78.760000000000005</v>
      </c>
      <c r="H133" s="6">
        <v>80.73</v>
      </c>
      <c r="I133" s="6">
        <v>74.819999999999993</v>
      </c>
      <c r="J133" s="6">
        <v>74.06</v>
      </c>
      <c r="K133" s="6">
        <v>70.599999999999994</v>
      </c>
      <c r="L133" s="6">
        <v>67.319999999999993</v>
      </c>
      <c r="M133" s="6">
        <v>67.86</v>
      </c>
      <c r="N133" s="6">
        <v>67.349999999999994</v>
      </c>
      <c r="O133" s="7">
        <v>67.06</v>
      </c>
      <c r="P133" s="6">
        <v>68.03</v>
      </c>
      <c r="Q133" s="6">
        <v>67.349999999999994</v>
      </c>
      <c r="R133" s="6">
        <v>67.92</v>
      </c>
      <c r="S133" s="6">
        <v>67.06</v>
      </c>
    </row>
    <row r="134" spans="1:19" ht="16" x14ac:dyDescent="0.2">
      <c r="A134" s="3" t="s">
        <v>139</v>
      </c>
      <c r="B134" s="6">
        <v>4.16</v>
      </c>
      <c r="C134" s="6">
        <v>5.92</v>
      </c>
      <c r="D134" s="6">
        <v>4.22</v>
      </c>
      <c r="E134" s="6">
        <v>4.58</v>
      </c>
      <c r="F134" s="6">
        <v>4.8</v>
      </c>
      <c r="G134" s="6">
        <v>4.67</v>
      </c>
      <c r="H134" s="6">
        <v>6.29</v>
      </c>
      <c r="I134" s="6">
        <v>5.14</v>
      </c>
      <c r="J134" s="6">
        <v>3.92</v>
      </c>
      <c r="K134" s="6">
        <v>3.37</v>
      </c>
      <c r="L134" s="6">
        <v>3.07</v>
      </c>
      <c r="M134" s="6">
        <v>2.93</v>
      </c>
      <c r="N134" s="6">
        <v>2.38</v>
      </c>
      <c r="O134" s="7">
        <v>2.17</v>
      </c>
      <c r="P134" s="6">
        <v>2.52</v>
      </c>
      <c r="Q134" s="6">
        <v>2.38</v>
      </c>
      <c r="R134" s="6">
        <v>2.35</v>
      </c>
      <c r="S134" s="6">
        <v>2.17</v>
      </c>
    </row>
    <row r="135" spans="1:19" ht="16" x14ac:dyDescent="0.2">
      <c r="A135" s="3" t="s">
        <v>140</v>
      </c>
      <c r="B135" s="6">
        <v>34.01</v>
      </c>
      <c r="C135" s="6">
        <v>32.299999999999997</v>
      </c>
      <c r="D135" s="6">
        <v>30.71</v>
      </c>
      <c r="E135" s="6">
        <v>26.11</v>
      </c>
      <c r="F135" s="6">
        <v>23.42</v>
      </c>
      <c r="G135" s="6">
        <v>30.92</v>
      </c>
      <c r="H135" s="6">
        <v>35.119999999999997</v>
      </c>
      <c r="I135" s="6">
        <v>37.020000000000003</v>
      </c>
      <c r="J135" s="6">
        <v>35.049999999999997</v>
      </c>
      <c r="K135" s="6">
        <v>32.130000000000003</v>
      </c>
      <c r="L135" s="6">
        <v>35.869999999999997</v>
      </c>
      <c r="M135" s="6">
        <v>33.82</v>
      </c>
      <c r="N135" s="6">
        <v>40.93</v>
      </c>
      <c r="O135" s="7">
        <v>39.200000000000003</v>
      </c>
      <c r="P135" s="6">
        <v>35.159999999999997</v>
      </c>
      <c r="Q135" s="6">
        <v>40.93</v>
      </c>
      <c r="R135" s="6">
        <v>39.79</v>
      </c>
      <c r="S135" s="6">
        <v>39.200000000000003</v>
      </c>
    </row>
    <row r="136" spans="1:19" ht="16" x14ac:dyDescent="0.2">
      <c r="A136" s="3" t="s">
        <v>141</v>
      </c>
      <c r="B136" s="4">
        <v>24400</v>
      </c>
      <c r="C136" s="4">
        <v>32467</v>
      </c>
      <c r="D136" s="4">
        <v>53861</v>
      </c>
      <c r="E136" s="4">
        <v>47756</v>
      </c>
      <c r="F136" s="4">
        <v>53600</v>
      </c>
      <c r="G136" s="4">
        <v>61814</v>
      </c>
      <c r="H136" s="4">
        <v>72053</v>
      </c>
      <c r="I136" s="4">
        <v>80110</v>
      </c>
      <c r="J136" s="4">
        <v>98771</v>
      </c>
      <c r="K136" s="4">
        <v>118899</v>
      </c>
      <c r="L136" s="4">
        <v>135301</v>
      </c>
      <c r="M136" s="4">
        <v>156500</v>
      </c>
      <c r="N136" s="4">
        <v>190234</v>
      </c>
      <c r="O136" s="5">
        <v>190234</v>
      </c>
      <c r="P136" s="4">
        <v>156500</v>
      </c>
      <c r="Q136" s="4">
        <v>190234</v>
      </c>
      <c r="R136" s="4">
        <v>190234</v>
      </c>
      <c r="S136" s="4">
        <v>190234</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8505000000</v>
      </c>
      <c r="C139" s="4">
        <v>9737000000</v>
      </c>
      <c r="D139" s="4">
        <v>10737000000</v>
      </c>
      <c r="E139" s="4">
        <v>12920000000</v>
      </c>
      <c r="F139" s="4">
        <v>14444000000</v>
      </c>
      <c r="G139" s="4">
        <v>16348000000</v>
      </c>
      <c r="H139" s="4">
        <v>19478000000</v>
      </c>
      <c r="I139" s="4">
        <v>12662000000</v>
      </c>
      <c r="J139" s="4">
        <v>30736000000</v>
      </c>
      <c r="K139" s="4">
        <v>34343000000</v>
      </c>
      <c r="L139" s="4">
        <v>40269000000</v>
      </c>
      <c r="M139" s="4">
        <v>76033000000</v>
      </c>
      <c r="N139" s="4">
        <v>59972000000</v>
      </c>
      <c r="O139" s="5">
        <v>60953000000</v>
      </c>
      <c r="P139" s="4">
        <v>13910000000</v>
      </c>
      <c r="Q139" s="4">
        <v>13624000000</v>
      </c>
      <c r="R139" s="4">
        <v>15051000000</v>
      </c>
      <c r="S139" s="4">
        <v>18368000000</v>
      </c>
    </row>
    <row r="140" spans="1:19" ht="16" x14ac:dyDescent="0.2">
      <c r="A140" s="3" t="s">
        <v>143</v>
      </c>
      <c r="B140" s="4">
        <v>1396000000</v>
      </c>
      <c r="C140" s="4">
        <v>1851000000</v>
      </c>
      <c r="D140" s="4">
        <v>2962000000</v>
      </c>
      <c r="E140" s="4">
        <v>3939000000</v>
      </c>
      <c r="F140" s="4">
        <v>4979000000</v>
      </c>
      <c r="G140" s="4">
        <v>5063000000</v>
      </c>
      <c r="H140" s="4">
        <v>6144000000</v>
      </c>
      <c r="I140" s="4">
        <v>6915000000</v>
      </c>
      <c r="J140" s="4">
        <v>9035000000</v>
      </c>
      <c r="K140" s="4">
        <v>11781000000</v>
      </c>
      <c r="L140" s="4">
        <v>13697000000</v>
      </c>
      <c r="M140" s="4">
        <v>12441000000</v>
      </c>
      <c r="N140" s="4">
        <v>15928000000</v>
      </c>
      <c r="O140" s="5">
        <v>14830000000</v>
      </c>
      <c r="P140" s="4">
        <v>4046000000</v>
      </c>
      <c r="Q140" s="4">
        <v>4201000000</v>
      </c>
      <c r="R140" s="4">
        <v>3186000000</v>
      </c>
      <c r="S140" s="4">
        <v>3397000000</v>
      </c>
    </row>
    <row r="141" spans="1:19" ht="16" x14ac:dyDescent="0.2">
      <c r="A141" s="3" t="s">
        <v>144</v>
      </c>
      <c r="B141" s="4">
        <v>1279000000</v>
      </c>
      <c r="C141" s="4">
        <v>2347000000</v>
      </c>
      <c r="D141" s="4">
        <v>2022000000</v>
      </c>
      <c r="E141" s="4">
        <v>1831000000</v>
      </c>
      <c r="F141" s="4">
        <v>2589000000</v>
      </c>
      <c r="G141" s="4">
        <v>5022000000</v>
      </c>
      <c r="H141" s="4">
        <v>7114000000</v>
      </c>
      <c r="I141" s="4">
        <v>8268000000</v>
      </c>
      <c r="J141" s="4">
        <v>3292000000</v>
      </c>
      <c r="K141" s="4">
        <v>7577000000</v>
      </c>
      <c r="L141" s="4">
        <v>9331000000</v>
      </c>
      <c r="M141" s="4">
        <v>4701000000</v>
      </c>
      <c r="N141" s="4">
        <v>17830000000</v>
      </c>
      <c r="O141" s="5">
        <v>17965000000</v>
      </c>
      <c r="P141" s="4">
        <v>4601000000</v>
      </c>
      <c r="Q141" s="4">
        <v>5500000000</v>
      </c>
      <c r="R141" s="4">
        <v>3899000000</v>
      </c>
      <c r="S141" s="4">
        <v>3965000000</v>
      </c>
    </row>
    <row r="142" spans="1:19" ht="16" x14ac:dyDescent="0.2">
      <c r="A142" s="29" t="s">
        <v>145</v>
      </c>
      <c r="B142" s="27">
        <v>1376000000</v>
      </c>
      <c r="C142" s="27">
        <v>1974000000</v>
      </c>
      <c r="D142" s="27">
        <v>2692000000</v>
      </c>
      <c r="E142" s="27">
        <v>3343000000</v>
      </c>
      <c r="F142" s="27">
        <v>4279000000</v>
      </c>
      <c r="G142" s="27">
        <v>5203000000</v>
      </c>
      <c r="H142" s="27">
        <v>6703000000</v>
      </c>
      <c r="I142" s="27">
        <v>7679000000</v>
      </c>
      <c r="J142" s="27">
        <v>9353000000</v>
      </c>
      <c r="K142" s="27">
        <v>10794000000</v>
      </c>
      <c r="L142" s="27">
        <v>12991000000</v>
      </c>
      <c r="M142" s="27">
        <v>15376000000</v>
      </c>
      <c r="N142" s="27">
        <v>19362000000</v>
      </c>
      <c r="O142" s="28">
        <v>21134000000</v>
      </c>
      <c r="P142" s="27">
        <v>4976000000</v>
      </c>
      <c r="Q142" s="27">
        <v>5100000000</v>
      </c>
      <c r="R142" s="27">
        <v>5284000000</v>
      </c>
      <c r="S142" s="27">
        <v>5774000000</v>
      </c>
    </row>
    <row r="143" spans="1:19" ht="16" x14ac:dyDescent="0.2">
      <c r="A143" s="12" t="s">
        <v>198</v>
      </c>
      <c r="B143" s="19">
        <f t="shared" ref="B143:S143" si="7">B142/B2</f>
        <v>4.6928822345759014E-2</v>
      </c>
      <c r="C143" s="19">
        <f t="shared" si="7"/>
        <v>5.2077562326869803E-2</v>
      </c>
      <c r="D143" s="19">
        <f t="shared" si="7"/>
        <v>5.3652217239661189E-2</v>
      </c>
      <c r="E143" s="19">
        <f t="shared" si="7"/>
        <v>5.5879648976180529E-2</v>
      </c>
      <c r="F143" s="19">
        <f t="shared" si="7"/>
        <v>6.4832351024984469E-2</v>
      </c>
      <c r="G143" s="19">
        <f t="shared" si="7"/>
        <v>6.9383509581405267E-2</v>
      </c>
      <c r="H143" s="19">
        <f t="shared" si="7"/>
        <v>7.4253367600141798E-2</v>
      </c>
      <c r="I143" s="19">
        <f t="shared" si="7"/>
        <v>6.9270668891795589E-2</v>
      </c>
      <c r="J143" s="19">
        <f t="shared" si="7"/>
        <v>6.836038854252699E-2</v>
      </c>
      <c r="K143" s="19">
        <f t="shared" si="7"/>
        <v>6.6688496635919359E-2</v>
      </c>
      <c r="L143" s="19">
        <f t="shared" si="7"/>
        <v>7.1173031935001393E-2</v>
      </c>
      <c r="M143" s="19">
        <f t="shared" si="7"/>
        <v>5.9680868819307786E-2</v>
      </c>
      <c r="N143" s="19">
        <f t="shared" si="7"/>
        <v>6.8456632111895233E-2</v>
      </c>
      <c r="O143" s="19">
        <f t="shared" si="7"/>
        <v>7.2993910842016924E-2</v>
      </c>
      <c r="P143" s="19">
        <f t="shared" si="7"/>
        <v>7.201991547501882E-2</v>
      </c>
      <c r="Q143" s="19">
        <f t="shared" si="7"/>
        <v>6.7062907637281718E-2</v>
      </c>
      <c r="R143" s="19">
        <f t="shared" si="7"/>
        <v>7.5716107584507142E-2</v>
      </c>
      <c r="S143" s="19">
        <f t="shared" si="7"/>
        <v>7.7395313924186374E-2</v>
      </c>
    </row>
    <row r="144" spans="1:19" ht="16" x14ac:dyDescent="0.2">
      <c r="A144" s="3" t="s">
        <v>146</v>
      </c>
      <c r="B144" s="4">
        <v>9000000</v>
      </c>
      <c r="C144" s="4">
        <v>343000000</v>
      </c>
      <c r="D144" s="4">
        <v>-266000000</v>
      </c>
      <c r="E144" s="4">
        <v>-437000000</v>
      </c>
      <c r="F144" s="4">
        <v>-104000000</v>
      </c>
      <c r="G144" s="4">
        <v>-179000000</v>
      </c>
      <c r="H144" s="4">
        <v>-38000000</v>
      </c>
      <c r="I144" s="4">
        <v>258000000</v>
      </c>
      <c r="J144" s="4">
        <v>778000000</v>
      </c>
      <c r="K144" s="4">
        <v>173000000</v>
      </c>
      <c r="L144" s="4">
        <v>1390000000</v>
      </c>
      <c r="M144" s="4">
        <v>1808000000</v>
      </c>
      <c r="N144" s="4">
        <v>-8081000000</v>
      </c>
      <c r="O144" s="5">
        <v>-8113000000</v>
      </c>
      <c r="P144" s="4">
        <v>-1920000000</v>
      </c>
      <c r="Q144" s="4">
        <v>-1924000000</v>
      </c>
      <c r="R144" s="4">
        <v>-1854000000</v>
      </c>
      <c r="S144" s="4">
        <v>-2415000000</v>
      </c>
    </row>
    <row r="145" spans="1:19" ht="16" x14ac:dyDescent="0.2">
      <c r="A145" s="3" t="s">
        <v>147</v>
      </c>
      <c r="B145" s="4" t="s">
        <v>24</v>
      </c>
      <c r="C145" s="4">
        <v>110000000</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-106000000</v>
      </c>
      <c r="C146" s="4">
        <v>-80000000</v>
      </c>
      <c r="D146" s="4">
        <v>-404000000</v>
      </c>
      <c r="E146" s="4">
        <v>-1075000000</v>
      </c>
      <c r="F146" s="4">
        <v>-1586000000</v>
      </c>
      <c r="G146" s="4">
        <v>-2000000</v>
      </c>
      <c r="H146" s="4">
        <v>449000000</v>
      </c>
      <c r="I146" s="4">
        <v>331000000</v>
      </c>
      <c r="J146" s="4">
        <v>-6839000000</v>
      </c>
      <c r="K146" s="4">
        <v>-3390000000</v>
      </c>
      <c r="L146" s="4">
        <v>-5050000000</v>
      </c>
      <c r="M146" s="4">
        <v>-12483000000</v>
      </c>
      <c r="N146" s="4">
        <v>6549000000</v>
      </c>
      <c r="O146" s="5">
        <v>4944000000</v>
      </c>
      <c r="P146" s="4">
        <v>1545000000</v>
      </c>
      <c r="Q146" s="4">
        <v>2324000000</v>
      </c>
      <c r="R146" s="4">
        <v>469000000</v>
      </c>
      <c r="S146" s="4">
        <v>606000000</v>
      </c>
    </row>
    <row r="147" spans="1:19" ht="16" x14ac:dyDescent="0.2">
      <c r="A147" s="3" t="s">
        <v>149</v>
      </c>
      <c r="B147" s="4">
        <v>-99000000</v>
      </c>
      <c r="C147" s="4">
        <v>630000000</v>
      </c>
      <c r="D147" s="4">
        <v>898000000</v>
      </c>
      <c r="E147" s="4">
        <v>-31000000</v>
      </c>
      <c r="F147" s="4">
        <v>364000000</v>
      </c>
      <c r="G147" s="4">
        <v>-409000000</v>
      </c>
      <c r="H147" s="4">
        <v>3300000000</v>
      </c>
      <c r="I147" s="4">
        <v>9246000000</v>
      </c>
      <c r="J147" s="4">
        <v>4908000000</v>
      </c>
      <c r="K147" s="4">
        <v>819000000</v>
      </c>
      <c r="L147" s="4">
        <v>1827000000</v>
      </c>
      <c r="M147" s="4">
        <v>-1523000000</v>
      </c>
      <c r="N147" s="4">
        <v>-2235000000</v>
      </c>
      <c r="O147" s="5">
        <v>5394000000</v>
      </c>
      <c r="P147" s="4">
        <v>796000000</v>
      </c>
      <c r="Q147" s="4">
        <v>289000000</v>
      </c>
      <c r="R147" s="4">
        <v>1373000000</v>
      </c>
      <c r="S147" s="4">
        <v>2936000000</v>
      </c>
    </row>
    <row r="148" spans="1:19" ht="16" x14ac:dyDescent="0.2">
      <c r="A148" s="3" t="s">
        <v>150</v>
      </c>
      <c r="B148" s="4">
        <v>-1129000000</v>
      </c>
      <c r="C148" s="4">
        <v>-1156000000</v>
      </c>
      <c r="D148" s="4">
        <v>-787000000</v>
      </c>
      <c r="E148" s="4">
        <v>-1307000000</v>
      </c>
      <c r="F148" s="4">
        <v>-1641000000</v>
      </c>
      <c r="G148" s="4">
        <v>-2094000000</v>
      </c>
      <c r="H148" s="4">
        <v>-2578000000</v>
      </c>
      <c r="I148" s="4">
        <v>-3768000000</v>
      </c>
      <c r="J148" s="4">
        <v>-2169000000</v>
      </c>
      <c r="K148" s="4">
        <v>-4340000000</v>
      </c>
      <c r="L148" s="4">
        <v>-6524000000</v>
      </c>
      <c r="M148" s="4">
        <v>-9095000000</v>
      </c>
      <c r="N148" s="4">
        <v>-2317000000</v>
      </c>
      <c r="O148" s="5">
        <v>-3206000000</v>
      </c>
      <c r="P148" s="4">
        <v>-97000000</v>
      </c>
      <c r="Q148" s="4">
        <v>-4615000000</v>
      </c>
      <c r="R148" s="4">
        <v>4454000000</v>
      </c>
      <c r="S148" s="4">
        <v>-2948000000</v>
      </c>
    </row>
    <row r="149" spans="1:19" ht="16" x14ac:dyDescent="0.2">
      <c r="A149" s="3" t="s">
        <v>151</v>
      </c>
      <c r="B149" s="4" t="s">
        <v>24</v>
      </c>
      <c r="C149" s="4">
        <v>-30000000</v>
      </c>
      <c r="D149" s="4">
        <v>301000000</v>
      </c>
      <c r="E149" s="4">
        <v>-234000000</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v>-414000000</v>
      </c>
      <c r="C150" s="4">
        <v>-262000000</v>
      </c>
      <c r="D150" s="4">
        <v>-833000000</v>
      </c>
      <c r="E150" s="4">
        <v>-696000000</v>
      </c>
      <c r="F150" s="4">
        <v>459000000</v>
      </c>
      <c r="G150" s="4">
        <v>-318000000</v>
      </c>
      <c r="H150" s="4">
        <v>312000000</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1231000000</v>
      </c>
      <c r="C151" s="4">
        <v>1155000000</v>
      </c>
      <c r="D151" s="4">
        <v>562000000</v>
      </c>
      <c r="E151" s="4">
        <v>1572000000</v>
      </c>
      <c r="F151" s="4">
        <v>1438000000</v>
      </c>
      <c r="G151" s="4">
        <v>2139000000</v>
      </c>
      <c r="H151" s="4">
        <v>2218000000</v>
      </c>
      <c r="I151" s="4">
        <v>6577000000</v>
      </c>
      <c r="J151" s="4">
        <v>10164000000</v>
      </c>
      <c r="K151" s="4">
        <v>8871000000</v>
      </c>
      <c r="L151" s="4">
        <v>7837000000</v>
      </c>
      <c r="M151" s="4">
        <v>9269000000</v>
      </c>
      <c r="N151" s="4">
        <v>4177000000</v>
      </c>
      <c r="O151" s="5">
        <v>3569000000</v>
      </c>
      <c r="P151" s="4">
        <v>4037000000</v>
      </c>
      <c r="Q151" s="4">
        <v>3973000000</v>
      </c>
      <c r="R151" s="4">
        <v>-6203000000</v>
      </c>
      <c r="S151" s="4">
        <v>1762000000</v>
      </c>
    </row>
    <row r="152" spans="1:19" ht="16" x14ac:dyDescent="0.2">
      <c r="A152" s="3" t="s">
        <v>154</v>
      </c>
      <c r="B152" s="4">
        <v>213000000</v>
      </c>
      <c r="C152" s="4">
        <v>923000000</v>
      </c>
      <c r="D152" s="4">
        <v>1655000000</v>
      </c>
      <c r="E152" s="4">
        <v>634000000</v>
      </c>
      <c r="F152" s="4">
        <v>108000000</v>
      </c>
      <c r="G152" s="4">
        <v>-136000000</v>
      </c>
      <c r="H152" s="4">
        <v>3348000000</v>
      </c>
      <c r="I152" s="4">
        <v>6437000000</v>
      </c>
      <c r="J152" s="4">
        <v>-3087000000</v>
      </c>
      <c r="K152" s="4">
        <v>-3712000000</v>
      </c>
      <c r="L152" s="4">
        <v>514000000</v>
      </c>
      <c r="M152" s="4">
        <v>-1697000000</v>
      </c>
      <c r="N152" s="4">
        <v>-4095000000</v>
      </c>
      <c r="O152" s="5">
        <v>5031000000</v>
      </c>
      <c r="P152" s="4">
        <v>-3144000000</v>
      </c>
      <c r="Q152" s="4">
        <v>931000000</v>
      </c>
      <c r="R152" s="4">
        <v>3122000000</v>
      </c>
      <c r="S152" s="4">
        <v>4122000000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11081000000</v>
      </c>
      <c r="C154" s="4">
        <v>14565000000</v>
      </c>
      <c r="D154" s="4">
        <v>16619000000</v>
      </c>
      <c r="E154" s="4">
        <v>18659000000</v>
      </c>
      <c r="F154" s="4">
        <v>22376000000</v>
      </c>
      <c r="G154" s="4">
        <v>26024000000</v>
      </c>
      <c r="H154" s="4">
        <v>36036000000</v>
      </c>
      <c r="I154" s="4">
        <v>37091000000</v>
      </c>
      <c r="J154" s="4">
        <v>47971000000</v>
      </c>
      <c r="K154" s="4">
        <v>54520000000</v>
      </c>
      <c r="L154" s="4">
        <v>65124000000</v>
      </c>
      <c r="M154" s="4">
        <v>91652000000</v>
      </c>
      <c r="N154" s="4">
        <v>91495000000</v>
      </c>
      <c r="O154" s="5">
        <v>99142000000</v>
      </c>
      <c r="P154" s="4">
        <v>23353000000</v>
      </c>
      <c r="Q154" s="4">
        <v>23614000000</v>
      </c>
      <c r="R154" s="4">
        <v>23509000000</v>
      </c>
      <c r="S154" s="4">
        <v>28666000000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v>55000000</v>
      </c>
      <c r="G156" s="4">
        <v>35000000</v>
      </c>
      <c r="H156" s="4">
        <v>240000000</v>
      </c>
      <c r="I156" s="4">
        <v>99000000</v>
      </c>
      <c r="J156" s="4">
        <v>98000000</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v>55000000</v>
      </c>
      <c r="G157" s="4">
        <v>35000000</v>
      </c>
      <c r="H157" s="4">
        <v>240000000</v>
      </c>
      <c r="I157" s="4">
        <v>99000000</v>
      </c>
      <c r="J157" s="4">
        <v>98000000</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-4018000000</v>
      </c>
      <c r="C159" s="4">
        <v>-3438000000</v>
      </c>
      <c r="D159" s="4">
        <v>-13841000000</v>
      </c>
      <c r="E159" s="4">
        <v>-8806000000</v>
      </c>
      <c r="F159" s="4">
        <v>-15847000000</v>
      </c>
      <c r="G159" s="4">
        <v>-10151000000</v>
      </c>
      <c r="H159" s="4">
        <v>-11198000000</v>
      </c>
      <c r="I159" s="4">
        <v>-13471000000</v>
      </c>
      <c r="J159" s="4">
        <v>-26630000000</v>
      </c>
      <c r="K159" s="4">
        <v>-26063000000</v>
      </c>
      <c r="L159" s="4">
        <v>-22281000000</v>
      </c>
      <c r="M159" s="4">
        <v>-24640000000</v>
      </c>
      <c r="N159" s="4">
        <v>-31485000000</v>
      </c>
      <c r="O159" s="5">
        <v>-28048000000</v>
      </c>
      <c r="P159" s="4">
        <v>-7276000000</v>
      </c>
      <c r="Q159" s="4">
        <v>-7595000000</v>
      </c>
      <c r="R159" s="4">
        <v>-6289000000</v>
      </c>
      <c r="S159" s="4">
        <v>-6888000000</v>
      </c>
    </row>
    <row r="160" spans="1:19" ht="16" x14ac:dyDescent="0.2">
      <c r="A160" s="3" t="s">
        <v>162</v>
      </c>
      <c r="B160" s="4">
        <v>-4018000000</v>
      </c>
      <c r="C160" s="4">
        <v>-3438000000</v>
      </c>
      <c r="D160" s="4">
        <v>-3273000000</v>
      </c>
      <c r="E160" s="4">
        <v>-7358000000</v>
      </c>
      <c r="F160" s="4">
        <v>-10959000000</v>
      </c>
      <c r="G160" s="4">
        <v>-9915000000</v>
      </c>
      <c r="H160" s="4">
        <v>-10212000000</v>
      </c>
      <c r="I160" s="4">
        <v>-13184000000</v>
      </c>
      <c r="J160" s="4">
        <v>-25139000000</v>
      </c>
      <c r="K160" s="4">
        <v>-23548000000</v>
      </c>
      <c r="L160" s="4">
        <v>-22281000000</v>
      </c>
      <c r="M160" s="4">
        <v>-24640000000</v>
      </c>
      <c r="N160" s="4">
        <v>-31485000000</v>
      </c>
      <c r="O160" s="5">
        <v>-28048000000</v>
      </c>
      <c r="P160" s="4">
        <v>-7276000000</v>
      </c>
      <c r="Q160" s="4">
        <v>-7595000000</v>
      </c>
      <c r="R160" s="4">
        <v>-6289000000</v>
      </c>
      <c r="S160" s="4">
        <v>-6888000000</v>
      </c>
    </row>
    <row r="161" spans="1:19" ht="16" x14ac:dyDescent="0.2">
      <c r="A161" s="3" t="s">
        <v>163</v>
      </c>
      <c r="B161" s="4" t="s">
        <v>24</v>
      </c>
      <c r="C161" s="4" t="s">
        <v>24</v>
      </c>
      <c r="D161" s="4">
        <v>-10568000000</v>
      </c>
      <c r="E161" s="4">
        <v>-1448000000</v>
      </c>
      <c r="F161" s="4">
        <v>-4888000000</v>
      </c>
      <c r="G161" s="4">
        <v>-236000000</v>
      </c>
      <c r="H161" s="4">
        <v>-986000000</v>
      </c>
      <c r="I161" s="4">
        <v>-287000000</v>
      </c>
      <c r="J161" s="4">
        <v>-1491000000</v>
      </c>
      <c r="K161" s="4">
        <v>-2515000000</v>
      </c>
      <c r="L161" s="4" t="s">
        <v>24</v>
      </c>
      <c r="M161" s="4" t="s">
        <v>24</v>
      </c>
      <c r="N161" s="4" t="s">
        <v>24</v>
      </c>
      <c r="O161" s="5" t="s">
        <v>24</v>
      </c>
      <c r="P161" s="4" t="s">
        <v>24</v>
      </c>
      <c r="Q161" s="4" t="s">
        <v>24</v>
      </c>
      <c r="R161" s="4" t="s">
        <v>24</v>
      </c>
      <c r="S161" s="4" t="s">
        <v>24</v>
      </c>
    </row>
    <row r="162" spans="1:19" ht="16" x14ac:dyDescent="0.2">
      <c r="A162" s="3" t="s">
        <v>164</v>
      </c>
      <c r="B162" s="4">
        <v>-7956000000</v>
      </c>
      <c r="C162" s="4">
        <v>-13349000000</v>
      </c>
      <c r="D162" s="4">
        <v>1119000000</v>
      </c>
      <c r="E162" s="4">
        <v>-7099000000</v>
      </c>
      <c r="F162" s="4">
        <v>-6997000000</v>
      </c>
      <c r="G162" s="4">
        <v>-13210000000</v>
      </c>
      <c r="H162" s="4">
        <v>-17779000000</v>
      </c>
      <c r="I162" s="4">
        <v>-19448000000</v>
      </c>
      <c r="J162" s="4">
        <v>-1972000000</v>
      </c>
      <c r="K162" s="4">
        <v>-4017000000</v>
      </c>
      <c r="L162" s="4">
        <v>-9822000000</v>
      </c>
      <c r="M162" s="4">
        <v>-8806000000</v>
      </c>
      <c r="N162" s="4">
        <v>16567000000</v>
      </c>
      <c r="O162" s="5">
        <v>12659000000</v>
      </c>
      <c r="P162" s="4">
        <v>11301000000</v>
      </c>
      <c r="Q162" s="4">
        <v>1230000000</v>
      </c>
      <c r="R162" s="4">
        <v>3510000000</v>
      </c>
      <c r="S162" s="4">
        <v>-3382000000</v>
      </c>
    </row>
    <row r="163" spans="1:19" ht="16" x14ac:dyDescent="0.2">
      <c r="A163" s="3" t="s">
        <v>165</v>
      </c>
      <c r="B163" s="4">
        <v>37099000000</v>
      </c>
      <c r="C163" s="4">
        <v>48751000000</v>
      </c>
      <c r="D163" s="4">
        <v>35225000000</v>
      </c>
      <c r="E163" s="4">
        <v>38914000000</v>
      </c>
      <c r="F163" s="4">
        <v>51315000000</v>
      </c>
      <c r="G163" s="4">
        <v>63330000000</v>
      </c>
      <c r="H163" s="4">
        <v>67839000000</v>
      </c>
      <c r="I163" s="4">
        <v>74492000000</v>
      </c>
      <c r="J163" s="4">
        <v>50259000000</v>
      </c>
      <c r="K163" s="4">
        <v>98230000000</v>
      </c>
      <c r="L163" s="4">
        <v>133929000000</v>
      </c>
      <c r="M163" s="4">
        <v>129228000000</v>
      </c>
      <c r="N163" s="4">
        <v>97972000000</v>
      </c>
      <c r="O163" s="5">
        <v>79703000000</v>
      </c>
      <c r="P163" s="4">
        <v>28719000000</v>
      </c>
      <c r="Q163" s="4">
        <v>13754000000</v>
      </c>
      <c r="R163" s="4">
        <v>18363000000</v>
      </c>
      <c r="S163" s="4">
        <v>18867000000</v>
      </c>
    </row>
    <row r="164" spans="1:19" ht="16" x14ac:dyDescent="0.2">
      <c r="A164" s="3" t="s">
        <v>166</v>
      </c>
      <c r="B164" s="4">
        <v>-45055000000</v>
      </c>
      <c r="C164" s="4">
        <v>-62100000000</v>
      </c>
      <c r="D164" s="4">
        <v>-34106000000</v>
      </c>
      <c r="E164" s="4">
        <v>-46013000000</v>
      </c>
      <c r="F164" s="4">
        <v>-58312000000</v>
      </c>
      <c r="G164" s="4">
        <v>-76540000000</v>
      </c>
      <c r="H164" s="4">
        <v>-85618000000</v>
      </c>
      <c r="I164" s="4">
        <v>-93940000000</v>
      </c>
      <c r="J164" s="4">
        <v>-52231000000</v>
      </c>
      <c r="K164" s="4">
        <v>-102247000000</v>
      </c>
      <c r="L164" s="4">
        <v>-143751000000</v>
      </c>
      <c r="M164" s="4">
        <v>-138034000000</v>
      </c>
      <c r="N164" s="4">
        <v>-81405000000</v>
      </c>
      <c r="O164" s="5">
        <v>-67044000000</v>
      </c>
      <c r="P164" s="4">
        <v>-17418000000</v>
      </c>
      <c r="Q164" s="4">
        <v>-12524000000</v>
      </c>
      <c r="R164" s="4">
        <v>-14853000000</v>
      </c>
      <c r="S164" s="4">
        <v>-22249000000</v>
      </c>
    </row>
    <row r="165" spans="1:19" ht="16" x14ac:dyDescent="0.2">
      <c r="A165" s="3" t="s">
        <v>167</v>
      </c>
      <c r="B165" s="4">
        <v>-1067000000</v>
      </c>
      <c r="C165" s="4">
        <v>-1900000000</v>
      </c>
      <c r="D165" s="4">
        <v>-10568000000</v>
      </c>
      <c r="E165" s="4">
        <v>1077000000</v>
      </c>
      <c r="F165" s="4">
        <v>-4502000000</v>
      </c>
      <c r="G165" s="4">
        <v>-236000000</v>
      </c>
      <c r="H165" s="4">
        <v>-986000000</v>
      </c>
      <c r="I165" s="4">
        <v>-287000000</v>
      </c>
      <c r="J165" s="4">
        <v>-1491000000</v>
      </c>
      <c r="K165" s="4">
        <v>-2515000000</v>
      </c>
      <c r="L165" s="4">
        <v>-738000000</v>
      </c>
      <c r="M165" s="4">
        <v>-2618000000</v>
      </c>
      <c r="N165" s="4">
        <v>-6969000000</v>
      </c>
      <c r="O165" s="5">
        <v>-6073000000</v>
      </c>
      <c r="P165" s="4">
        <v>-5649000000</v>
      </c>
      <c r="Q165" s="4">
        <v>-84000000</v>
      </c>
      <c r="R165" s="4">
        <v>-42000000</v>
      </c>
      <c r="S165" s="4">
        <v>-298000000</v>
      </c>
    </row>
    <row r="166" spans="1:19" ht="16" x14ac:dyDescent="0.2">
      <c r="A166" s="3" t="s">
        <v>168</v>
      </c>
      <c r="B166" s="4" t="s">
        <v>24</v>
      </c>
      <c r="C166" s="4" t="s">
        <v>24</v>
      </c>
      <c r="D166" s="4" t="s">
        <v>24</v>
      </c>
      <c r="E166" s="4">
        <v>2525000000</v>
      </c>
      <c r="F166" s="4">
        <v>386000000</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-1067000000</v>
      </c>
      <c r="C167" s="4">
        <v>-1900000000</v>
      </c>
      <c r="D167" s="4">
        <v>-10568000000</v>
      </c>
      <c r="E167" s="4">
        <v>-1448000000</v>
      </c>
      <c r="F167" s="4">
        <v>-4888000000</v>
      </c>
      <c r="G167" s="4">
        <v>-236000000</v>
      </c>
      <c r="H167" s="4">
        <v>-986000000</v>
      </c>
      <c r="I167" s="4">
        <v>-287000000</v>
      </c>
      <c r="J167" s="4">
        <v>-1491000000</v>
      </c>
      <c r="K167" s="4">
        <v>-2515000000</v>
      </c>
      <c r="L167" s="4">
        <v>-738000000</v>
      </c>
      <c r="M167" s="4">
        <v>-2618000000</v>
      </c>
      <c r="N167" s="4">
        <v>-6969000000</v>
      </c>
      <c r="O167" s="5">
        <v>-6073000000</v>
      </c>
      <c r="P167" s="4">
        <v>-5649000000</v>
      </c>
      <c r="Q167" s="4">
        <v>-84000000</v>
      </c>
      <c r="R167" s="4">
        <v>-42000000</v>
      </c>
      <c r="S167" s="4">
        <v>-298000000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2361000000</v>
      </c>
      <c r="C169" s="4">
        <v>-354000000</v>
      </c>
      <c r="D169" s="4">
        <v>10234000000</v>
      </c>
      <c r="E169" s="4">
        <v>1149000000</v>
      </c>
      <c r="F169" s="4">
        <v>6236000000</v>
      </c>
      <c r="G169" s="4">
        <v>-149000000</v>
      </c>
      <c r="H169" s="4">
        <v>-1442000000</v>
      </c>
      <c r="I169" s="4">
        <v>1706000000</v>
      </c>
      <c r="J169" s="4">
        <v>1491000000</v>
      </c>
      <c r="K169" s="4">
        <v>3104000000</v>
      </c>
      <c r="L169" s="4">
        <v>68000000</v>
      </c>
      <c r="M169" s="4">
        <v>541000000</v>
      </c>
      <c r="N169" s="4">
        <v>1589000000</v>
      </c>
      <c r="O169" s="5">
        <v>656000000</v>
      </c>
      <c r="P169" s="4">
        <v>791000000</v>
      </c>
      <c r="Q169" s="4">
        <v>222000000</v>
      </c>
      <c r="R169" s="4">
        <v>-125000000</v>
      </c>
      <c r="S169" s="4">
        <v>-232000000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-10680000000</v>
      </c>
      <c r="C171" s="4">
        <v>-19041000000</v>
      </c>
      <c r="D171" s="4">
        <v>-13056000000</v>
      </c>
      <c r="E171" s="4">
        <v>-13679000000</v>
      </c>
      <c r="F171" s="4">
        <v>-21055000000</v>
      </c>
      <c r="G171" s="4">
        <v>-23711000000</v>
      </c>
      <c r="H171" s="4">
        <v>-31165000000</v>
      </c>
      <c r="I171" s="4">
        <v>-31401000000</v>
      </c>
      <c r="J171" s="4">
        <v>-28504000000</v>
      </c>
      <c r="K171" s="4">
        <v>-29491000000</v>
      </c>
      <c r="L171" s="4">
        <v>-32773000000</v>
      </c>
      <c r="M171" s="4">
        <v>-35523000000</v>
      </c>
      <c r="N171" s="4">
        <v>-20298000000</v>
      </c>
      <c r="O171" s="5">
        <v>-20806000000</v>
      </c>
      <c r="P171" s="4">
        <v>-833000000</v>
      </c>
      <c r="Q171" s="4">
        <v>-6227000000</v>
      </c>
      <c r="R171" s="4">
        <v>-2946000000</v>
      </c>
      <c r="S171" s="4">
        <v>-10800000000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4" t="s">
        <v>24</v>
      </c>
      <c r="Q172" s="4" t="s">
        <v>24</v>
      </c>
      <c r="R172" s="4" t="s">
        <v>24</v>
      </c>
      <c r="S172" s="4" t="s">
        <v>24</v>
      </c>
    </row>
    <row r="173" spans="1:19" ht="16" x14ac:dyDescent="0.2">
      <c r="A173" s="3" t="s">
        <v>174</v>
      </c>
      <c r="B173" s="4">
        <v>3463000000</v>
      </c>
      <c r="C173" s="4">
        <v>11631000000</v>
      </c>
      <c r="D173" s="4">
        <v>1328000000</v>
      </c>
      <c r="E173" s="4">
        <v>-557000000</v>
      </c>
      <c r="F173" s="4">
        <v>-18000000</v>
      </c>
      <c r="G173" s="4">
        <v>-23000000</v>
      </c>
      <c r="H173" s="4">
        <v>-1335000000</v>
      </c>
      <c r="I173" s="4">
        <v>-86000000</v>
      </c>
      <c r="J173" s="4">
        <v>-61000000</v>
      </c>
      <c r="K173" s="4">
        <v>-268000000</v>
      </c>
      <c r="L173" s="4">
        <v>9661000000</v>
      </c>
      <c r="M173" s="4">
        <v>-1236000000</v>
      </c>
      <c r="N173" s="4">
        <v>-1196000000</v>
      </c>
      <c r="O173" s="5">
        <v>-999000000</v>
      </c>
      <c r="P173" s="4">
        <v>-674000000</v>
      </c>
      <c r="Q173" s="4">
        <v>-168000000</v>
      </c>
      <c r="R173" s="4">
        <v>-25000000</v>
      </c>
      <c r="S173" s="4">
        <v>-132000000</v>
      </c>
    </row>
    <row r="174" spans="1:19" ht="16" x14ac:dyDescent="0.2">
      <c r="A174" s="3" t="s">
        <v>175</v>
      </c>
      <c r="B174" s="4">
        <v>5246000000</v>
      </c>
      <c r="C174" s="4">
        <v>21810000000</v>
      </c>
      <c r="D174" s="4">
        <v>16109000000</v>
      </c>
      <c r="E174" s="4">
        <v>10768000000</v>
      </c>
      <c r="F174" s="4">
        <v>11625000000</v>
      </c>
      <c r="G174" s="4">
        <v>13705000000</v>
      </c>
      <c r="H174" s="4">
        <v>8729000000</v>
      </c>
      <c r="I174" s="4">
        <v>4291000000</v>
      </c>
      <c r="J174" s="4">
        <v>6766000000</v>
      </c>
      <c r="K174" s="4">
        <v>317000000</v>
      </c>
      <c r="L174" s="4">
        <v>11761000000</v>
      </c>
      <c r="M174" s="4">
        <v>20199000000</v>
      </c>
      <c r="N174" s="4">
        <v>52872000000</v>
      </c>
      <c r="O174" s="5">
        <v>31694000000</v>
      </c>
      <c r="P174" s="4">
        <v>15094000000</v>
      </c>
      <c r="Q174" s="4">
        <v>8550000000</v>
      </c>
      <c r="R174" s="4">
        <v>6927000000</v>
      </c>
      <c r="S174" s="4">
        <v>1123000000</v>
      </c>
    </row>
    <row r="175" spans="1:19" ht="16" x14ac:dyDescent="0.2">
      <c r="A175" s="3" t="s">
        <v>176</v>
      </c>
      <c r="B175" s="4">
        <v>-1783000000</v>
      </c>
      <c r="C175" s="4">
        <v>-10179000000</v>
      </c>
      <c r="D175" s="4">
        <v>-14781000000</v>
      </c>
      <c r="E175" s="4">
        <v>-11325000000</v>
      </c>
      <c r="F175" s="4">
        <v>-11643000000</v>
      </c>
      <c r="G175" s="4">
        <v>-13728000000</v>
      </c>
      <c r="H175" s="4">
        <v>-10064000000</v>
      </c>
      <c r="I175" s="4">
        <v>-4377000000</v>
      </c>
      <c r="J175" s="4">
        <v>-6827000000</v>
      </c>
      <c r="K175" s="4">
        <v>-585000000</v>
      </c>
      <c r="L175" s="4">
        <v>-2100000000</v>
      </c>
      <c r="M175" s="4">
        <v>-21435000000</v>
      </c>
      <c r="N175" s="4">
        <v>-54068000000</v>
      </c>
      <c r="O175" s="5">
        <v>-32693000000</v>
      </c>
      <c r="P175" s="4">
        <v>-15768000000</v>
      </c>
      <c r="Q175" s="4">
        <v>-8718000000</v>
      </c>
      <c r="R175" s="4">
        <v>-6952000000</v>
      </c>
      <c r="S175" s="4">
        <v>-1255000000</v>
      </c>
    </row>
    <row r="176" spans="1:19" ht="16" x14ac:dyDescent="0.2">
      <c r="A176" s="3" t="s">
        <v>177</v>
      </c>
      <c r="B176" s="4">
        <v>-801000000</v>
      </c>
      <c r="C176" s="4" t="s">
        <v>24</v>
      </c>
      <c r="D176" s="4" t="s">
        <v>24</v>
      </c>
      <c r="E176" s="4" t="s">
        <v>24</v>
      </c>
      <c r="F176" s="4" t="s">
        <v>24</v>
      </c>
      <c r="G176" s="4">
        <v>-1780000000</v>
      </c>
      <c r="H176" s="4">
        <v>-3693000000</v>
      </c>
      <c r="I176" s="4">
        <v>-4046000000</v>
      </c>
      <c r="J176" s="4">
        <v>-8125000000</v>
      </c>
      <c r="K176" s="4">
        <v>-18396000000</v>
      </c>
      <c r="L176" s="4">
        <v>-31149000000</v>
      </c>
      <c r="M176" s="4">
        <v>-50274000000</v>
      </c>
      <c r="N176" s="4">
        <v>-59296000000</v>
      </c>
      <c r="O176" s="5">
        <v>-60325000000</v>
      </c>
      <c r="P176" s="4">
        <v>-15392000000</v>
      </c>
      <c r="Q176" s="4">
        <v>-15407000000</v>
      </c>
      <c r="R176" s="4">
        <v>-14557000000</v>
      </c>
      <c r="S176" s="4">
        <v>-14969000000</v>
      </c>
    </row>
    <row r="177" spans="1:19" ht="16" x14ac:dyDescent="0.2">
      <c r="A177" s="3" t="s">
        <v>178</v>
      </c>
      <c r="B177" s="4" t="s">
        <v>24</v>
      </c>
      <c r="C177" s="4" t="s">
        <v>24</v>
      </c>
      <c r="D177" s="4" t="s">
        <v>24</v>
      </c>
      <c r="E177" s="4" t="s">
        <v>24</v>
      </c>
      <c r="F177" s="4" t="s">
        <v>24</v>
      </c>
      <c r="G177" s="4" t="s">
        <v>24</v>
      </c>
      <c r="H177" s="4" t="s">
        <v>24</v>
      </c>
      <c r="I177" s="4">
        <v>800000000</v>
      </c>
      <c r="J177" s="4">
        <v>950000000</v>
      </c>
      <c r="K177" s="4" t="s">
        <v>24</v>
      </c>
      <c r="L177" s="4" t="s">
        <v>24</v>
      </c>
      <c r="M177" s="4" t="s">
        <v>24</v>
      </c>
      <c r="N177" s="4" t="s">
        <v>24</v>
      </c>
      <c r="O177" s="5" t="s">
        <v>24</v>
      </c>
      <c r="P177" s="4" t="s">
        <v>24</v>
      </c>
      <c r="Q177" s="4" t="s">
        <v>24</v>
      </c>
      <c r="R177" s="4" t="s">
        <v>24</v>
      </c>
      <c r="S177" s="4" t="s">
        <v>24</v>
      </c>
    </row>
    <row r="178" spans="1:19" ht="16" x14ac:dyDescent="0.2">
      <c r="A178" s="3" t="s">
        <v>179</v>
      </c>
      <c r="B178" s="4">
        <v>-801000000</v>
      </c>
      <c r="C178" s="4" t="s">
        <v>24</v>
      </c>
      <c r="D178" s="4" t="s">
        <v>24</v>
      </c>
      <c r="E178" s="4" t="s">
        <v>24</v>
      </c>
      <c r="F178" s="4" t="s">
        <v>24</v>
      </c>
      <c r="G178" s="4">
        <v>-1780000000</v>
      </c>
      <c r="H178" s="4">
        <v>-3693000000</v>
      </c>
      <c r="I178" s="4">
        <v>-4846000000</v>
      </c>
      <c r="J178" s="4">
        <v>-9075000000</v>
      </c>
      <c r="K178" s="4">
        <v>-18396000000</v>
      </c>
      <c r="L178" s="4">
        <v>-31149000000</v>
      </c>
      <c r="M178" s="4">
        <v>-50274000000</v>
      </c>
      <c r="N178" s="4">
        <v>-59296000000</v>
      </c>
      <c r="O178" s="5">
        <v>-60325000000</v>
      </c>
      <c r="P178" s="4">
        <v>-15392000000</v>
      </c>
      <c r="Q178" s="4">
        <v>-15407000000</v>
      </c>
      <c r="R178" s="4">
        <v>-14557000000</v>
      </c>
      <c r="S178" s="4">
        <v>-14969000000</v>
      </c>
    </row>
    <row r="179" spans="1:19" ht="16" x14ac:dyDescent="0.2">
      <c r="A179" s="3" t="s">
        <v>180</v>
      </c>
      <c r="B179" s="4">
        <v>388000000</v>
      </c>
      <c r="C179" s="4">
        <v>-10824000000</v>
      </c>
      <c r="D179" s="4">
        <v>-99000000</v>
      </c>
      <c r="E179" s="4">
        <v>-300000000</v>
      </c>
      <c r="F179" s="4">
        <v>-1421000000</v>
      </c>
      <c r="G179" s="4">
        <v>-1874000000</v>
      </c>
      <c r="H179" s="4">
        <v>-3304000000</v>
      </c>
      <c r="I179" s="4">
        <v>-4166000000</v>
      </c>
      <c r="J179" s="4">
        <v>-4993000000</v>
      </c>
      <c r="K179" s="4">
        <v>-4545000000</v>
      </c>
      <c r="L179" s="4">
        <v>-2920000000</v>
      </c>
      <c r="M179" s="4">
        <v>-9852000000</v>
      </c>
      <c r="N179" s="4">
        <v>-9265000000</v>
      </c>
      <c r="O179" s="5">
        <v>-8805000000</v>
      </c>
      <c r="P179" s="4">
        <v>-2031000000</v>
      </c>
      <c r="Q179" s="4">
        <v>-2054000000</v>
      </c>
      <c r="R179" s="4">
        <v>-1986000000</v>
      </c>
      <c r="S179" s="4">
        <v>-2734000000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3050000000</v>
      </c>
      <c r="C181" s="4">
        <v>807000000</v>
      </c>
      <c r="D181" s="4">
        <v>1229000000</v>
      </c>
      <c r="E181" s="4">
        <v>-857000000</v>
      </c>
      <c r="F181" s="4">
        <v>-1439000000</v>
      </c>
      <c r="G181" s="4">
        <v>-3677000000</v>
      </c>
      <c r="H181" s="4">
        <v>-8332000000</v>
      </c>
      <c r="I181" s="4">
        <v>-8298000000</v>
      </c>
      <c r="J181" s="4">
        <v>-13179000000</v>
      </c>
      <c r="K181" s="4">
        <v>-23209000000</v>
      </c>
      <c r="L181" s="4">
        <v>-24408000000</v>
      </c>
      <c r="M181" s="4">
        <v>-61362000000</v>
      </c>
      <c r="N181" s="4">
        <v>-69757000000</v>
      </c>
      <c r="O181" s="5">
        <v>-70129000000</v>
      </c>
      <c r="P181" s="4">
        <v>-18097000000</v>
      </c>
      <c r="Q181" s="4">
        <v>-17629000000</v>
      </c>
      <c r="R181" s="4">
        <v>-16568000000</v>
      </c>
      <c r="S181" s="4">
        <v>-17835000000</v>
      </c>
    </row>
    <row r="182" spans="1:19" ht="16" x14ac:dyDescent="0.2">
      <c r="A182" s="3" t="s">
        <v>182</v>
      </c>
      <c r="B182" s="4">
        <v>-19000000</v>
      </c>
      <c r="C182" s="4">
        <v>22000000</v>
      </c>
      <c r="D182" s="4">
        <v>3000000</v>
      </c>
      <c r="E182" s="4">
        <v>-3000000</v>
      </c>
      <c r="F182" s="4">
        <v>-433000000</v>
      </c>
      <c r="G182" s="4">
        <v>-434000000</v>
      </c>
      <c r="H182" s="4">
        <v>-170000000</v>
      </c>
      <c r="I182" s="4">
        <v>405000000</v>
      </c>
      <c r="J182" s="4">
        <v>-302000000</v>
      </c>
      <c r="K182" s="4">
        <v>-23000000</v>
      </c>
      <c r="L182" s="4">
        <v>24000000</v>
      </c>
      <c r="M182" s="4">
        <v>-287000000</v>
      </c>
      <c r="N182" s="4">
        <v>-506000000</v>
      </c>
      <c r="O182" s="5">
        <v>-214000000</v>
      </c>
      <c r="P182" s="4">
        <v>-375000000</v>
      </c>
      <c r="Q182" s="4">
        <v>137000000</v>
      </c>
      <c r="R182" s="4">
        <v>50000000</v>
      </c>
      <c r="S182" s="4">
        <v>-26000000</v>
      </c>
    </row>
    <row r="183" spans="1:19" ht="16" x14ac:dyDescent="0.2">
      <c r="A183" s="3" t="s">
        <v>183</v>
      </c>
      <c r="B183" s="4">
        <v>3451000000</v>
      </c>
      <c r="C183" s="4">
        <v>-3669000000</v>
      </c>
      <c r="D183" s="4">
        <v>4792000000</v>
      </c>
      <c r="E183" s="4">
        <v>4123000000</v>
      </c>
      <c r="F183" s="4">
        <v>-118000000</v>
      </c>
      <c r="G183" s="4">
        <v>-1364000000</v>
      </c>
      <c r="H183" s="4">
        <v>-3461000000</v>
      </c>
      <c r="I183" s="4">
        <v>-2608000000</v>
      </c>
      <c r="J183" s="4">
        <v>6288000000</v>
      </c>
      <c r="K183" s="4">
        <v>1820000000</v>
      </c>
      <c r="L183" s="4">
        <v>7943000000</v>
      </c>
      <c r="M183" s="4">
        <v>-5233000000</v>
      </c>
      <c r="N183" s="4">
        <v>1440000000</v>
      </c>
      <c r="O183" s="5">
        <v>8207000000</v>
      </c>
      <c r="P183" s="4">
        <v>4423000000</v>
      </c>
      <c r="Q183" s="4">
        <v>-242000000</v>
      </c>
      <c r="R183" s="4">
        <v>3995000000</v>
      </c>
      <c r="S183" s="4">
        <v>31000000</v>
      </c>
    </row>
    <row r="184" spans="1:19" ht="16" x14ac:dyDescent="0.2">
      <c r="A184" s="3" t="s">
        <v>54</v>
      </c>
      <c r="B184" s="4">
        <v>11777000000</v>
      </c>
      <c r="C184" s="4">
        <v>14093000000</v>
      </c>
      <c r="D184" s="4">
        <v>15722000000</v>
      </c>
      <c r="E184" s="4">
        <v>17905000000</v>
      </c>
      <c r="F184" s="4">
        <v>21475000000</v>
      </c>
      <c r="G184" s="4">
        <v>24423000000</v>
      </c>
      <c r="H184" s="4">
        <v>29860000000</v>
      </c>
      <c r="I184" s="4">
        <v>35797000000</v>
      </c>
      <c r="J184" s="4">
        <v>40427000000</v>
      </c>
      <c r="K184" s="4">
        <v>47709000000</v>
      </c>
      <c r="L184" s="4">
        <v>54921000000</v>
      </c>
      <c r="M184" s="4">
        <v>91155000000</v>
      </c>
      <c r="N184" s="4">
        <v>90770000000</v>
      </c>
      <c r="O184" s="5">
        <v>89378000000</v>
      </c>
      <c r="P184" s="4">
        <v>21181000000</v>
      </c>
      <c r="Q184" s="4">
        <v>22361000000</v>
      </c>
      <c r="R184" s="4">
        <v>20601000000</v>
      </c>
      <c r="S184" s="4">
        <v>25235000000</v>
      </c>
    </row>
    <row r="185" spans="1:19" ht="16" x14ac:dyDescent="0.2">
      <c r="A185" s="3" t="s">
        <v>55</v>
      </c>
      <c r="B185" s="6">
        <v>40.17</v>
      </c>
      <c r="C185" s="6">
        <v>37.18</v>
      </c>
      <c r="D185" s="6">
        <v>31.33</v>
      </c>
      <c r="E185" s="6">
        <v>29.93</v>
      </c>
      <c r="F185" s="6">
        <v>32.54</v>
      </c>
      <c r="G185" s="6">
        <v>32.57</v>
      </c>
      <c r="H185" s="6">
        <v>33.08</v>
      </c>
      <c r="I185" s="6">
        <v>32.29</v>
      </c>
      <c r="J185" s="6">
        <v>29.55</v>
      </c>
      <c r="K185" s="6">
        <v>29.48</v>
      </c>
      <c r="L185" s="6">
        <v>30.09</v>
      </c>
      <c r="M185" s="6">
        <v>35.380000000000003</v>
      </c>
      <c r="N185" s="6">
        <v>32.090000000000003</v>
      </c>
      <c r="O185" s="7">
        <v>30.87</v>
      </c>
      <c r="P185" s="6">
        <v>33.229999999999997</v>
      </c>
      <c r="Q185" s="6">
        <v>32.090000000000003</v>
      </c>
      <c r="R185" s="6">
        <v>30.74</v>
      </c>
      <c r="S185" s="6">
        <v>30.87</v>
      </c>
    </row>
    <row r="186" spans="1:19" ht="16" x14ac:dyDescent="0.2">
      <c r="A186" s="3" t="s">
        <v>184</v>
      </c>
      <c r="B186" s="4">
        <v>1067000000</v>
      </c>
      <c r="C186" s="4">
        <v>1900000000</v>
      </c>
      <c r="D186" s="4">
        <v>10568000000</v>
      </c>
      <c r="E186" s="4">
        <v>-1077000000</v>
      </c>
      <c r="F186" s="4">
        <v>4502000000</v>
      </c>
      <c r="G186" s="4">
        <v>236000000</v>
      </c>
      <c r="H186" s="4">
        <v>986000000</v>
      </c>
      <c r="I186" s="4">
        <v>287000000</v>
      </c>
      <c r="J186" s="4">
        <v>1491000000</v>
      </c>
      <c r="K186" s="4">
        <v>2515000000</v>
      </c>
      <c r="L186" s="4">
        <v>738000000</v>
      </c>
      <c r="M186" s="4">
        <v>2618000000</v>
      </c>
      <c r="N186" s="4">
        <v>6969000000</v>
      </c>
      <c r="O186" s="5">
        <v>6073000000</v>
      </c>
      <c r="P186" s="4">
        <v>5649000000</v>
      </c>
      <c r="Q186" s="4">
        <v>84000000</v>
      </c>
      <c r="R186" s="4">
        <v>42000000</v>
      </c>
      <c r="S186" s="4">
        <v>298000000</v>
      </c>
    </row>
    <row r="187" spans="1:19" ht="16" x14ac:dyDescent="0.2">
      <c r="A187" s="3" t="s">
        <v>185</v>
      </c>
      <c r="B187" s="4">
        <v>7063000000</v>
      </c>
      <c r="C187" s="4">
        <v>11127000000</v>
      </c>
      <c r="D187" s="4">
        <v>2778000000</v>
      </c>
      <c r="E187" s="4">
        <v>9853000000</v>
      </c>
      <c r="F187" s="4">
        <v>6529000000</v>
      </c>
      <c r="G187" s="4">
        <v>15873000000</v>
      </c>
      <c r="H187" s="4">
        <v>24838000000</v>
      </c>
      <c r="I187" s="4">
        <v>23620000000</v>
      </c>
      <c r="J187" s="4">
        <v>21341000000</v>
      </c>
      <c r="K187" s="4">
        <v>28457000000</v>
      </c>
      <c r="L187" s="4">
        <v>42843000000</v>
      </c>
      <c r="M187" s="4">
        <v>67012000000</v>
      </c>
      <c r="N187" s="4">
        <v>60010000000</v>
      </c>
      <c r="O187" s="5">
        <v>71094000000</v>
      </c>
      <c r="P187" s="4">
        <v>16077000000</v>
      </c>
      <c r="Q187" s="4">
        <v>16019000000</v>
      </c>
      <c r="R187" s="4">
        <v>17220000000</v>
      </c>
      <c r="S187" s="4">
        <v>21778000000</v>
      </c>
    </row>
    <row r="188" spans="1:19" ht="16" x14ac:dyDescent="0.2">
      <c r="A188" s="29" t="s">
        <v>186</v>
      </c>
      <c r="B188" s="27">
        <v>7059061041</v>
      </c>
      <c r="C188" s="27">
        <v>11172817459</v>
      </c>
      <c r="D188" s="27">
        <v>2845696997</v>
      </c>
      <c r="E188" s="27">
        <v>9922933913</v>
      </c>
      <c r="F188" s="27">
        <v>6610506924</v>
      </c>
      <c r="G188" s="27">
        <v>15959519363</v>
      </c>
      <c r="H188" s="27">
        <v>24938011263</v>
      </c>
      <c r="I188" s="27">
        <v>23670754165</v>
      </c>
      <c r="J188" s="27">
        <v>21441361012</v>
      </c>
      <c r="K188" s="27">
        <v>28543670032</v>
      </c>
      <c r="L188" s="27">
        <v>42956063413</v>
      </c>
      <c r="M188" s="27">
        <v>67301940022</v>
      </c>
      <c r="N188" s="27">
        <v>60310162685</v>
      </c>
      <c r="O188" s="28">
        <v>71354440371</v>
      </c>
      <c r="P188" s="27">
        <v>16163546541</v>
      </c>
      <c r="Q188" s="27">
        <v>16090508719</v>
      </c>
      <c r="R188" s="27">
        <v>17286140071</v>
      </c>
      <c r="S188" s="27">
        <v>21814060083</v>
      </c>
    </row>
    <row r="189" spans="1:19" ht="16" x14ac:dyDescent="0.2">
      <c r="A189" s="20" t="s">
        <v>199</v>
      </c>
      <c r="B189" s="21"/>
      <c r="C189" s="22">
        <f>(C188/B188)-1</f>
        <v>0.58276255072831007</v>
      </c>
      <c r="D189" s="22">
        <f>(D188/C188)-1</f>
        <v>-0.74530175513538754</v>
      </c>
      <c r="E189" s="22">
        <f>(E188/D188)-1</f>
        <v>2.4869959533502648</v>
      </c>
      <c r="F189" s="22">
        <f t="shared" ref="F189:N189" si="8">(F188/E188)-1</f>
        <v>-0.33381528266155247</v>
      </c>
      <c r="G189" s="22">
        <f t="shared" si="8"/>
        <v>1.4142655845435432</v>
      </c>
      <c r="H189" s="22">
        <f t="shared" si="8"/>
        <v>0.56257909124853889</v>
      </c>
      <c r="I189" s="22">
        <f t="shared" si="8"/>
        <v>-5.0816285414074014E-2</v>
      </c>
      <c r="J189" s="22">
        <f t="shared" si="8"/>
        <v>-9.4183444154745999E-2</v>
      </c>
      <c r="K189" s="22">
        <f t="shared" si="8"/>
        <v>0.33124338590377156</v>
      </c>
      <c r="L189" s="22">
        <f t="shared" si="8"/>
        <v>0.50492432699938106</v>
      </c>
      <c r="M189" s="22">
        <f t="shared" si="8"/>
        <v>0.56676228393945638</v>
      </c>
      <c r="N189" s="22">
        <f t="shared" si="8"/>
        <v>-0.10388671314251108</v>
      </c>
      <c r="O189" s="22">
        <f>(O188/N188)-1</f>
        <v>0.18312465419276469</v>
      </c>
      <c r="P189" s="22"/>
      <c r="Q189" s="22">
        <f>(Q188/P188)-1</f>
        <v>-4.5186755155951497E-3</v>
      </c>
      <c r="R189" s="22">
        <f>(R188/Q188)-1</f>
        <v>7.4306622175852821E-2</v>
      </c>
      <c r="S189" s="22">
        <f>(S188/R188)-1</f>
        <v>0.26193933367439515</v>
      </c>
    </row>
    <row r="190" spans="1:19" ht="16" x14ac:dyDescent="0.2">
      <c r="A190" s="23" t="s">
        <v>200</v>
      </c>
      <c r="B190" s="24">
        <f t="shared" ref="B190:S190" si="9">B188/B2</f>
        <v>0.24075103308209134</v>
      </c>
      <c r="C190" s="24">
        <f t="shared" si="9"/>
        <v>0.29475840809919535</v>
      </c>
      <c r="D190" s="24">
        <f t="shared" si="9"/>
        <v>5.671543591429995E-2</v>
      </c>
      <c r="E190" s="24">
        <f t="shared" si="9"/>
        <v>0.16586600773923946</v>
      </c>
      <c r="F190" s="24">
        <f t="shared" si="9"/>
        <v>0.10015767827760186</v>
      </c>
      <c r="G190" s="24">
        <f t="shared" si="9"/>
        <v>0.21282480581151902</v>
      </c>
      <c r="H190" s="24">
        <f t="shared" si="9"/>
        <v>0.27625411271490607</v>
      </c>
      <c r="I190" s="24">
        <f t="shared" si="9"/>
        <v>0.21352897176491814</v>
      </c>
      <c r="J190" s="24">
        <f t="shared" si="9"/>
        <v>0.15671332937676785</v>
      </c>
      <c r="K190" s="24">
        <f t="shared" si="9"/>
        <v>0.17635116202573878</v>
      </c>
      <c r="L190" s="24">
        <f t="shared" si="9"/>
        <v>0.23534087238052454</v>
      </c>
      <c r="M190" s="24">
        <f t="shared" si="9"/>
        <v>0.26122777404642966</v>
      </c>
      <c r="N190" s="24">
        <f t="shared" si="9"/>
        <v>0.21323368554568725</v>
      </c>
      <c r="O190" s="25">
        <f t="shared" si="9"/>
        <v>0.2464483608698205</v>
      </c>
      <c r="P190" s="24">
        <f t="shared" si="9"/>
        <v>0.2339423745296127</v>
      </c>
      <c r="Q190" s="24">
        <f t="shared" si="9"/>
        <v>0.21158358824689669</v>
      </c>
      <c r="R190" s="24">
        <f t="shared" si="9"/>
        <v>0.24769856951867827</v>
      </c>
      <c r="S190" s="24">
        <f t="shared" si="9"/>
        <v>0.29239799585813092</v>
      </c>
    </row>
    <row r="191" spans="1:19" ht="16" x14ac:dyDescent="0.2">
      <c r="A191" s="3" t="s">
        <v>187</v>
      </c>
      <c r="B191" s="4">
        <v>10526000000</v>
      </c>
      <c r="C191" s="4">
        <v>22758000000</v>
      </c>
      <c r="D191" s="4">
        <v>14674000000</v>
      </c>
      <c r="E191" s="4">
        <v>10744000000</v>
      </c>
      <c r="F191" s="4">
        <v>11454000000</v>
      </c>
      <c r="G191" s="4">
        <v>16121000000</v>
      </c>
      <c r="H191" s="4">
        <v>24729000000</v>
      </c>
      <c r="I191" s="4">
        <v>23920000000</v>
      </c>
      <c r="J191" s="4">
        <v>22869000000</v>
      </c>
      <c r="K191" s="4">
        <v>30704000000</v>
      </c>
      <c r="L191" s="4">
        <v>52504000000</v>
      </c>
      <c r="M191" s="4">
        <v>65776000000</v>
      </c>
      <c r="N191" s="4">
        <v>58814000000</v>
      </c>
      <c r="O191" s="5">
        <v>70095000000</v>
      </c>
      <c r="P191" s="4">
        <v>15403000000</v>
      </c>
      <c r="Q191" s="4">
        <v>15851000000</v>
      </c>
      <c r="R191" s="4">
        <v>17195000000</v>
      </c>
      <c r="S191" s="4">
        <v>21646000000</v>
      </c>
    </row>
    <row r="192" spans="1:19" ht="16" x14ac:dyDescent="0.2">
      <c r="A192" s="3" t="s">
        <v>188</v>
      </c>
      <c r="B192" s="6">
        <v>1.1100000000000001</v>
      </c>
      <c r="C192" s="6">
        <v>1.72</v>
      </c>
      <c r="D192" s="6">
        <v>0.42</v>
      </c>
      <c r="E192" s="6">
        <v>1.48</v>
      </c>
      <c r="F192" s="6">
        <v>0.48</v>
      </c>
      <c r="G192" s="6">
        <v>1.1599999999999999</v>
      </c>
      <c r="H192" s="6">
        <v>1.81</v>
      </c>
      <c r="I192" s="6">
        <v>1.71</v>
      </c>
      <c r="J192" s="6">
        <v>1.54</v>
      </c>
      <c r="K192" s="6">
        <v>2.0499999999999998</v>
      </c>
      <c r="L192" s="6">
        <v>3.15</v>
      </c>
      <c r="M192" s="6">
        <v>5.0199999999999996</v>
      </c>
      <c r="N192" s="6">
        <v>4.59</v>
      </c>
      <c r="O192" s="7">
        <v>5.53</v>
      </c>
      <c r="P192" s="6">
        <v>1.23</v>
      </c>
      <c r="Q192" s="6">
        <v>1.24</v>
      </c>
      <c r="R192" s="6">
        <v>1.35</v>
      </c>
      <c r="S192" s="6">
        <v>1.71</v>
      </c>
    </row>
    <row r="193" spans="1:19" ht="16" x14ac:dyDescent="0.2">
      <c r="A193" s="3" t="s">
        <v>189</v>
      </c>
      <c r="B193" s="6">
        <v>6.36</v>
      </c>
      <c r="C193" s="6">
        <v>5.87</v>
      </c>
      <c r="D193" s="6">
        <v>3.86</v>
      </c>
      <c r="E193" s="6">
        <v>6.91</v>
      </c>
      <c r="F193" s="6">
        <v>9.5399999999999991</v>
      </c>
      <c r="G193" s="6">
        <v>14.9</v>
      </c>
      <c r="H193" s="6">
        <v>11.72</v>
      </c>
      <c r="I193" s="6">
        <v>14.66</v>
      </c>
      <c r="J193" s="6">
        <v>9.85</v>
      </c>
      <c r="K193" s="6">
        <v>11.61</v>
      </c>
      <c r="L193" s="6">
        <v>13.78</v>
      </c>
      <c r="M193" s="6">
        <v>16.88</v>
      </c>
      <c r="N193" s="6">
        <v>9.44</v>
      </c>
      <c r="O193" s="7">
        <v>12.36</v>
      </c>
      <c r="P193" s="6">
        <v>11.08</v>
      </c>
      <c r="Q193" s="6">
        <v>10.44</v>
      </c>
      <c r="R193" s="6">
        <v>12.39</v>
      </c>
      <c r="S193" s="6">
        <v>13.11</v>
      </c>
    </row>
    <row r="194" spans="1:19" ht="16" x14ac:dyDescent="0.2">
      <c r="A194" s="3" t="s">
        <v>190</v>
      </c>
      <c r="B194" s="6">
        <v>1.3</v>
      </c>
      <c r="C194" s="6">
        <v>1.5</v>
      </c>
      <c r="D194" s="6">
        <v>1.55</v>
      </c>
      <c r="E194" s="6">
        <v>1.44</v>
      </c>
      <c r="F194" s="6">
        <v>1.55</v>
      </c>
      <c r="G194" s="6">
        <v>1.59</v>
      </c>
      <c r="H194" s="6">
        <v>1.85</v>
      </c>
      <c r="I194" s="6">
        <v>2.93</v>
      </c>
      <c r="J194" s="6">
        <v>1.56</v>
      </c>
      <c r="K194" s="6">
        <v>1.59</v>
      </c>
      <c r="L194" s="6">
        <v>1.62</v>
      </c>
      <c r="M194" s="6">
        <v>1.21</v>
      </c>
      <c r="N194" s="6">
        <v>1.53</v>
      </c>
      <c r="O194" s="7">
        <v>1.63</v>
      </c>
      <c r="P194" s="6">
        <v>1.68</v>
      </c>
      <c r="Q194" s="6">
        <v>1.73</v>
      </c>
      <c r="R194" s="6">
        <v>1.56</v>
      </c>
      <c r="S194" s="6">
        <v>1.56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71 A173:S188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D7744-2F7F-9C41-AD2F-981B74E38672}">
  <dimension ref="A1:P110"/>
  <sheetViews>
    <sheetView tabSelected="1" topLeftCell="A2" workbookViewId="0">
      <selection activeCell="J15" sqref="J15"/>
    </sheetView>
  </sheetViews>
  <sheetFormatPr baseColWidth="10" defaultRowHeight="15" x14ac:dyDescent="0.2"/>
  <cols>
    <col min="1" max="16" width="18.83203125" customWidth="1"/>
  </cols>
  <sheetData>
    <row r="1" spans="1:16" s="126" customFormat="1" ht="22" customHeight="1" x14ac:dyDescent="0.2">
      <c r="A1" s="125" t="e" vm="1">
        <v>#VALUE!</v>
      </c>
      <c r="B1" s="125"/>
      <c r="C1" s="125"/>
      <c r="D1" s="125"/>
      <c r="E1" s="125"/>
      <c r="F1" s="125"/>
      <c r="G1" s="125"/>
      <c r="H1" s="125"/>
      <c r="I1" s="125"/>
      <c r="J1" s="125"/>
      <c r="K1" s="125"/>
      <c r="L1" s="125"/>
      <c r="M1" s="125"/>
      <c r="N1" s="125"/>
      <c r="O1" s="125"/>
      <c r="P1" s="125"/>
    </row>
    <row r="2" spans="1:16" s="126" customFormat="1" ht="22" customHeight="1" x14ac:dyDescent="0.2">
      <c r="A2" s="125"/>
      <c r="B2" s="125"/>
      <c r="C2" s="125"/>
      <c r="D2" s="125"/>
      <c r="E2" s="125"/>
      <c r="F2" s="125"/>
      <c r="G2" s="125"/>
      <c r="H2" s="125"/>
      <c r="I2" s="125"/>
      <c r="J2" s="125"/>
      <c r="K2" s="125"/>
      <c r="L2" s="125"/>
      <c r="M2" s="125"/>
      <c r="N2" s="125"/>
      <c r="O2" s="125"/>
      <c r="P2" s="125"/>
    </row>
    <row r="3" spans="1:16" ht="22" customHeight="1" x14ac:dyDescent="0.2">
      <c r="A3" s="38" cm="1">
        <f t="array" ref="A3">_FV(A1,"Market cap",TRUE)</f>
        <v>1647407000000</v>
      </c>
      <c r="B3" s="39" t="s">
        <v>201</v>
      </c>
      <c r="C3" s="40">
        <f>Financials!O8*0.01</f>
        <v>0.5544</v>
      </c>
      <c r="D3" s="39" t="s">
        <v>202</v>
      </c>
      <c r="E3" s="40">
        <f>SUM(C11:E11)/3</f>
        <v>0.2123380802786369</v>
      </c>
      <c r="F3" s="41" t="s">
        <v>203</v>
      </c>
      <c r="G3" s="42">
        <f>SUM(Financials!K129:N129)/4</f>
        <v>-1.9635879687797536E-2</v>
      </c>
      <c r="H3" s="41" t="s">
        <v>204</v>
      </c>
      <c r="I3" s="43">
        <f>J20*(1+I7)/(I6-I7)</f>
        <v>2270546972466.4614</v>
      </c>
      <c r="J3" s="39" t="s">
        <v>205</v>
      </c>
      <c r="K3" s="44"/>
      <c r="L3" s="45"/>
      <c r="M3" s="46"/>
      <c r="N3" s="127" t="s">
        <v>206</v>
      </c>
      <c r="O3" s="128"/>
      <c r="P3" s="46"/>
    </row>
    <row r="4" spans="1:16" ht="22" customHeight="1" x14ac:dyDescent="0.2">
      <c r="A4" s="47">
        <f>Financials!O56-Financials!O96-Financials!O105</f>
        <v>89218000000</v>
      </c>
      <c r="B4" s="48" t="s">
        <v>207</v>
      </c>
      <c r="C4" s="49">
        <f>Financials!O17*0.01</f>
        <v>0.25750000000000001</v>
      </c>
      <c r="D4" s="48" t="s">
        <v>208</v>
      </c>
      <c r="E4" s="49">
        <f>AVERAGE(C18:E18)</f>
        <v>0.28314782547863127</v>
      </c>
      <c r="F4" s="50" t="s">
        <v>209</v>
      </c>
      <c r="G4" s="51">
        <f>A5*(1+(5*G3))</f>
        <v>11287186649.13763</v>
      </c>
      <c r="H4" s="52" t="s">
        <v>210</v>
      </c>
      <c r="I4" s="53">
        <f>NPV(I6,F20,G20,H20,I20,(J20+I3))</f>
        <v>1919359225465.6355</v>
      </c>
      <c r="J4" s="50" t="s">
        <v>211</v>
      </c>
      <c r="K4" s="54">
        <f>(Financials!O172*-1)/Model!A3</f>
        <v>0</v>
      </c>
      <c r="L4" s="41" t="s">
        <v>212</v>
      </c>
      <c r="M4" s="46"/>
      <c r="N4" s="129" t="s">
        <v>213</v>
      </c>
      <c r="O4" s="130"/>
      <c r="P4" s="46"/>
    </row>
    <row r="5" spans="1:16" ht="22" customHeight="1" x14ac:dyDescent="0.2">
      <c r="A5" s="51" cm="1">
        <f t="array" ref="A5">_FV(A1,"Shares outstanding",TRUE)</f>
        <v>12516000000</v>
      </c>
      <c r="B5" s="48" t="s">
        <v>214</v>
      </c>
      <c r="C5" s="55">
        <f>Financials!O34*0.01</f>
        <v>0.21050000000000002</v>
      </c>
      <c r="D5" s="48" t="s">
        <v>215</v>
      </c>
      <c r="E5" s="49">
        <f>AVERAGE(C21:E21)</f>
        <v>0.32259996593210877</v>
      </c>
      <c r="F5" s="50" t="s">
        <v>216</v>
      </c>
      <c r="G5" s="51">
        <f>Financials!O56</f>
        <v>118332000000</v>
      </c>
      <c r="H5" s="52" t="s">
        <v>217</v>
      </c>
      <c r="I5" s="53">
        <f>I4+G5-G6</f>
        <v>2008577225465.6355</v>
      </c>
      <c r="J5" s="50" t="s">
        <v>218</v>
      </c>
      <c r="K5" s="56" cm="1">
        <f t="array" ref="K5">_FV(A1,"Price")</f>
        <v>131.84</v>
      </c>
      <c r="L5" s="39" t="s">
        <v>219</v>
      </c>
      <c r="M5" s="46"/>
      <c r="N5" s="57" t="s">
        <v>220</v>
      </c>
      <c r="O5" s="58">
        <f>Financials!O21</f>
        <v>314000000</v>
      </c>
      <c r="P5" s="46"/>
    </row>
    <row r="6" spans="1:16" ht="22" customHeight="1" x14ac:dyDescent="0.2">
      <c r="A6" s="59">
        <f>O20/F10</f>
        <v>5.401334426229508</v>
      </c>
      <c r="B6" s="48" t="s">
        <v>221</v>
      </c>
      <c r="C6" s="49">
        <f>Financials!O190</f>
        <v>0.2464483608698205</v>
      </c>
      <c r="D6" s="60" t="s">
        <v>200</v>
      </c>
      <c r="E6" s="49">
        <f>Financials!O33/Financials!O126</f>
        <v>0.22816789635435969</v>
      </c>
      <c r="F6" s="48" t="s">
        <v>222</v>
      </c>
      <c r="G6" s="53">
        <f>Financials!O96+Financials!O105</f>
        <v>29114000000</v>
      </c>
      <c r="H6" s="52" t="s">
        <v>223</v>
      </c>
      <c r="I6" s="61">
        <f>N25</f>
        <v>8.4589165800443941E-2</v>
      </c>
      <c r="J6" s="52" t="s">
        <v>224</v>
      </c>
      <c r="K6" s="62">
        <f>I5/G4</f>
        <v>177.95198111826173</v>
      </c>
      <c r="L6" s="63" t="s">
        <v>225</v>
      </c>
      <c r="M6" s="46"/>
      <c r="N6" s="64" t="s">
        <v>226</v>
      </c>
      <c r="O6" s="65">
        <f>Financials!O96</f>
        <v>2663000000</v>
      </c>
      <c r="P6" s="46"/>
    </row>
    <row r="7" spans="1:16" ht="22" customHeight="1" x14ac:dyDescent="0.2">
      <c r="A7" s="66">
        <f>O20/F17</f>
        <v>22.705630211563641</v>
      </c>
      <c r="B7" s="67" t="s">
        <v>227</v>
      </c>
      <c r="C7" s="68">
        <f>F20/A3</f>
        <v>4.7407835465067223E-2</v>
      </c>
      <c r="D7" s="69" t="s">
        <v>228</v>
      </c>
      <c r="E7" s="70">
        <f>(Financials!O16*(1-0.25))/(Financials!O126+Financials!O105+Financials!O96)</f>
        <v>0.18872592867630927</v>
      </c>
      <c r="F7" s="67" t="s">
        <v>196</v>
      </c>
      <c r="G7" s="71">
        <f>(Financials!O96+Financials!O105)/Financials!O126</f>
        <v>0.10898364534084996</v>
      </c>
      <c r="H7" s="72" t="s">
        <v>229</v>
      </c>
      <c r="I7" s="73">
        <v>2.5000000000000001E-2</v>
      </c>
      <c r="J7" s="74" t="s">
        <v>230</v>
      </c>
      <c r="K7" s="75">
        <f>K6/K5-1</f>
        <v>0.34975713833632982</v>
      </c>
      <c r="L7" s="76" t="s">
        <v>231</v>
      </c>
      <c r="M7" s="46"/>
      <c r="N7" s="64" t="s">
        <v>232</v>
      </c>
      <c r="O7" s="65">
        <f>Financials!O105</f>
        <v>26451000000</v>
      </c>
      <c r="P7" s="46"/>
    </row>
    <row r="8" spans="1:16" ht="22" customHeight="1" x14ac:dyDescent="0.2">
      <c r="A8" s="77"/>
      <c r="B8" s="46"/>
      <c r="C8" s="46"/>
      <c r="D8" s="46"/>
      <c r="E8" s="46"/>
      <c r="F8" s="46"/>
      <c r="G8" s="46"/>
      <c r="H8" s="46"/>
      <c r="I8" s="46"/>
      <c r="J8" s="46"/>
      <c r="K8" s="46"/>
      <c r="L8" s="46"/>
      <c r="M8" s="46"/>
      <c r="N8" s="78" t="s">
        <v>213</v>
      </c>
      <c r="O8" s="79">
        <f>O5/(O6+O7)</f>
        <v>1.0785189256028027E-2</v>
      </c>
      <c r="P8" s="46"/>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12535000000</v>
      </c>
      <c r="P9" s="46"/>
    </row>
    <row r="10" spans="1:16" ht="22" customHeight="1" x14ac:dyDescent="0.2">
      <c r="A10" s="86" t="s">
        <v>234</v>
      </c>
      <c r="B10" s="87">
        <v>161857000000</v>
      </c>
      <c r="C10" s="87">
        <v>182527000000</v>
      </c>
      <c r="D10" s="87">
        <v>257637000000</v>
      </c>
      <c r="E10" s="87">
        <v>282836000000</v>
      </c>
      <c r="F10" s="88">
        <v>305000000000</v>
      </c>
      <c r="G10" s="87">
        <v>340000000000</v>
      </c>
      <c r="H10" s="87">
        <v>377000000000</v>
      </c>
      <c r="I10" s="87">
        <v>414600000000</v>
      </c>
      <c r="J10" s="87">
        <v>442000000000</v>
      </c>
      <c r="K10" s="89" t="s">
        <v>235</v>
      </c>
      <c r="L10" s="90"/>
      <c r="M10" s="45"/>
      <c r="N10" s="64" t="s">
        <v>236</v>
      </c>
      <c r="O10" s="65">
        <f>Financials!O24</f>
        <v>73488000000</v>
      </c>
      <c r="P10" s="46"/>
    </row>
    <row r="11" spans="1:16" ht="22" customHeight="1" x14ac:dyDescent="0.2">
      <c r="A11" s="116"/>
      <c r="B11" s="121"/>
      <c r="C11" s="117">
        <f t="shared" ref="C11:J11" si="0">(C10/B10)-1</f>
        <v>0.12770532012826141</v>
      </c>
      <c r="D11" s="117">
        <f t="shared" si="0"/>
        <v>0.41150076427049154</v>
      </c>
      <c r="E11" s="118">
        <f t="shared" si="0"/>
        <v>9.7808156437157789E-2</v>
      </c>
      <c r="F11" s="119">
        <f t="shared" si="0"/>
        <v>7.8363433226321888E-2</v>
      </c>
      <c r="G11" s="92">
        <f t="shared" si="0"/>
        <v>0.11475409836065564</v>
      </c>
      <c r="H11" s="92">
        <f t="shared" si="0"/>
        <v>0.10882352941176476</v>
      </c>
      <c r="I11" s="92">
        <f t="shared" si="0"/>
        <v>9.9734748010610108E-2</v>
      </c>
      <c r="J11" s="92">
        <f t="shared" si="0"/>
        <v>6.6087795465509025E-2</v>
      </c>
      <c r="K11" s="94">
        <f>SUM(F11:J11)/5</f>
        <v>9.3552720894972283E-2</v>
      </c>
      <c r="L11" s="85"/>
      <c r="M11" s="85"/>
      <c r="N11" s="64" t="s">
        <v>237</v>
      </c>
      <c r="O11" s="95">
        <f>O9/O10</f>
        <v>0.1705720661876769</v>
      </c>
      <c r="P11" s="46"/>
    </row>
    <row r="12" spans="1:16" ht="22" customHeight="1" x14ac:dyDescent="0.2">
      <c r="A12" s="91" t="s">
        <v>251</v>
      </c>
      <c r="B12" s="122">
        <v>98115000000</v>
      </c>
      <c r="C12" s="122">
        <v>104062000000</v>
      </c>
      <c r="D12" s="122">
        <v>148951000000</v>
      </c>
      <c r="E12" s="122">
        <v>162450000000</v>
      </c>
      <c r="F12" s="91"/>
      <c r="G12" s="96"/>
      <c r="H12" s="96"/>
      <c r="I12" s="96"/>
      <c r="J12" s="96"/>
      <c r="K12" s="91"/>
      <c r="L12" s="85"/>
      <c r="M12" s="85"/>
      <c r="N12" s="97" t="s">
        <v>238</v>
      </c>
      <c r="O12" s="98">
        <f>O8*(1-O11)</f>
        <v>8.9455372404021929E-3</v>
      </c>
      <c r="P12" s="46"/>
    </row>
    <row r="13" spans="1:16" ht="22" customHeight="1" x14ac:dyDescent="0.2">
      <c r="A13" s="91" t="s">
        <v>252</v>
      </c>
      <c r="B13" s="123">
        <v>15149000000</v>
      </c>
      <c r="C13" s="123">
        <v>19772000000</v>
      </c>
      <c r="D13" s="123">
        <v>28845000000</v>
      </c>
      <c r="E13" s="123">
        <v>29243000000</v>
      </c>
      <c r="F13" s="91"/>
      <c r="G13" s="91"/>
      <c r="H13" s="91"/>
      <c r="I13" s="91"/>
      <c r="J13" s="91"/>
      <c r="K13" s="91"/>
      <c r="L13" s="85"/>
      <c r="M13" s="85"/>
      <c r="N13" s="129" t="s">
        <v>239</v>
      </c>
      <c r="O13" s="130"/>
      <c r="P13" s="46"/>
    </row>
    <row r="14" spans="1:16" ht="22" customHeight="1" x14ac:dyDescent="0.2">
      <c r="A14" s="91" t="s">
        <v>253</v>
      </c>
      <c r="B14" s="123">
        <v>21547000000</v>
      </c>
      <c r="C14" s="123">
        <v>23090000000</v>
      </c>
      <c r="D14" s="123">
        <v>31701000000</v>
      </c>
      <c r="E14" s="123">
        <v>32780000000</v>
      </c>
      <c r="F14" s="91"/>
      <c r="G14" s="91"/>
      <c r="H14" s="91"/>
      <c r="I14" s="91"/>
      <c r="J14" s="91"/>
      <c r="K14" s="91"/>
      <c r="L14" s="85"/>
      <c r="M14" s="85"/>
      <c r="N14" s="64" t="s">
        <v>240</v>
      </c>
      <c r="O14" s="95">
        <f>'[1]US Treasury Bonds'!$C$8</f>
        <v>4.5710000000000001E-2</v>
      </c>
      <c r="P14" s="46"/>
    </row>
    <row r="15" spans="1:16" ht="22" customHeight="1" x14ac:dyDescent="0.2">
      <c r="A15" s="91" t="s">
        <v>254</v>
      </c>
      <c r="B15" s="123">
        <v>8918000000</v>
      </c>
      <c r="C15" s="123">
        <v>13059000000</v>
      </c>
      <c r="D15" s="123">
        <v>19206000000</v>
      </c>
      <c r="E15" s="123">
        <v>26280000000</v>
      </c>
      <c r="F15" s="91"/>
      <c r="G15" s="91"/>
      <c r="H15" s="91"/>
      <c r="I15" s="91"/>
      <c r="J15" s="91"/>
      <c r="K15" s="91"/>
      <c r="L15" s="85"/>
      <c r="M15" s="85"/>
      <c r="N15" s="64" t="s">
        <v>241</v>
      </c>
      <c r="O15" s="99" cm="1">
        <f t="array" ref="O15">_FV(A1,"Beta")</f>
        <v>1.0503</v>
      </c>
      <c r="P15" s="46"/>
    </row>
    <row r="16" spans="1:16" ht="22" customHeight="1" x14ac:dyDescent="0.2">
      <c r="A16" s="101" t="s">
        <v>255</v>
      </c>
      <c r="B16" s="123">
        <v>17014000000</v>
      </c>
      <c r="C16" s="123">
        <v>21711000000</v>
      </c>
      <c r="D16" s="123">
        <v>28032000000</v>
      </c>
      <c r="E16" s="123">
        <v>29055000000</v>
      </c>
      <c r="F16" s="91"/>
      <c r="G16" s="101"/>
      <c r="H16" s="101"/>
      <c r="I16" s="101"/>
      <c r="J16" s="101"/>
      <c r="K16" s="91"/>
      <c r="L16" s="85"/>
      <c r="M16" s="85"/>
      <c r="N16" s="64" t="s">
        <v>242</v>
      </c>
      <c r="O16" s="95">
        <v>8.4000000000000005E-2</v>
      </c>
      <c r="P16" s="46"/>
    </row>
    <row r="17" spans="1:16" ht="22" customHeight="1" x14ac:dyDescent="0.2">
      <c r="A17" s="115" t="s">
        <v>142</v>
      </c>
      <c r="B17" s="100">
        <v>34343000000</v>
      </c>
      <c r="C17" s="100">
        <v>40269000000</v>
      </c>
      <c r="D17" s="100">
        <v>76033000000</v>
      </c>
      <c r="E17" s="120">
        <v>59972000000</v>
      </c>
      <c r="F17" s="88">
        <v>72555000000</v>
      </c>
      <c r="G17" s="87">
        <v>84000000000</v>
      </c>
      <c r="H17" s="87">
        <v>96700000000</v>
      </c>
      <c r="I17" s="87">
        <v>109300000000</v>
      </c>
      <c r="J17" s="87">
        <v>121000000000</v>
      </c>
      <c r="K17" s="102" t="s">
        <v>243</v>
      </c>
      <c r="L17" s="85"/>
      <c r="M17" s="85"/>
      <c r="N17" s="103" t="s">
        <v>239</v>
      </c>
      <c r="O17" s="104">
        <f>(O14)+((O15)*(O16-O14))</f>
        <v>8.5925987000000009E-2</v>
      </c>
      <c r="P17" s="46"/>
    </row>
    <row r="18" spans="1:16" ht="22" customHeight="1" x14ac:dyDescent="0.2">
      <c r="A18" s="91"/>
      <c r="B18" s="92"/>
      <c r="C18" s="92">
        <f t="shared" ref="C18:J18" si="1">(C17/B17)-1</f>
        <v>0.17255335876306677</v>
      </c>
      <c r="D18" s="92">
        <f t="shared" si="1"/>
        <v>0.88812734361419454</v>
      </c>
      <c r="E18" s="92">
        <f t="shared" si="1"/>
        <v>-0.21123722594136751</v>
      </c>
      <c r="F18" s="93">
        <f t="shared" si="1"/>
        <v>0.2098145801373974</v>
      </c>
      <c r="G18" s="92">
        <f t="shared" si="1"/>
        <v>0.15774240231548475</v>
      </c>
      <c r="H18" s="92">
        <f t="shared" si="1"/>
        <v>0.1511904761904761</v>
      </c>
      <c r="I18" s="92">
        <f t="shared" si="1"/>
        <v>0.13029989658738361</v>
      </c>
      <c r="J18" s="92">
        <f t="shared" si="1"/>
        <v>0.10704483074107962</v>
      </c>
      <c r="K18" s="94">
        <f>SUM(F18:J18)/5</f>
        <v>0.15121843719436429</v>
      </c>
      <c r="L18" s="85"/>
      <c r="M18" s="85"/>
      <c r="N18" s="129" t="s">
        <v>244</v>
      </c>
      <c r="O18" s="130"/>
      <c r="P18" s="46"/>
    </row>
    <row r="19" spans="1:16" ht="22" customHeight="1" x14ac:dyDescent="0.2">
      <c r="A19" s="105" t="s">
        <v>245</v>
      </c>
      <c r="B19" s="106">
        <f>B17/B10</f>
        <v>0.21218112284300339</v>
      </c>
      <c r="C19" s="106">
        <f t="shared" ref="C19:J19" si="2">C17/C10</f>
        <v>0.22061941520980458</v>
      </c>
      <c r="D19" s="106">
        <f t="shared" si="2"/>
        <v>0.29511677282377918</v>
      </c>
      <c r="E19" s="106">
        <f t="shared" si="2"/>
        <v>0.21203807153261961</v>
      </c>
      <c r="F19" s="106">
        <f t="shared" si="2"/>
        <v>0.23788524590163934</v>
      </c>
      <c r="G19" s="106">
        <f t="shared" si="2"/>
        <v>0.24705882352941178</v>
      </c>
      <c r="H19" s="106">
        <f t="shared" si="2"/>
        <v>0.25649867374005303</v>
      </c>
      <c r="I19" s="106">
        <f t="shared" si="2"/>
        <v>0.26362759286058851</v>
      </c>
      <c r="J19" s="106">
        <f t="shared" si="2"/>
        <v>0.27375565610859731</v>
      </c>
      <c r="K19" s="107"/>
      <c r="L19" s="85"/>
      <c r="M19" s="85"/>
      <c r="N19" s="64" t="s">
        <v>223</v>
      </c>
      <c r="O19" s="108">
        <f>O6+O7</f>
        <v>29114000000</v>
      </c>
      <c r="P19" s="46"/>
    </row>
    <row r="20" spans="1:16" ht="22" customHeight="1" x14ac:dyDescent="0.2">
      <c r="A20" s="86" t="s">
        <v>185</v>
      </c>
      <c r="B20" s="87">
        <v>28543670032</v>
      </c>
      <c r="C20" s="87">
        <v>42956063413</v>
      </c>
      <c r="D20" s="87">
        <v>67301940022</v>
      </c>
      <c r="E20" s="87">
        <v>60310162685</v>
      </c>
      <c r="F20" s="88">
        <v>78100000000</v>
      </c>
      <c r="G20" s="87">
        <v>91300000000</v>
      </c>
      <c r="H20" s="87">
        <v>105500000000</v>
      </c>
      <c r="I20" s="87">
        <v>119300000000</v>
      </c>
      <c r="J20" s="87">
        <v>132000000000</v>
      </c>
      <c r="K20" s="102" t="s">
        <v>246</v>
      </c>
      <c r="L20" s="85"/>
      <c r="M20" s="85"/>
      <c r="N20" s="64" t="s">
        <v>201</v>
      </c>
      <c r="O20" s="108" cm="1">
        <f t="array" ref="O20">_FV(A1,"Market cap",TRUE)</f>
        <v>1647407000000</v>
      </c>
      <c r="P20" s="46"/>
    </row>
    <row r="21" spans="1:16" ht="22" customHeight="1" x14ac:dyDescent="0.2">
      <c r="A21" s="92"/>
      <c r="B21" s="92"/>
      <c r="C21" s="92">
        <f t="shared" ref="C21:J21" si="3">(C20/B20)-1</f>
        <v>0.50492432699938106</v>
      </c>
      <c r="D21" s="92">
        <f t="shared" si="3"/>
        <v>0.56676228393945638</v>
      </c>
      <c r="E21" s="92">
        <f t="shared" si="3"/>
        <v>-0.10388671314251108</v>
      </c>
      <c r="F21" s="93">
        <f t="shared" si="3"/>
        <v>0.294972464390725</v>
      </c>
      <c r="G21" s="92">
        <f t="shared" si="3"/>
        <v>0.16901408450704225</v>
      </c>
      <c r="H21" s="92">
        <f t="shared" si="3"/>
        <v>0.15553121577217954</v>
      </c>
      <c r="I21" s="92">
        <f t="shared" si="3"/>
        <v>0.13080568720379149</v>
      </c>
      <c r="J21" s="92">
        <f t="shared" si="3"/>
        <v>0.10645431684828166</v>
      </c>
      <c r="K21" s="94">
        <f>SUM(F21:J21)/5</f>
        <v>0.17135555374440398</v>
      </c>
      <c r="M21" s="85"/>
      <c r="N21" s="64" t="s">
        <v>247</v>
      </c>
      <c r="O21" s="108">
        <f>O19+O20</f>
        <v>1676521000000</v>
      </c>
      <c r="P21" s="46"/>
    </row>
    <row r="22" spans="1:16" ht="22" customHeight="1" x14ac:dyDescent="0.2">
      <c r="A22" s="105" t="s">
        <v>200</v>
      </c>
      <c r="B22" s="106">
        <f>B20/B10</f>
        <v>0.17635116202573878</v>
      </c>
      <c r="C22" s="106">
        <f t="shared" ref="C22:J22" si="4">C20/C10</f>
        <v>0.23534087238052454</v>
      </c>
      <c r="D22" s="106">
        <f t="shared" si="4"/>
        <v>0.26122777404642966</v>
      </c>
      <c r="E22" s="106">
        <f t="shared" si="4"/>
        <v>0.21323368554568725</v>
      </c>
      <c r="F22" s="106">
        <f t="shared" si="4"/>
        <v>0.25606557377049183</v>
      </c>
      <c r="G22" s="106">
        <f t="shared" si="4"/>
        <v>0.26852941176470591</v>
      </c>
      <c r="H22" s="106">
        <f t="shared" si="4"/>
        <v>0.27984084880636606</v>
      </c>
      <c r="I22" s="106">
        <f t="shared" si="4"/>
        <v>0.28774722624216109</v>
      </c>
      <c r="J22" s="106">
        <f t="shared" si="4"/>
        <v>0.29864253393665158</v>
      </c>
      <c r="K22" s="107"/>
      <c r="L22" s="85"/>
      <c r="M22" s="85"/>
      <c r="N22" s="78" t="s">
        <v>248</v>
      </c>
      <c r="O22" s="109">
        <f>(O19/O21)</f>
        <v>1.7365723423685118E-2</v>
      </c>
      <c r="P22" s="46"/>
    </row>
    <row r="23" spans="1:16" ht="22" customHeight="1" x14ac:dyDescent="0.2">
      <c r="A23" s="86" t="s">
        <v>196</v>
      </c>
      <c r="B23" s="110">
        <v>0.1239415111609915</v>
      </c>
      <c r="C23" s="110">
        <v>0.1240112949028542</v>
      </c>
      <c r="D23" s="110">
        <v>0.21081848373388565</v>
      </c>
      <c r="E23" s="111">
        <v>0.19638552530762046</v>
      </c>
      <c r="F23" s="112"/>
      <c r="G23" s="110"/>
      <c r="H23" s="110"/>
      <c r="I23" s="110"/>
      <c r="J23" s="110"/>
      <c r="K23" s="113"/>
      <c r="L23" s="85"/>
      <c r="M23" s="85"/>
      <c r="N23" s="103" t="s">
        <v>249</v>
      </c>
      <c r="O23" s="114">
        <f>O20/O21</f>
        <v>0.98263427657631486</v>
      </c>
      <c r="P23" s="46"/>
    </row>
    <row r="24" spans="1:16" ht="22" customHeight="1" x14ac:dyDescent="0.2">
      <c r="A24" s="85"/>
      <c r="B24" s="85"/>
      <c r="C24" s="85"/>
      <c r="D24" s="85"/>
      <c r="E24" s="85"/>
      <c r="F24" s="85"/>
      <c r="G24" s="85"/>
      <c r="H24" s="85"/>
      <c r="I24" s="85"/>
      <c r="J24" s="85"/>
      <c r="K24" s="85"/>
      <c r="L24" s="85"/>
      <c r="M24" s="85"/>
      <c r="N24" s="131" t="s">
        <v>250</v>
      </c>
      <c r="O24" s="132"/>
      <c r="P24" s="46"/>
    </row>
    <row r="25" spans="1:16" ht="22" customHeight="1" x14ac:dyDescent="0.2">
      <c r="A25" s="124" t="str" cm="1">
        <f t="array" ref="A25">_FV(A1,"Industry")</f>
        <v>Software &amp; IT Services</v>
      </c>
      <c r="B25" s="124"/>
      <c r="C25" s="133" cm="1">
        <f t="array" ref="C25">_FV(A1,"Year incorporated",TRUE)</f>
        <v>2015</v>
      </c>
      <c r="D25" s="133"/>
      <c r="E25" s="133"/>
      <c r="F25" s="85"/>
      <c r="G25" s="85"/>
      <c r="H25" s="85"/>
      <c r="I25" s="85"/>
      <c r="J25" s="85"/>
      <c r="K25" s="85"/>
      <c r="L25" s="85"/>
      <c r="M25" s="85"/>
      <c r="N25" s="134">
        <f>(O22*O12)+(O23*O17)</f>
        <v>8.4589165800443941E-2</v>
      </c>
      <c r="O25" s="135"/>
      <c r="P25" s="46"/>
    </row>
    <row r="26" spans="1:16" ht="22" customHeight="1" x14ac:dyDescent="0.2">
      <c r="A26" s="124" t="str" cm="1">
        <f t="array" ref="A26">_FV(A1,"Description")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B26" s="124"/>
      <c r="C26" s="124"/>
      <c r="D26" s="124"/>
      <c r="E26" s="124"/>
      <c r="F26" s="85"/>
      <c r="G26" s="85"/>
      <c r="H26" s="85"/>
      <c r="I26" s="85"/>
      <c r="J26" s="85"/>
      <c r="K26" s="85"/>
      <c r="L26" s="85"/>
      <c r="M26" s="85"/>
      <c r="N26" s="85"/>
      <c r="O26" s="46"/>
      <c r="P26" s="46"/>
    </row>
    <row r="27" spans="1:16" ht="22" customHeight="1" x14ac:dyDescent="0.2">
      <c r="A27" s="124"/>
      <c r="B27" s="124"/>
      <c r="C27" s="124"/>
      <c r="D27" s="124"/>
      <c r="E27" s="124"/>
      <c r="F27" s="85"/>
      <c r="G27" s="85"/>
      <c r="H27" s="85"/>
      <c r="I27" s="85"/>
      <c r="J27" s="85"/>
      <c r="K27" s="85"/>
      <c r="L27" s="85"/>
      <c r="M27" s="85"/>
      <c r="N27" s="85"/>
      <c r="O27" s="46"/>
      <c r="P27" s="46"/>
    </row>
    <row r="28" spans="1:16" ht="22" customHeight="1" x14ac:dyDescent="0.2">
      <c r="A28" s="124"/>
      <c r="B28" s="124"/>
      <c r="C28" s="124"/>
      <c r="D28" s="124"/>
      <c r="E28" s="124"/>
      <c r="F28" s="85"/>
      <c r="G28" s="85"/>
      <c r="H28" s="85"/>
      <c r="I28" s="85"/>
      <c r="J28" s="85"/>
      <c r="K28" s="85"/>
      <c r="L28" s="85"/>
      <c r="M28" s="85"/>
      <c r="N28" s="85"/>
      <c r="O28" s="46"/>
      <c r="P28" s="46"/>
    </row>
    <row r="29" spans="1:16" ht="22" customHeight="1" x14ac:dyDescent="0.2">
      <c r="A29" s="124"/>
      <c r="B29" s="124"/>
      <c r="C29" s="124"/>
      <c r="D29" s="124"/>
      <c r="E29" s="124"/>
      <c r="F29" s="85"/>
      <c r="G29" s="85"/>
      <c r="H29" s="85"/>
      <c r="I29" s="85"/>
      <c r="J29" s="85"/>
      <c r="K29" s="85"/>
      <c r="L29" s="85"/>
      <c r="M29" s="85"/>
      <c r="N29" s="85"/>
      <c r="O29" s="46"/>
      <c r="P29" s="46"/>
    </row>
    <row r="30" spans="1:16" ht="22" customHeight="1" x14ac:dyDescent="0.2">
      <c r="A30" s="124"/>
      <c r="B30" s="124"/>
      <c r="C30" s="124"/>
      <c r="D30" s="124"/>
      <c r="E30" s="124"/>
      <c r="F30" s="85"/>
      <c r="G30" s="85"/>
      <c r="H30" s="85"/>
      <c r="I30" s="85"/>
      <c r="J30" s="85"/>
      <c r="K30" s="85"/>
      <c r="L30" s="85"/>
      <c r="M30" s="85"/>
      <c r="N30" s="85"/>
      <c r="O30" s="46"/>
      <c r="P30" s="46"/>
    </row>
    <row r="31" spans="1:16" x14ac:dyDescent="0.2">
      <c r="A31" s="124"/>
      <c r="B31" s="124"/>
      <c r="C31" s="124"/>
      <c r="D31" s="124"/>
      <c r="E31" s="124"/>
      <c r="F31" s="46"/>
      <c r="G31" s="46"/>
      <c r="H31" s="46"/>
      <c r="I31" s="46"/>
      <c r="J31" s="46"/>
      <c r="K31" s="46"/>
      <c r="L31" s="46"/>
      <c r="M31" s="46"/>
      <c r="N31" s="46"/>
      <c r="O31" s="46"/>
      <c r="P31" s="46"/>
    </row>
    <row r="32" spans="1:16" x14ac:dyDescent="0.2">
      <c r="A32" s="124"/>
      <c r="B32" s="124"/>
      <c r="C32" s="124"/>
      <c r="D32" s="124"/>
      <c r="E32" s="124"/>
      <c r="F32" s="46"/>
      <c r="G32" s="46"/>
      <c r="H32" s="46"/>
      <c r="I32" s="46"/>
      <c r="J32" s="46"/>
      <c r="K32" s="46"/>
      <c r="L32" s="46"/>
      <c r="M32" s="46"/>
      <c r="N32" s="46"/>
      <c r="O32" s="46"/>
      <c r="P32" s="46"/>
    </row>
    <row r="33" spans="1:16" x14ac:dyDescent="0.2">
      <c r="A33" s="124"/>
      <c r="B33" s="124"/>
      <c r="C33" s="124"/>
      <c r="D33" s="124"/>
      <c r="E33" s="124"/>
      <c r="F33" s="85"/>
      <c r="G33" s="85"/>
      <c r="H33" s="85"/>
      <c r="I33" s="85"/>
      <c r="J33" s="85"/>
      <c r="K33" s="85"/>
      <c r="L33" s="85"/>
      <c r="M33" s="85"/>
      <c r="N33" s="85"/>
      <c r="O33" s="85"/>
      <c r="P33" s="85"/>
    </row>
    <row r="34" spans="1:16" x14ac:dyDescent="0.2">
      <c r="A34" s="124"/>
      <c r="B34" s="124"/>
      <c r="C34" s="124"/>
      <c r="D34" s="124"/>
      <c r="E34" s="124"/>
      <c r="F34" s="85"/>
      <c r="G34" s="85"/>
      <c r="H34" s="85"/>
      <c r="I34" s="85"/>
      <c r="J34" s="85"/>
      <c r="K34" s="85"/>
      <c r="L34" s="85"/>
      <c r="M34" s="85"/>
      <c r="N34" s="85"/>
      <c r="O34" s="85"/>
      <c r="P34" s="85"/>
    </row>
    <row r="35" spans="1:16" x14ac:dyDescent="0.2">
      <c r="A35" s="124"/>
      <c r="B35" s="124"/>
      <c r="C35" s="124"/>
      <c r="D35" s="124"/>
      <c r="E35" s="124"/>
      <c r="F35" s="85"/>
      <c r="G35" s="85"/>
      <c r="H35" s="85"/>
      <c r="I35" s="85"/>
      <c r="J35" s="85"/>
      <c r="K35" s="85"/>
      <c r="L35" s="85"/>
      <c r="M35" s="85"/>
      <c r="N35" s="85"/>
      <c r="O35" s="85"/>
      <c r="P35" s="85"/>
    </row>
    <row r="36" spans="1:16" x14ac:dyDescent="0.2">
      <c r="A36" s="124"/>
      <c r="B36" s="124"/>
      <c r="C36" s="124"/>
      <c r="D36" s="124"/>
      <c r="E36" s="124"/>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6:E36"/>
    <mergeCell ref="A1:XFD2"/>
    <mergeCell ref="N3:O3"/>
    <mergeCell ref="N4:O4"/>
    <mergeCell ref="N13:O13"/>
    <mergeCell ref="N18:O18"/>
    <mergeCell ref="N24:O24"/>
    <mergeCell ref="A25:B25"/>
    <mergeCell ref="C25:E25"/>
    <mergeCell ref="N25:O25"/>
  </mergeCells>
  <hyperlinks>
    <hyperlink ref="F9" r:id="rId1" display="https://finbox.com/NASDAQGS:GOOGL/explorer/revenue_proj" xr:uid="{AC214C4A-76AD-244A-83BC-055DC97EF3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2023-10-29T13:36:32Z</dcterms:created>
  <dcterms:modified xsi:type="dcterms:W3CDTF">2023-11-09T05:42:35Z</dcterms:modified>
</cp:coreProperties>
</file>