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21BC9393-B134-2645-92DF-4F5CF03495DC}" xr6:coauthVersionLast="47" xr6:coauthVersionMax="47" xr10:uidLastSave="{00000000-0000-0000-0000-000000000000}"/>
  <bookViews>
    <workbookView xWindow="3420" yWindow="500" windowWidth="25380" windowHeight="16080"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H18" i="1"/>
  <c r="I12" i="1"/>
  <c r="L14" i="1"/>
  <c r="L12" i="1"/>
  <c r="H3" i="1"/>
  <c r="L3" i="1"/>
  <c r="L18" i="1"/>
  <c r="H35" i="1"/>
  <c r="L35" i="1"/>
  <c r="L36" i="1"/>
  <c r="L129" i="1"/>
  <c r="L143" i="1"/>
  <c r="H189" i="1"/>
  <c r="L189" i="1"/>
  <c r="L190" i="1"/>
  <c r="K190" i="1"/>
  <c r="J190" i="1"/>
  <c r="I190" i="1"/>
  <c r="H190" i="1"/>
  <c r="G190" i="1"/>
  <c r="F190" i="1"/>
  <c r="E190" i="1"/>
  <c r="D190" i="1"/>
  <c r="C190" i="1"/>
  <c r="B190" i="1"/>
  <c r="K189" i="1"/>
  <c r="J189" i="1"/>
  <c r="G189"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G35" i="1"/>
  <c r="F35" i="1"/>
  <c r="E35" i="1"/>
  <c r="D35" i="1"/>
  <c r="C35" i="1"/>
  <c r="K18" i="1"/>
  <c r="J18" i="1"/>
  <c r="G18" i="1"/>
  <c r="F18" i="1"/>
  <c r="E18" i="1"/>
  <c r="D18" i="1"/>
  <c r="C18" i="1"/>
  <c r="K14" i="1"/>
  <c r="J14" i="1"/>
  <c r="I14" i="1"/>
  <c r="H14" i="1"/>
  <c r="G14" i="1"/>
  <c r="F14" i="1"/>
  <c r="E14" i="1"/>
  <c r="D14" i="1"/>
  <c r="C14" i="1"/>
  <c r="B14" i="1"/>
  <c r="K12" i="1"/>
  <c r="J12" i="1"/>
  <c r="H12" i="1"/>
  <c r="G12" i="1"/>
  <c r="F12" i="1"/>
  <c r="E12" i="1"/>
  <c r="D12" i="1"/>
  <c r="C12" i="1"/>
  <c r="B12" i="1"/>
  <c r="K3" i="1"/>
  <c r="J3" i="1"/>
  <c r="G3" i="1"/>
  <c r="F3" i="1"/>
  <c r="E3" i="1"/>
  <c r="D3" i="1"/>
  <c r="C3" i="1"/>
  <c r="K3" i="2" l="1"/>
  <c r="K16" i="2"/>
  <c r="K13" i="2"/>
  <c r="K11" i="2"/>
  <c r="E4" i="2"/>
  <c r="O19" i="2"/>
  <c r="G4" i="2"/>
  <c r="O20" i="2"/>
  <c r="C7" i="2"/>
  <c r="A6" i="2" l="1"/>
  <c r="A7" i="2"/>
  <c r="O21" i="2"/>
  <c r="O22" i="2" s="1"/>
  <c r="O23" i="2" l="1"/>
  <c r="O14" i="2" l="1"/>
  <c r="O17" i="2" s="1"/>
  <c r="N25" i="2" s="1"/>
  <c r="I6" i="2" s="1"/>
  <c r="I3" i="2" l="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<sst xmlns="http://schemas.openxmlformats.org/spreadsheetml/2006/main" count="927" uniqueCount="246">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</sst>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10" fillId="6" borderId="2" xfId="0" applyFont="1" applyFill="1" applyBorder="1" applyAlignment="1">
      <alignment horizontal="left" vertical="center" indent="2"/>
    </xf>
    <xf numFmtId="9" fontId="10" fillId="6" borderId="2" xfId="0" applyNumberFormat="1" applyFont="1" applyFill="1" applyBorder="1" applyAlignment="1">
      <alignment horizontal="right" vertical="center"/>
    </xf>
    <xf numFmtId="0" fontId="10" fillId="6" borderId="3" xfId="0" applyFont="1" applyFill="1" applyBorder="1" applyAlignment="1">
      <alignment horizontal="left" vertical="center" indent="2"/>
    </xf>
    <xf numFmtId="9" fontId="10" fillId="6" borderId="3" xfId="0" applyNumberFormat="1" applyFont="1" applyFill="1" applyBorder="1" applyAlignment="1">
      <alignment horizontal="right" vertical="center"/>
    </xf>
    <xf numFmtId="0" fontId="10" fillId="6" borderId="2" xfId="0" applyFont="1" applyFill="1" applyBorder="1" applyAlignment="1">
      <alignment horizontal="left" vertical="center"/>
    </xf>
    <xf numFmtId="164" fontId="10" fillId="6" borderId="2" xfId="0" applyNumberFormat="1" applyFont="1" applyFill="1" applyBorder="1"/>
    <xf numFmtId="0" fontId="10" fillId="6" borderId="3" xfId="0" applyFont="1" applyFill="1" applyBorder="1" applyAlignment="1">
      <alignment horizontal="left" vertical="center"/>
    </xf>
    <xf numFmtId="164" fontId="10"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0" fillId="6" borderId="2" xfId="0" applyNumberFormat="1" applyFont="1" applyFill="1" applyBorder="1" applyAlignment="1">
      <alignment horizontal="right" vertical="center"/>
    </xf>
    <xf numFmtId="0" fontId="10" fillId="8" borderId="2" xfId="0" applyFont="1" applyFill="1" applyBorder="1" applyAlignment="1">
      <alignment horizontal="left" vertical="center"/>
    </xf>
    <xf numFmtId="164" fontId="10" fillId="8" borderId="2" xfId="0" applyNumberFormat="1" applyFont="1" applyFill="1" applyBorder="1"/>
    <xf numFmtId="9" fontId="10"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4" fontId="7" fillId="0" borderId="5" xfId="0" applyNumberFormat="1" applyFont="1" applyBorder="1"/>
    <xf numFmtId="4" fontId="8" fillId="5" borderId="5" xfId="0" applyNumberFormat="1" applyFont="1" applyFill="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10" fillId="6" borderId="6" xfId="0" applyFont="1" applyFill="1" applyBorder="1" applyAlignment="1">
      <alignment horizontal="left" vertical="center" indent="1"/>
    </xf>
    <xf numFmtId="164" fontId="10" fillId="6" borderId="6" xfId="0" applyNumberFormat="1" applyFont="1" applyFill="1" applyBorder="1"/>
    <xf numFmtId="9" fontId="10" fillId="6" borderId="6" xfId="0" applyNumberFormat="1" applyFont="1" applyFill="1" applyBorder="1" applyAlignment="1">
      <alignment horizontal="right" vertical="center"/>
    </xf>
    <xf numFmtId="0" fontId="3" fillId="0" borderId="6" xfId="0" applyFont="1" applyBorder="1"/>
    <xf numFmtId="164" fontId="4" fillId="9" borderId="7" xfId="0" applyNumberFormat="1" applyFont="1" applyFill="1" applyBorder="1" applyAlignment="1">
      <alignment horizontal="right" vertical="center" indent="1"/>
    </xf>
    <xf numFmtId="9" fontId="11"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1"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1"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1"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1"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1"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1" fillId="10" borderId="16" xfId="1" applyNumberFormat="1" applyFont="1" applyFill="1" applyBorder="1" applyAlignment="1">
      <alignment horizontal="left" vertical="center" indent="1"/>
    </xf>
    <xf numFmtId="9" fontId="13"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1" fillId="10" borderId="16" xfId="1" applyFont="1" applyFill="1" applyBorder="1" applyAlignment="1">
      <alignment horizontal="left" vertical="center" indent="1"/>
    </xf>
    <xf numFmtId="0" fontId="14" fillId="12" borderId="17" xfId="0" applyFont="1" applyFill="1" applyBorder="1" applyAlignment="1">
      <alignment horizontal="left" vertical="center" wrapText="1"/>
    </xf>
    <xf numFmtId="164" fontId="15"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1"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1"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7"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6"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8" fillId="12" borderId="17" xfId="0" applyFont="1" applyFill="1" applyBorder="1" applyAlignment="1">
      <alignment horizontal="left" vertical="center" wrapText="1"/>
    </xf>
    <xf numFmtId="10" fontId="19"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2" fillId="9" borderId="23" xfId="0" applyFont="1" applyFill="1" applyBorder="1" applyAlignment="1">
      <alignment horizontal="right" vertical="center" indent="1"/>
    </xf>
    <xf numFmtId="0" fontId="12" fillId="9" borderId="24"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5" xfId="0" applyFont="1" applyFill="1" applyBorder="1" applyAlignment="1">
      <alignment horizontal="right" vertical="center" indent="1"/>
    </xf>
    <xf numFmtId="9" fontId="12"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1" fillId="10" borderId="26" xfId="0" applyNumberFormat="1" applyFont="1" applyFill="1" applyBorder="1" applyAlignment="1">
      <alignment horizontal="right" vertical="center"/>
    </xf>
    <xf numFmtId="9" fontId="22"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5"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1" fillId="10" borderId="13" xfId="0" applyNumberFormat="1" applyFont="1" applyFill="1" applyBorder="1" applyAlignment="1">
      <alignment horizontal="right" vertical="center"/>
    </xf>
    <xf numFmtId="0" fontId="16" fillId="12" borderId="12" xfId="0" applyFont="1" applyFill="1" applyBorder="1" applyAlignment="1">
      <alignment horizontal="left" vertical="center" indent="2"/>
    </xf>
    <xf numFmtId="10" fontId="11" fillId="12" borderId="25" xfId="1" applyNumberFormat="1" applyFont="1" applyFill="1" applyBorder="1" applyAlignment="1">
      <alignment horizontal="right" vertical="center" indent="1"/>
    </xf>
    <xf numFmtId="10" fontId="11" fillId="12" borderId="12" xfId="1" applyNumberFormat="1" applyFont="1" applyFill="1" applyBorder="1" applyAlignment="1">
      <alignment horizontal="right" vertical="center" indent="1"/>
    </xf>
    <xf numFmtId="10" fontId="11" fillId="12" borderId="13" xfId="1" applyNumberFormat="1" applyFont="1" applyFill="1" applyBorder="1" applyAlignment="1">
      <alignment horizontal="right" vertical="center" indent="1"/>
    </xf>
    <xf numFmtId="2" fontId="15" fillId="12" borderId="15" xfId="0" applyNumberFormat="1" applyFont="1" applyFill="1" applyBorder="1" applyAlignment="1">
      <alignment vertical="center"/>
    </xf>
    <xf numFmtId="0" fontId="23" fillId="12" borderId="17" xfId="0" applyFont="1" applyFill="1" applyBorder="1" applyAlignment="1">
      <alignment horizontal="left" vertical="center" indent="1"/>
    </xf>
    <xf numFmtId="0" fontId="18" fillId="12" borderId="27" xfId="0" applyFont="1" applyFill="1" applyBorder="1" applyAlignment="1">
      <alignment horizontal="left" vertical="center" wrapText="1"/>
    </xf>
    <xf numFmtId="10" fontId="19" fillId="12" borderId="28" xfId="0" applyNumberFormat="1" applyFont="1" applyFill="1" applyBorder="1" applyAlignment="1">
      <alignment vertical="center"/>
    </xf>
    <xf numFmtId="9" fontId="12" fillId="10" borderId="27" xfId="1" applyFont="1" applyFill="1" applyBorder="1" applyAlignment="1">
      <alignment horizontal="left" vertical="center" indent="2"/>
    </xf>
    <xf numFmtId="9" fontId="4" fillId="10" borderId="29"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8" xfId="1" applyFont="1" applyFill="1" applyBorder="1" applyAlignment="1">
      <alignment horizontal="right" vertical="center"/>
    </xf>
    <xf numFmtId="164" fontId="15" fillId="12" borderId="15" xfId="0" applyNumberFormat="1" applyFont="1" applyFill="1" applyBorder="1" applyAlignment="1">
      <alignment horizontal="right" vertical="center"/>
    </xf>
    <xf numFmtId="0" fontId="11" fillId="11" borderId="1" xfId="0" applyFont="1" applyFill="1" applyBorder="1" applyAlignment="1">
      <alignment horizontal="left" vertical="center" wrapText="1" indent="2"/>
    </xf>
    <xf numFmtId="10" fontId="19" fillId="12" borderId="15" xfId="0" applyNumberFormat="1" applyFont="1" applyFill="1" applyBorder="1" applyAlignment="1">
      <alignment horizontal="right" vertical="center"/>
    </xf>
    <xf numFmtId="10" fontId="19" fillId="12" borderId="28" xfId="0" applyNumberFormat="1" applyFont="1" applyFill="1" applyBorder="1" applyAlignment="1">
      <alignment horizontal="right" vertical="center"/>
    </xf>
    <xf numFmtId="0" fontId="11" fillId="11" borderId="1" xfId="0" applyFont="1" applyFill="1" applyBorder="1" applyAlignment="1">
      <alignment horizontal="left" vertical="center" wrapText="1" indent="3"/>
    </xf>
    <xf numFmtId="9" fontId="4" fillId="10" borderId="27" xfId="1" applyFont="1" applyFill="1" applyBorder="1" applyAlignment="1">
      <alignment horizontal="center" vertical="center"/>
    </xf>
    <xf numFmtId="9" fontId="4" fillId="10" borderId="28" xfId="1" applyFont="1" applyFill="1" applyBorder="1" applyAlignment="1">
      <alignment horizontal="center" vertical="center"/>
    </xf>
    <xf numFmtId="10" fontId="12" fillId="9" borderId="27" xfId="1" applyNumberFormat="1" applyFont="1" applyFill="1" applyBorder="1" applyAlignment="1">
      <alignment horizontal="center" vertical="center"/>
    </xf>
    <xf numFmtId="10" fontId="12" fillId="9" borderId="28"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2" fillId="12" borderId="12" xfId="1" applyFont="1" applyFill="1" applyBorder="1" applyAlignment="1">
      <alignment horizontal="center" vertical="center"/>
    </xf>
    <xf numFmtId="9" fontId="12"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1"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https://www.bing.com/financeapi/forcetrigger?t=bt6tzr&amp;q=XNYS%3aBILL&amp;form=skydnc</v>
    <v>Learn more on Bing</v>
  </rv>
  <rv s="1">
    <v>0</v>
    <v>BILL HOLDINGS, INC. (XNYS:BILL)</v>
    <v>2</v>
    <v>3</v>
    <v>Finance</v>
    <v>4</v>
    <v>en-US</v>
    <v>bt6tzr</v>
    <v>268435456</v>
    <v>1</v>
    <v>Powered by Refinitiv</v>
    <v>139.5</v>
    <v>51.940100000000001</v>
    <v>1.8597999999999999</v>
    <v>-6.17</v>
    <v>-9.9212000000000009E-2</v>
    <v>-0.37</v>
    <v>-6.6049999999999998E-3</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2521</v>
    <v>New York Stock Exchange</v>
    <v>XNYS</v>
    <v>XNYS</v>
    <v>6220 America Center Dr., Suite 100, SAN JOSE, CA, 95002 US</v>
    <v>59.139899999999997</v>
    <v>Software &amp; IT Services</v>
    <v>Stock</v>
    <v>45240.041404571093</v>
    <v>0</v>
    <v>51.940100000000001</v>
    <v>5980454314</v>
    <v>BILL HOLDINGS, INC.</v>
    <v>BILL HOLDINGS, INC.</v>
    <v>54.32</v>
    <v>62.19</v>
    <v>56.02</v>
    <v>55.65</v>
    <v>106755700</v>
    <v>BILL</v>
    <v>BILL HOLDINGS, INC. (XNYS:BILL)</v>
    <v>20031483</v>
    <v>3207913</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IL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BIL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4"/>
  <sheetViews>
    <sheetView tabSelected="1" workbookViewId="0">
      <selection activeCell="A190" sqref="A190:XFD190"/>
    </sheetView>
  </sheetViews>
  <sheetFormatPr baseColWidth="10" defaultRowHeight="15" x14ac:dyDescent="0.2"/>
  <cols>
    <col min="1" max="1" width="40.83203125" customWidth="1"/>
    <col min="2" max="13" width="15.83203125" customWidth="1"/>
  </cols>
  <sheetData>
    <row r="1" spans="1:12" ht="16" x14ac:dyDescent="0.2">
      <c r="A1" s="1" t="e" vm="1">
        <v>#VALUE!</v>
      </c>
      <c r="B1" s="2" t="s">
        <v>0</v>
      </c>
      <c r="C1" s="2" t="s">
        <v>1</v>
      </c>
      <c r="D1" s="2" t="s">
        <v>2</v>
      </c>
      <c r="E1" s="2" t="s">
        <v>3</v>
      </c>
      <c r="F1" s="2" t="s">
        <v>4</v>
      </c>
      <c r="G1" s="2" t="s">
        <v>5</v>
      </c>
      <c r="H1" s="2" t="s">
        <v>6</v>
      </c>
      <c r="I1" s="2" t="s">
        <v>7</v>
      </c>
      <c r="J1" s="2" t="s">
        <v>8</v>
      </c>
      <c r="K1" s="2" t="s">
        <v>9</v>
      </c>
      <c r="L1" s="2" t="s">
        <v>10</v>
      </c>
    </row>
    <row r="2" spans="1:12" ht="16" x14ac:dyDescent="0.2">
      <c r="A2" s="38" t="s">
        <v>11</v>
      </c>
      <c r="B2" s="33">
        <v>64865000</v>
      </c>
      <c r="C2" s="33">
        <v>108351000</v>
      </c>
      <c r="D2" s="33">
        <v>157600000</v>
      </c>
      <c r="E2" s="33">
        <v>238265000</v>
      </c>
      <c r="F2" s="33">
        <v>641959000</v>
      </c>
      <c r="G2" s="33">
        <v>1058468000</v>
      </c>
      <c r="H2" s="34">
        <v>1058468000</v>
      </c>
      <c r="I2" s="33">
        <v>229924000</v>
      </c>
      <c r="J2" s="33">
        <v>260006000</v>
      </c>
      <c r="K2" s="33">
        <v>272555000</v>
      </c>
      <c r="L2" s="33">
        <v>295983000</v>
      </c>
    </row>
    <row r="3" spans="1:12" ht="16" x14ac:dyDescent="0.2">
      <c r="A3" s="35" t="s">
        <v>184</v>
      </c>
      <c r="B3" s="36"/>
      <c r="C3" s="37">
        <f t="shared" ref="C3:L3" si="0">(C2/B2)-1</f>
        <v>0.67040776998381246</v>
      </c>
      <c r="D3" s="37">
        <f t="shared" si="0"/>
        <v>0.45453203016123522</v>
      </c>
      <c r="E3" s="37">
        <f t="shared" si="0"/>
        <v>0.51183375634517758</v>
      </c>
      <c r="F3" s="37">
        <f t="shared" si="0"/>
        <v>1.6943067592806331</v>
      </c>
      <c r="G3" s="37">
        <f t="shared" si="0"/>
        <v>0.64880934763746589</v>
      </c>
      <c r="H3" s="37">
        <f t="shared" si="0"/>
        <v>0</v>
      </c>
      <c r="I3" s="37"/>
      <c r="J3" s="37">
        <f t="shared" si="0"/>
        <v>0.13083453662949496</v>
      </c>
      <c r="K3" s="37">
        <f t="shared" si="0"/>
        <v>4.826427082451934E-2</v>
      </c>
      <c r="L3" s="37">
        <f t="shared" si="0"/>
        <v>8.5956962814844662E-2</v>
      </c>
    </row>
    <row r="4" spans="1:12" ht="16" x14ac:dyDescent="0.2">
      <c r="A4" s="3" t="s">
        <v>12</v>
      </c>
      <c r="B4" s="4">
        <v>64865000</v>
      </c>
      <c r="C4" s="4">
        <v>108351000</v>
      </c>
      <c r="D4" s="4">
        <v>157600000</v>
      </c>
      <c r="E4" s="4">
        <v>238265000</v>
      </c>
      <c r="F4" s="4">
        <v>641959000</v>
      </c>
      <c r="G4" s="4">
        <v>1058468000</v>
      </c>
      <c r="H4" s="5">
        <v>1058468000</v>
      </c>
      <c r="I4" s="4">
        <v>229924000</v>
      </c>
      <c r="J4" s="4">
        <v>260006000</v>
      </c>
      <c r="K4" s="4">
        <v>272555000</v>
      </c>
      <c r="L4" s="4">
        <v>295983000</v>
      </c>
    </row>
    <row r="5" spans="1:12" ht="16" x14ac:dyDescent="0.2">
      <c r="A5" s="3" t="s">
        <v>13</v>
      </c>
      <c r="B5" s="4">
        <v>19372000</v>
      </c>
      <c r="C5" s="4">
        <v>29918000</v>
      </c>
      <c r="D5" s="4">
        <v>39144000</v>
      </c>
      <c r="E5" s="4">
        <v>61806000</v>
      </c>
      <c r="F5" s="4">
        <v>145004000</v>
      </c>
      <c r="G5" s="4">
        <v>193977000</v>
      </c>
      <c r="H5" s="5">
        <v>193976000</v>
      </c>
      <c r="I5" s="4">
        <v>45107000</v>
      </c>
      <c r="J5" s="4">
        <v>47467000</v>
      </c>
      <c r="K5" s="4">
        <v>48850000</v>
      </c>
      <c r="L5" s="4">
        <v>52552000</v>
      </c>
    </row>
    <row r="6" spans="1:12" ht="16" x14ac:dyDescent="0.2">
      <c r="A6" s="3" t="s">
        <v>14</v>
      </c>
      <c r="B6" s="4">
        <v>19372000</v>
      </c>
      <c r="C6" s="4">
        <v>29918000</v>
      </c>
      <c r="D6" s="4">
        <v>39144000</v>
      </c>
      <c r="E6" s="4">
        <v>61806000</v>
      </c>
      <c r="F6" s="4">
        <v>145004000</v>
      </c>
      <c r="G6" s="4">
        <v>193977000</v>
      </c>
      <c r="H6" s="5">
        <v>193976000</v>
      </c>
      <c r="I6" s="4">
        <v>45107000</v>
      </c>
      <c r="J6" s="4">
        <v>47467000</v>
      </c>
      <c r="K6" s="4">
        <v>48850000</v>
      </c>
      <c r="L6" s="4">
        <v>52552000</v>
      </c>
    </row>
    <row r="7" spans="1:12" ht="16" x14ac:dyDescent="0.2">
      <c r="A7" s="38" t="s">
        <v>15</v>
      </c>
      <c r="B7" s="33">
        <v>45493000</v>
      </c>
      <c r="C7" s="33">
        <v>78433000</v>
      </c>
      <c r="D7" s="33">
        <v>118456000</v>
      </c>
      <c r="E7" s="33">
        <v>176459000</v>
      </c>
      <c r="F7" s="33">
        <v>496955000</v>
      </c>
      <c r="G7" s="33">
        <v>864491000</v>
      </c>
      <c r="H7" s="34">
        <v>864492000</v>
      </c>
      <c r="I7" s="33">
        <v>184817000</v>
      </c>
      <c r="J7" s="33">
        <v>212539000</v>
      </c>
      <c r="K7" s="33">
        <v>223705000</v>
      </c>
      <c r="L7" s="33">
        <v>243431000</v>
      </c>
    </row>
    <row r="8" spans="1:12" ht="16" x14ac:dyDescent="0.2">
      <c r="A8" s="30" t="s">
        <v>51</v>
      </c>
      <c r="B8" s="31">
        <v>70.13</v>
      </c>
      <c r="C8" s="31">
        <v>72.39</v>
      </c>
      <c r="D8" s="31">
        <v>75.16</v>
      </c>
      <c r="E8" s="31">
        <v>74.06</v>
      </c>
      <c r="F8" s="31">
        <v>77.41</v>
      </c>
      <c r="G8" s="31">
        <v>81.67</v>
      </c>
      <c r="H8" s="32">
        <v>81.67</v>
      </c>
      <c r="I8" s="31">
        <v>80.38</v>
      </c>
      <c r="J8" s="31">
        <v>81.739999999999995</v>
      </c>
      <c r="K8" s="31">
        <v>82.08</v>
      </c>
      <c r="L8" s="31">
        <v>82.24</v>
      </c>
    </row>
    <row r="9" spans="1:12" ht="16" x14ac:dyDescent="0.2">
      <c r="A9" s="3" t="s">
        <v>16</v>
      </c>
      <c r="B9" s="4" t="s">
        <v>17</v>
      </c>
      <c r="C9" s="4" t="s">
        <v>17</v>
      </c>
      <c r="D9" s="4" t="s">
        <v>17</v>
      </c>
      <c r="E9" s="4" t="s">
        <v>17</v>
      </c>
      <c r="F9" s="4" t="s">
        <v>17</v>
      </c>
      <c r="G9" s="4" t="s">
        <v>17</v>
      </c>
      <c r="H9" s="5" t="s">
        <v>17</v>
      </c>
      <c r="I9" s="4" t="s">
        <v>17</v>
      </c>
      <c r="J9" s="4" t="s">
        <v>17</v>
      </c>
      <c r="K9" s="4" t="s">
        <v>17</v>
      </c>
      <c r="L9" s="4" t="s">
        <v>17</v>
      </c>
    </row>
    <row r="10" spans="1:12" ht="16" x14ac:dyDescent="0.2">
      <c r="A10" s="3" t="s">
        <v>18</v>
      </c>
      <c r="B10" s="4">
        <v>53310000</v>
      </c>
      <c r="C10" s="4">
        <v>88236000</v>
      </c>
      <c r="D10" s="4">
        <v>152654000</v>
      </c>
      <c r="E10" s="4">
        <v>290426000</v>
      </c>
      <c r="F10" s="4">
        <v>813773000</v>
      </c>
      <c r="G10" s="4">
        <v>1160264000</v>
      </c>
      <c r="H10" s="5">
        <v>1160265000</v>
      </c>
      <c r="I10" s="4">
        <v>272511000</v>
      </c>
      <c r="J10" s="4">
        <v>325002000</v>
      </c>
      <c r="K10" s="4">
        <v>277923000</v>
      </c>
      <c r="L10" s="4">
        <v>284829000</v>
      </c>
    </row>
    <row r="11" spans="1:12" ht="16" x14ac:dyDescent="0.2">
      <c r="A11" s="30" t="s">
        <v>19</v>
      </c>
      <c r="B11" s="33">
        <v>35324000</v>
      </c>
      <c r="C11" s="33">
        <v>59312000</v>
      </c>
      <c r="D11" s="33">
        <v>99249000</v>
      </c>
      <c r="E11" s="33">
        <v>200191000</v>
      </c>
      <c r="F11" s="33">
        <v>548325000</v>
      </c>
      <c r="G11" s="33">
        <v>797136000</v>
      </c>
      <c r="H11" s="34">
        <v>797144000</v>
      </c>
      <c r="I11" s="33">
        <v>185371000</v>
      </c>
      <c r="J11" s="33">
        <v>234064000</v>
      </c>
      <c r="K11" s="33">
        <v>187069000</v>
      </c>
      <c r="L11" s="33">
        <v>190640000</v>
      </c>
    </row>
    <row r="12" spans="1:12" ht="16" x14ac:dyDescent="0.2">
      <c r="A12" s="8" t="s">
        <v>185</v>
      </c>
      <c r="B12" s="9">
        <f t="shared" ref="B12:L12" si="1">B11/B2</f>
        <v>0.54457719879750255</v>
      </c>
      <c r="C12" s="9">
        <f t="shared" si="1"/>
        <v>0.54740611531042627</v>
      </c>
      <c r="D12" s="9">
        <f t="shared" si="1"/>
        <v>0.62975253807106601</v>
      </c>
      <c r="E12" s="9">
        <f t="shared" si="1"/>
        <v>0.84020313516462763</v>
      </c>
      <c r="F12" s="9">
        <f t="shared" si="1"/>
        <v>0.85414333314121305</v>
      </c>
      <c r="G12" s="9">
        <f t="shared" si="1"/>
        <v>0.7531035421004697</v>
      </c>
      <c r="H12" s="9">
        <f t="shared" si="1"/>
        <v>0.75311110019386507</v>
      </c>
      <c r="I12" s="9">
        <f t="shared" si="1"/>
        <v>0.80622727509959813</v>
      </c>
      <c r="J12" s="9">
        <f t="shared" si="1"/>
        <v>0.90022537941432124</v>
      </c>
      <c r="K12" s="9">
        <f t="shared" si="1"/>
        <v>0.68635321311294972</v>
      </c>
      <c r="L12" s="9">
        <f t="shared" si="1"/>
        <v>0.64409104576952059</v>
      </c>
    </row>
    <row r="13" spans="1:12" ht="16" x14ac:dyDescent="0.2">
      <c r="A13" s="30" t="s">
        <v>20</v>
      </c>
      <c r="B13" s="33">
        <v>17986000</v>
      </c>
      <c r="C13" s="33">
        <v>28924000</v>
      </c>
      <c r="D13" s="33">
        <v>53405000</v>
      </c>
      <c r="E13" s="33">
        <v>90235000</v>
      </c>
      <c r="F13" s="33">
        <v>219818000</v>
      </c>
      <c r="G13" s="33">
        <v>314632000</v>
      </c>
      <c r="H13" s="34">
        <v>314633000</v>
      </c>
      <c r="I13" s="33">
        <v>75121000</v>
      </c>
      <c r="J13" s="33">
        <v>78910000</v>
      </c>
      <c r="K13" s="33">
        <v>78761000</v>
      </c>
      <c r="L13" s="33">
        <v>81841000</v>
      </c>
    </row>
    <row r="14" spans="1:12" ht="16" x14ac:dyDescent="0.2">
      <c r="A14" s="10" t="s">
        <v>186</v>
      </c>
      <c r="B14" s="11">
        <f t="shared" ref="B14:L14" si="2">B13/B2</f>
        <v>0.27728358899252292</v>
      </c>
      <c r="C14" s="11">
        <f t="shared" si="2"/>
        <v>0.26694723629685008</v>
      </c>
      <c r="D14" s="11">
        <f t="shared" si="2"/>
        <v>0.33886421319796955</v>
      </c>
      <c r="E14" s="11">
        <f t="shared" si="2"/>
        <v>0.37871697479696975</v>
      </c>
      <c r="F14" s="11">
        <f t="shared" si="2"/>
        <v>0.34241750641396101</v>
      </c>
      <c r="G14" s="11">
        <f t="shared" si="2"/>
        <v>0.29725225514611686</v>
      </c>
      <c r="H14" s="11">
        <f t="shared" si="2"/>
        <v>0.29725319990779125</v>
      </c>
      <c r="I14" s="11">
        <f t="shared" si="2"/>
        <v>0.32672100346201355</v>
      </c>
      <c r="J14" s="11">
        <f t="shared" si="2"/>
        <v>0.30349299631546967</v>
      </c>
      <c r="K14" s="11">
        <f t="shared" si="2"/>
        <v>0.28897286786153253</v>
      </c>
      <c r="L14" s="11">
        <f t="shared" si="2"/>
        <v>0.27650574526239685</v>
      </c>
    </row>
    <row r="15" spans="1:12" ht="16" x14ac:dyDescent="0.2">
      <c r="A15" s="3" t="s">
        <v>21</v>
      </c>
      <c r="B15" s="4" t="s">
        <v>17</v>
      </c>
      <c r="C15" s="4" t="s">
        <v>17</v>
      </c>
      <c r="D15" s="4" t="s">
        <v>17</v>
      </c>
      <c r="E15" s="4" t="s">
        <v>17</v>
      </c>
      <c r="F15" s="4">
        <v>45630000</v>
      </c>
      <c r="G15" s="4">
        <v>48496000</v>
      </c>
      <c r="H15" s="5">
        <v>48488000</v>
      </c>
      <c r="I15" s="4">
        <v>12019000</v>
      </c>
      <c r="J15" s="4">
        <v>12028000</v>
      </c>
      <c r="K15" s="4">
        <v>12093000</v>
      </c>
      <c r="L15" s="4">
        <v>12348000</v>
      </c>
    </row>
    <row r="16" spans="1:12" ht="16" x14ac:dyDescent="0.2">
      <c r="A16" s="38" t="s">
        <v>22</v>
      </c>
      <c r="B16" s="33">
        <v>-7817000</v>
      </c>
      <c r="C16" s="33">
        <v>-9803000</v>
      </c>
      <c r="D16" s="33">
        <v>-34198000</v>
      </c>
      <c r="E16" s="33">
        <v>-113967000</v>
      </c>
      <c r="F16" s="33">
        <v>-316818000</v>
      </c>
      <c r="G16" s="33">
        <v>-295773000</v>
      </c>
      <c r="H16" s="34">
        <v>-295773000</v>
      </c>
      <c r="I16" s="33">
        <v>-87694000</v>
      </c>
      <c r="J16" s="33">
        <v>-112463000</v>
      </c>
      <c r="K16" s="33">
        <v>-54218000</v>
      </c>
      <c r="L16" s="33">
        <v>-41398000</v>
      </c>
    </row>
    <row r="17" spans="1:12" ht="16" x14ac:dyDescent="0.2">
      <c r="A17" s="24" t="s">
        <v>52</v>
      </c>
      <c r="B17" s="28">
        <v>-12.05</v>
      </c>
      <c r="C17" s="28">
        <v>-9.0500000000000007</v>
      </c>
      <c r="D17" s="28">
        <v>-21.7</v>
      </c>
      <c r="E17" s="28">
        <v>-47.83</v>
      </c>
      <c r="F17" s="28">
        <v>-49.35</v>
      </c>
      <c r="G17" s="28">
        <v>-27.94</v>
      </c>
      <c r="H17" s="29">
        <v>-27.94</v>
      </c>
      <c r="I17" s="28">
        <v>-38.14</v>
      </c>
      <c r="J17" s="28">
        <v>-43.25</v>
      </c>
      <c r="K17" s="28">
        <v>-19.89</v>
      </c>
      <c r="L17" s="28">
        <v>-13.99</v>
      </c>
    </row>
    <row r="18" spans="1:12" ht="16" x14ac:dyDescent="0.2">
      <c r="A18" s="12" t="s">
        <v>187</v>
      </c>
      <c r="B18" s="13"/>
      <c r="C18" s="9">
        <f>(C16/B16)-1</f>
        <v>0.25406166048356149</v>
      </c>
      <c r="D18" s="9">
        <f>(D16/C16)-1</f>
        <v>2.4885239212485972</v>
      </c>
      <c r="E18" s="9">
        <f>(E16/D16)-1</f>
        <v>2.3325633077957777</v>
      </c>
      <c r="F18" s="9">
        <f t="shared" ref="F18:L18" si="3">(F16/E16)-1</f>
        <v>1.7799099739398248</v>
      </c>
      <c r="G18" s="9">
        <f t="shared" si="3"/>
        <v>-6.6426150029354369E-2</v>
      </c>
      <c r="H18" s="9">
        <f t="shared" si="3"/>
        <v>0</v>
      </c>
      <c r="I18" s="9"/>
      <c r="J18" s="9">
        <f t="shared" si="3"/>
        <v>0.28244805801993289</v>
      </c>
      <c r="K18" s="9">
        <f t="shared" si="3"/>
        <v>-0.51790366609462668</v>
      </c>
      <c r="L18" s="9">
        <f t="shared" si="3"/>
        <v>-0.23645283854070609</v>
      </c>
    </row>
    <row r="19" spans="1:12" ht="16" x14ac:dyDescent="0.2">
      <c r="A19" s="3" t="s">
        <v>23</v>
      </c>
      <c r="B19" s="4">
        <v>-632000</v>
      </c>
      <c r="C19" s="4">
        <v>-2333000</v>
      </c>
      <c r="D19" s="4">
        <v>-3160000</v>
      </c>
      <c r="E19" s="4">
        <v>25370000</v>
      </c>
      <c r="F19" s="4">
        <v>13861000</v>
      </c>
      <c r="G19" s="4">
        <v>-72856000</v>
      </c>
      <c r="H19" s="5">
        <v>-72855000</v>
      </c>
      <c r="I19" s="4">
        <v>-5947000</v>
      </c>
      <c r="J19" s="4">
        <v>-17022000</v>
      </c>
      <c r="K19" s="4">
        <v>-23622000</v>
      </c>
      <c r="L19" s="4">
        <v>-26264000</v>
      </c>
    </row>
    <row r="20" spans="1:12" ht="16" x14ac:dyDescent="0.2">
      <c r="A20" s="3" t="s">
        <v>24</v>
      </c>
      <c r="B20" s="4">
        <v>-631000</v>
      </c>
      <c r="C20" s="4">
        <v>-2382000</v>
      </c>
      <c r="D20" s="4">
        <v>-20966000</v>
      </c>
      <c r="E20" s="4">
        <v>25166000</v>
      </c>
      <c r="F20" s="4">
        <v>2728000</v>
      </c>
      <c r="G20" s="4">
        <v>-106482000</v>
      </c>
      <c r="H20" s="5">
        <v>-85273000</v>
      </c>
      <c r="I20" s="4">
        <v>-8615000</v>
      </c>
      <c r="J20" s="4">
        <v>-17348000</v>
      </c>
      <c r="K20" s="4">
        <v>-23651000</v>
      </c>
      <c r="L20" s="4">
        <v>-35659000</v>
      </c>
    </row>
    <row r="21" spans="1:12" ht="16" x14ac:dyDescent="0.2">
      <c r="A21" s="3" t="s">
        <v>25</v>
      </c>
      <c r="B21" s="4">
        <v>427000</v>
      </c>
      <c r="C21" s="4">
        <v>825000</v>
      </c>
      <c r="D21" s="4">
        <v>229000</v>
      </c>
      <c r="E21" s="4">
        <v>28158000</v>
      </c>
      <c r="F21" s="4">
        <v>9419000</v>
      </c>
      <c r="G21" s="4">
        <v>-15203000</v>
      </c>
      <c r="H21" s="5">
        <v>6005000</v>
      </c>
      <c r="I21" s="4">
        <v>2849000</v>
      </c>
      <c r="J21" s="4">
        <v>3562000</v>
      </c>
      <c r="K21" s="4">
        <v>4193000</v>
      </c>
      <c r="L21" s="4">
        <v>-4599000</v>
      </c>
    </row>
    <row r="22" spans="1:12" ht="16" x14ac:dyDescent="0.2">
      <c r="A22" s="3" t="s">
        <v>26</v>
      </c>
      <c r="B22" s="4">
        <v>1058000</v>
      </c>
      <c r="C22" s="4">
        <v>3207000</v>
      </c>
      <c r="D22" s="4">
        <v>21195000</v>
      </c>
      <c r="E22" s="4">
        <v>2992000</v>
      </c>
      <c r="F22" s="4">
        <v>6691000</v>
      </c>
      <c r="G22" s="4">
        <v>91279000</v>
      </c>
      <c r="H22" s="5">
        <v>91278000</v>
      </c>
      <c r="I22" s="4">
        <v>11464000</v>
      </c>
      <c r="J22" s="4">
        <v>20910000</v>
      </c>
      <c r="K22" s="4">
        <v>27844000</v>
      </c>
      <c r="L22" s="4">
        <v>31060000</v>
      </c>
    </row>
    <row r="23" spans="1:12" ht="16" x14ac:dyDescent="0.2">
      <c r="A23" s="3" t="s">
        <v>27</v>
      </c>
      <c r="B23" s="4">
        <v>-1000</v>
      </c>
      <c r="C23" s="4">
        <v>49000</v>
      </c>
      <c r="D23" s="4">
        <v>17806000</v>
      </c>
      <c r="E23" s="4">
        <v>204000</v>
      </c>
      <c r="F23" s="4">
        <v>11133000</v>
      </c>
      <c r="G23" s="4">
        <v>33626000</v>
      </c>
      <c r="H23" s="5">
        <v>12418000</v>
      </c>
      <c r="I23" s="4">
        <v>2668000</v>
      </c>
      <c r="J23" s="4">
        <v>326000</v>
      </c>
      <c r="K23" s="4">
        <v>29000</v>
      </c>
      <c r="L23" s="4">
        <v>9395000</v>
      </c>
    </row>
    <row r="24" spans="1:12" ht="16" x14ac:dyDescent="0.2">
      <c r="A24" s="3" t="s">
        <v>28</v>
      </c>
      <c r="B24" s="4">
        <v>-7185000</v>
      </c>
      <c r="C24" s="4">
        <v>-7470000</v>
      </c>
      <c r="D24" s="4">
        <v>-31038000</v>
      </c>
      <c r="E24" s="4">
        <v>-139337000</v>
      </c>
      <c r="F24" s="4">
        <v>-330679000</v>
      </c>
      <c r="G24" s="4">
        <v>-222917000</v>
      </c>
      <c r="H24" s="5">
        <v>-222918000</v>
      </c>
      <c r="I24" s="4">
        <v>-81747000</v>
      </c>
      <c r="J24" s="4">
        <v>-95441000</v>
      </c>
      <c r="K24" s="4">
        <v>-30596000</v>
      </c>
      <c r="L24" s="4">
        <v>-15134000</v>
      </c>
    </row>
    <row r="25" spans="1:12" ht="16" x14ac:dyDescent="0.2">
      <c r="A25" s="3" t="s">
        <v>29</v>
      </c>
      <c r="B25" s="4">
        <v>10000</v>
      </c>
      <c r="C25" s="4">
        <v>-156000</v>
      </c>
      <c r="D25" s="4">
        <v>53000</v>
      </c>
      <c r="E25" s="4">
        <v>-40617000</v>
      </c>
      <c r="F25" s="4">
        <v>-4318000</v>
      </c>
      <c r="G25" s="4">
        <v>808000</v>
      </c>
      <c r="H25" s="5">
        <v>807000</v>
      </c>
      <c r="I25" s="4">
        <v>-107000</v>
      </c>
      <c r="J25" s="4">
        <v>-365000</v>
      </c>
      <c r="K25" s="4">
        <v>542000</v>
      </c>
      <c r="L25" s="4">
        <v>737000</v>
      </c>
    </row>
    <row r="26" spans="1:12" ht="16" x14ac:dyDescent="0.2">
      <c r="A26" s="3" t="s">
        <v>30</v>
      </c>
      <c r="B26" s="4" t="s">
        <v>17</v>
      </c>
      <c r="C26" s="4" t="s">
        <v>17</v>
      </c>
      <c r="D26" s="4" t="s">
        <v>17</v>
      </c>
      <c r="E26" s="4" t="s">
        <v>17</v>
      </c>
      <c r="F26" s="4" t="s">
        <v>17</v>
      </c>
      <c r="G26" s="4" t="s">
        <v>17</v>
      </c>
      <c r="H26" s="5" t="s">
        <v>17</v>
      </c>
      <c r="I26" s="4" t="s">
        <v>17</v>
      </c>
      <c r="J26" s="4" t="s">
        <v>17</v>
      </c>
      <c r="K26" s="4" t="s">
        <v>17</v>
      </c>
      <c r="L26" s="4" t="s">
        <v>17</v>
      </c>
    </row>
    <row r="27" spans="1:12" ht="16" x14ac:dyDescent="0.2">
      <c r="A27" s="3" t="s">
        <v>31</v>
      </c>
      <c r="B27" s="4">
        <v>-7195000</v>
      </c>
      <c r="C27" s="4">
        <v>-7314000</v>
      </c>
      <c r="D27" s="4">
        <v>-31091000</v>
      </c>
      <c r="E27" s="4">
        <v>-98720000</v>
      </c>
      <c r="F27" s="4">
        <v>-326361000</v>
      </c>
      <c r="G27" s="4">
        <v>-223725000</v>
      </c>
      <c r="H27" s="5">
        <v>-223725000</v>
      </c>
      <c r="I27" s="4">
        <v>-81640000</v>
      </c>
      <c r="J27" s="4">
        <v>-95076000</v>
      </c>
      <c r="K27" s="4">
        <v>-31138000</v>
      </c>
      <c r="L27" s="4">
        <v>-15871000</v>
      </c>
    </row>
    <row r="28" spans="1:12" ht="16" x14ac:dyDescent="0.2">
      <c r="A28" s="3" t="s">
        <v>32</v>
      </c>
      <c r="B28" s="4" t="s">
        <v>17</v>
      </c>
      <c r="C28" s="4" t="s">
        <v>17</v>
      </c>
      <c r="D28" s="4" t="s">
        <v>17</v>
      </c>
      <c r="E28" s="4" t="s">
        <v>17</v>
      </c>
      <c r="F28" s="4" t="s">
        <v>17</v>
      </c>
      <c r="G28" s="4" t="s">
        <v>17</v>
      </c>
      <c r="H28" s="5" t="s">
        <v>17</v>
      </c>
      <c r="I28" s="4" t="s">
        <v>17</v>
      </c>
      <c r="J28" s="4" t="s">
        <v>17</v>
      </c>
      <c r="K28" s="4" t="s">
        <v>17</v>
      </c>
      <c r="L28" s="4" t="s">
        <v>17</v>
      </c>
    </row>
    <row r="29" spans="1:12" ht="16" x14ac:dyDescent="0.2">
      <c r="A29" s="3" t="s">
        <v>33</v>
      </c>
      <c r="B29" s="4" t="s">
        <v>17</v>
      </c>
      <c r="C29" s="4" t="s">
        <v>17</v>
      </c>
      <c r="D29" s="4" t="s">
        <v>17</v>
      </c>
      <c r="E29" s="4" t="s">
        <v>17</v>
      </c>
      <c r="F29" s="4" t="s">
        <v>17</v>
      </c>
      <c r="G29" s="4" t="s">
        <v>17</v>
      </c>
      <c r="H29" s="5" t="s">
        <v>17</v>
      </c>
      <c r="I29" s="4" t="s">
        <v>17</v>
      </c>
      <c r="J29" s="4" t="s">
        <v>17</v>
      </c>
      <c r="K29" s="4" t="s">
        <v>17</v>
      </c>
      <c r="L29" s="4" t="s">
        <v>17</v>
      </c>
    </row>
    <row r="30" spans="1:12" ht="16" x14ac:dyDescent="0.2">
      <c r="A30" s="3" t="s">
        <v>34</v>
      </c>
      <c r="B30" s="4" t="s">
        <v>17</v>
      </c>
      <c r="C30" s="4" t="s">
        <v>17</v>
      </c>
      <c r="D30" s="4" t="s">
        <v>17</v>
      </c>
      <c r="E30" s="4" t="s">
        <v>17</v>
      </c>
      <c r="F30" s="4" t="s">
        <v>17</v>
      </c>
      <c r="G30" s="4" t="s">
        <v>17</v>
      </c>
      <c r="H30" s="5" t="s">
        <v>17</v>
      </c>
      <c r="I30" s="4" t="s">
        <v>17</v>
      </c>
      <c r="J30" s="4" t="s">
        <v>17</v>
      </c>
      <c r="K30" s="4" t="s">
        <v>17</v>
      </c>
      <c r="L30" s="4" t="s">
        <v>17</v>
      </c>
    </row>
    <row r="31" spans="1:12" ht="16" x14ac:dyDescent="0.2">
      <c r="A31" s="3" t="s">
        <v>35</v>
      </c>
      <c r="B31" s="4">
        <v>-7195000</v>
      </c>
      <c r="C31" s="4">
        <v>-7314000</v>
      </c>
      <c r="D31" s="4">
        <v>-31091000</v>
      </c>
      <c r="E31" s="4">
        <v>-98720000</v>
      </c>
      <c r="F31" s="4">
        <v>-326361000</v>
      </c>
      <c r="G31" s="4">
        <v>-223725000</v>
      </c>
      <c r="H31" s="5">
        <v>-223725000</v>
      </c>
      <c r="I31" s="4">
        <v>-81640000</v>
      </c>
      <c r="J31" s="4">
        <v>-95076000</v>
      </c>
      <c r="K31" s="4">
        <v>-31138000</v>
      </c>
      <c r="L31" s="4">
        <v>-15871000</v>
      </c>
    </row>
    <row r="32" spans="1:12" ht="16" x14ac:dyDescent="0.2">
      <c r="A32" s="3" t="s">
        <v>36</v>
      </c>
      <c r="B32" s="4" t="s">
        <v>17</v>
      </c>
      <c r="C32" s="4" t="s">
        <v>17</v>
      </c>
      <c r="D32" s="4" t="s">
        <v>17</v>
      </c>
      <c r="E32" s="4" t="s">
        <v>17</v>
      </c>
      <c r="F32" s="4" t="s">
        <v>17</v>
      </c>
      <c r="G32" s="4" t="s">
        <v>17</v>
      </c>
      <c r="H32" s="5" t="s">
        <v>17</v>
      </c>
      <c r="I32" s="4" t="s">
        <v>17</v>
      </c>
      <c r="J32" s="4" t="s">
        <v>17</v>
      </c>
      <c r="K32" s="4" t="s">
        <v>17</v>
      </c>
      <c r="L32" s="4" t="s">
        <v>17</v>
      </c>
    </row>
    <row r="33" spans="1:12" ht="16" x14ac:dyDescent="0.2">
      <c r="A33" s="38" t="s">
        <v>37</v>
      </c>
      <c r="B33" s="33">
        <v>-7195000</v>
      </c>
      <c r="C33" s="33">
        <v>-7314000</v>
      </c>
      <c r="D33" s="33">
        <v>-31091000</v>
      </c>
      <c r="E33" s="33">
        <v>-98720000</v>
      </c>
      <c r="F33" s="33">
        <v>-326361000</v>
      </c>
      <c r="G33" s="33">
        <v>-223725000</v>
      </c>
      <c r="H33" s="34">
        <v>-223725000</v>
      </c>
      <c r="I33" s="33">
        <v>-81640000</v>
      </c>
      <c r="J33" s="33">
        <v>-95076000</v>
      </c>
      <c r="K33" s="33">
        <v>-31138000</v>
      </c>
      <c r="L33" s="33">
        <v>-15871000</v>
      </c>
    </row>
    <row r="34" spans="1:12" ht="16" x14ac:dyDescent="0.2">
      <c r="A34" s="30" t="s">
        <v>53</v>
      </c>
      <c r="B34" s="31">
        <v>-11.09</v>
      </c>
      <c r="C34" s="31">
        <v>-6.75</v>
      </c>
      <c r="D34" s="31">
        <v>-19.73</v>
      </c>
      <c r="E34" s="31">
        <v>-41.43</v>
      </c>
      <c r="F34" s="31">
        <v>-50.84</v>
      </c>
      <c r="G34" s="31">
        <v>-21.14</v>
      </c>
      <c r="H34" s="32">
        <v>-21.14</v>
      </c>
      <c r="I34" s="31">
        <v>-35.51</v>
      </c>
      <c r="J34" s="31">
        <v>-36.57</v>
      </c>
      <c r="K34" s="31">
        <v>-11.42</v>
      </c>
      <c r="L34" s="31">
        <v>-5.36</v>
      </c>
    </row>
    <row r="35" spans="1:12" ht="16" x14ac:dyDescent="0.2">
      <c r="A35" s="14" t="s">
        <v>188</v>
      </c>
      <c r="B35" s="15"/>
      <c r="C35" s="11">
        <f>(C33/B33)-1</f>
        <v>1.6539263377345348E-2</v>
      </c>
      <c r="D35" s="11">
        <f>(D33/C33)-1</f>
        <v>3.2508887065901009</v>
      </c>
      <c r="E35" s="11">
        <f>(E33/D33)-1</f>
        <v>2.175195394165514</v>
      </c>
      <c r="F35" s="11">
        <f t="shared" ref="F35:L35" si="4">(F33/E33)-1</f>
        <v>2.30592585089141</v>
      </c>
      <c r="G35" s="11">
        <f t="shared" si="4"/>
        <v>-0.31448610587662129</v>
      </c>
      <c r="H35" s="11">
        <f t="shared" si="4"/>
        <v>0</v>
      </c>
      <c r="I35" s="11"/>
      <c r="J35" s="11">
        <f t="shared" si="4"/>
        <v>0.16457618814306718</v>
      </c>
      <c r="K35" s="11">
        <f t="shared" si="4"/>
        <v>-0.67249358408010429</v>
      </c>
      <c r="L35" s="11">
        <f t="shared" si="4"/>
        <v>-0.49030123964288008</v>
      </c>
    </row>
    <row r="36" spans="1:12" ht="16" x14ac:dyDescent="0.2">
      <c r="A36" s="16" t="s">
        <v>189</v>
      </c>
      <c r="B36" s="17">
        <f t="shared" ref="B36:K36" si="5">(B16*(1-0.25))/(B126+B105+B96)</f>
        <v>6.3446928704385092E-2</v>
      </c>
      <c r="C36" s="17">
        <f t="shared" si="5"/>
        <v>7.1965878057613814E-2</v>
      </c>
      <c r="D36" s="17">
        <f t="shared" si="5"/>
        <v>-3.597169219894561E-2</v>
      </c>
      <c r="E36" s="17">
        <f t="shared" si="5"/>
        <v>-2.370618286503532E-2</v>
      </c>
      <c r="F36" s="17">
        <f t="shared" si="5"/>
        <v>-4.0276860563193108E-2</v>
      </c>
      <c r="G36" s="17">
        <f t="shared" si="5"/>
        <v>-3.6982263564485383E-2</v>
      </c>
      <c r="H36" s="17">
        <f t="shared" si="5"/>
        <v>-3.6982263564485383E-2</v>
      </c>
      <c r="I36" s="17">
        <f t="shared" si="5"/>
        <v>-1.1142360231106076E-2</v>
      </c>
      <c r="J36" s="17">
        <f t="shared" si="5"/>
        <v>-1.4114211876705871E-2</v>
      </c>
      <c r="K36" s="17">
        <f t="shared" si="5"/>
        <v>-6.7568566803957852E-3</v>
      </c>
      <c r="L36" s="17">
        <f t="shared" ref="L36" si="6">(L16*(1-0.25))/(L126+L105+L96)</f>
        <v>-5.1762390314280407E-3</v>
      </c>
    </row>
    <row r="37" spans="1:12" ht="16" x14ac:dyDescent="0.2">
      <c r="A37" s="3" t="s">
        <v>38</v>
      </c>
      <c r="B37" s="4" t="s">
        <v>17</v>
      </c>
      <c r="C37" s="4" t="s">
        <v>17</v>
      </c>
      <c r="D37" s="4" t="s">
        <v>17</v>
      </c>
      <c r="E37" s="4" t="s">
        <v>17</v>
      </c>
      <c r="F37" s="4" t="s">
        <v>17</v>
      </c>
      <c r="G37" s="4" t="s">
        <v>17</v>
      </c>
      <c r="H37" s="5" t="s">
        <v>17</v>
      </c>
      <c r="I37" s="4" t="s">
        <v>17</v>
      </c>
      <c r="J37" s="4" t="s">
        <v>17</v>
      </c>
      <c r="K37" s="4" t="s">
        <v>17</v>
      </c>
      <c r="L37" s="4" t="s">
        <v>17</v>
      </c>
    </row>
    <row r="38" spans="1:12" ht="16" x14ac:dyDescent="0.2">
      <c r="A38" s="3" t="s">
        <v>39</v>
      </c>
      <c r="B38" s="4" t="s">
        <v>17</v>
      </c>
      <c r="C38" s="4" t="s">
        <v>17</v>
      </c>
      <c r="D38" s="4" t="s">
        <v>17</v>
      </c>
      <c r="E38" s="4" t="s">
        <v>17</v>
      </c>
      <c r="F38" s="4" t="s">
        <v>17</v>
      </c>
      <c r="G38" s="4" t="s">
        <v>17</v>
      </c>
      <c r="H38" s="5" t="s">
        <v>17</v>
      </c>
      <c r="I38" s="4" t="s">
        <v>17</v>
      </c>
      <c r="J38" s="4" t="s">
        <v>17</v>
      </c>
      <c r="K38" s="4" t="s">
        <v>17</v>
      </c>
      <c r="L38" s="4" t="s">
        <v>17</v>
      </c>
    </row>
    <row r="39" spans="1:12" ht="16" x14ac:dyDescent="0.2">
      <c r="A39" s="3" t="s">
        <v>40</v>
      </c>
      <c r="B39" s="4">
        <v>-7195000</v>
      </c>
      <c r="C39" s="4">
        <v>-7314000</v>
      </c>
      <c r="D39" s="4">
        <v>-31091000</v>
      </c>
      <c r="E39" s="4">
        <v>-98720000</v>
      </c>
      <c r="F39" s="4">
        <v>-326361000</v>
      </c>
      <c r="G39" s="4">
        <v>-223725000</v>
      </c>
      <c r="H39" s="5">
        <v>-223725000</v>
      </c>
      <c r="I39" s="4">
        <v>-81640000</v>
      </c>
      <c r="J39" s="4">
        <v>-95076000</v>
      </c>
      <c r="K39" s="4">
        <v>-31138000</v>
      </c>
      <c r="L39" s="4">
        <v>-15871000</v>
      </c>
    </row>
    <row r="40" spans="1:12" ht="16" x14ac:dyDescent="0.2">
      <c r="A40" s="3" t="s">
        <v>41</v>
      </c>
      <c r="B40" s="4">
        <v>82813000</v>
      </c>
      <c r="C40" s="4">
        <v>82813000</v>
      </c>
      <c r="D40" s="4">
        <v>43887000</v>
      </c>
      <c r="E40" s="4">
        <v>82813000</v>
      </c>
      <c r="F40" s="4">
        <v>101753000</v>
      </c>
      <c r="G40" s="4">
        <v>105976000</v>
      </c>
      <c r="H40" s="5">
        <v>105860250</v>
      </c>
      <c r="I40" s="4">
        <v>104563000</v>
      </c>
      <c r="J40" s="4">
        <v>105906000</v>
      </c>
      <c r="K40" s="4">
        <v>106597000</v>
      </c>
      <c r="L40" s="4">
        <v>106375000</v>
      </c>
    </row>
    <row r="41" spans="1:12" ht="16" x14ac:dyDescent="0.2">
      <c r="A41" s="3" t="s">
        <v>42</v>
      </c>
      <c r="B41" s="6">
        <v>-0.09</v>
      </c>
      <c r="C41" s="6">
        <v>-0.09</v>
      </c>
      <c r="D41" s="6">
        <v>-0.71</v>
      </c>
      <c r="E41" s="6">
        <v>-1.19</v>
      </c>
      <c r="F41" s="6">
        <v>-3.21</v>
      </c>
      <c r="G41" s="6">
        <v>-2.11</v>
      </c>
      <c r="H41" s="7">
        <v>-2.11</v>
      </c>
      <c r="I41" s="6">
        <v>-0.78</v>
      </c>
      <c r="J41" s="6">
        <v>-0.9</v>
      </c>
      <c r="K41" s="6">
        <v>-0.28999999999999998</v>
      </c>
      <c r="L41" s="6">
        <v>-0.15</v>
      </c>
    </row>
    <row r="42" spans="1:12" ht="16" x14ac:dyDescent="0.2">
      <c r="A42" s="3" t="s">
        <v>43</v>
      </c>
      <c r="B42" s="6">
        <v>-0.09</v>
      </c>
      <c r="C42" s="6">
        <v>-0.09</v>
      </c>
      <c r="D42" s="6">
        <v>-0.71</v>
      </c>
      <c r="E42" s="6">
        <v>-1.19</v>
      </c>
      <c r="F42" s="6">
        <v>-3.21</v>
      </c>
      <c r="G42" s="6">
        <v>-2.11</v>
      </c>
      <c r="H42" s="7">
        <v>-2.11</v>
      </c>
      <c r="I42" s="6">
        <v>-0.78</v>
      </c>
      <c r="J42" s="6">
        <v>-0.9</v>
      </c>
      <c r="K42" s="6">
        <v>-0.28999999999999998</v>
      </c>
      <c r="L42" s="6">
        <v>-0.15</v>
      </c>
    </row>
    <row r="43" spans="1:12" ht="16" x14ac:dyDescent="0.2">
      <c r="A43" s="3" t="s">
        <v>44</v>
      </c>
      <c r="B43" s="4">
        <v>82813000</v>
      </c>
      <c r="C43" s="4">
        <v>82813000</v>
      </c>
      <c r="D43" s="4">
        <v>43887000</v>
      </c>
      <c r="E43" s="4">
        <v>82813000</v>
      </c>
      <c r="F43" s="4">
        <v>101753000</v>
      </c>
      <c r="G43" s="4">
        <v>105976000</v>
      </c>
      <c r="H43" s="5">
        <v>105860250</v>
      </c>
      <c r="I43" s="4">
        <v>104563000</v>
      </c>
      <c r="J43" s="4">
        <v>105906000</v>
      </c>
      <c r="K43" s="4">
        <v>106597000</v>
      </c>
      <c r="L43" s="4">
        <v>106375000</v>
      </c>
    </row>
    <row r="44" spans="1:12" ht="16" x14ac:dyDescent="0.2">
      <c r="A44" s="3" t="s">
        <v>45</v>
      </c>
      <c r="B44" s="6">
        <v>-0.09</v>
      </c>
      <c r="C44" s="6">
        <v>-0.09</v>
      </c>
      <c r="D44" s="6">
        <v>-0.71</v>
      </c>
      <c r="E44" s="6">
        <v>-1.19</v>
      </c>
      <c r="F44" s="6">
        <v>-3.21</v>
      </c>
      <c r="G44" s="6">
        <v>-2.11</v>
      </c>
      <c r="H44" s="7">
        <v>-2.11</v>
      </c>
      <c r="I44" s="6">
        <v>-0.78</v>
      </c>
      <c r="J44" s="6">
        <v>-0.9</v>
      </c>
      <c r="K44" s="6">
        <v>-0.28999999999999998</v>
      </c>
      <c r="L44" s="6">
        <v>-0.15</v>
      </c>
    </row>
    <row r="45" spans="1:12" ht="16" x14ac:dyDescent="0.2">
      <c r="A45" s="3" t="s">
        <v>46</v>
      </c>
      <c r="B45" s="6">
        <v>-0.09</v>
      </c>
      <c r="C45" s="6">
        <v>-0.09</v>
      </c>
      <c r="D45" s="6">
        <v>-0.71</v>
      </c>
      <c r="E45" s="6">
        <v>-1.19</v>
      </c>
      <c r="F45" s="6">
        <v>-3.21</v>
      </c>
      <c r="G45" s="6">
        <v>-2.11</v>
      </c>
      <c r="H45" s="7">
        <v>-2.11</v>
      </c>
      <c r="I45" s="6">
        <v>-0.78</v>
      </c>
      <c r="J45" s="6">
        <v>-0.9</v>
      </c>
      <c r="K45" s="6">
        <v>-0.28999999999999998</v>
      </c>
      <c r="L45" s="6">
        <v>-0.15</v>
      </c>
    </row>
    <row r="46" spans="1:12" ht="16" x14ac:dyDescent="0.2">
      <c r="A46" s="3" t="s">
        <v>47</v>
      </c>
      <c r="B46" s="4">
        <v>-5503000</v>
      </c>
      <c r="C46" s="4">
        <v>-6649000</v>
      </c>
      <c r="D46" s="4">
        <v>-29941000</v>
      </c>
      <c r="E46" s="4">
        <v>-102958000</v>
      </c>
      <c r="F46" s="4">
        <v>-229314000</v>
      </c>
      <c r="G46" s="4">
        <v>-200095000</v>
      </c>
      <c r="H46" s="5">
        <v>-200096000</v>
      </c>
      <c r="I46" s="4">
        <v>-64455000</v>
      </c>
      <c r="J46" s="4">
        <v>-88957000</v>
      </c>
      <c r="K46" s="4">
        <v>-30064000</v>
      </c>
      <c r="L46" s="4">
        <v>-16620000</v>
      </c>
    </row>
    <row r="47" spans="1:12" ht="16" x14ac:dyDescent="0.2">
      <c r="A47" s="3" t="s">
        <v>48</v>
      </c>
      <c r="B47" s="6">
        <v>-8.48</v>
      </c>
      <c r="C47" s="6">
        <v>-6.14</v>
      </c>
      <c r="D47" s="4">
        <v>-19</v>
      </c>
      <c r="E47" s="6">
        <v>-43.21</v>
      </c>
      <c r="F47" s="6">
        <v>-35.72</v>
      </c>
      <c r="G47" s="6">
        <v>-18.899999999999999</v>
      </c>
      <c r="H47" s="7">
        <v>-18.899999999999999</v>
      </c>
      <c r="I47" s="6">
        <v>-31.67</v>
      </c>
      <c r="J47" s="6">
        <v>-31.96</v>
      </c>
      <c r="K47" s="6">
        <v>-25.32</v>
      </c>
      <c r="L47" s="6">
        <v>-18.899999999999999</v>
      </c>
    </row>
    <row r="48" spans="1:12" ht="16" x14ac:dyDescent="0.2">
      <c r="A48" s="3" t="s">
        <v>49</v>
      </c>
      <c r="B48" s="4">
        <v>-7817000</v>
      </c>
      <c r="C48" s="4">
        <v>-9803000</v>
      </c>
      <c r="D48" s="4">
        <v>-34198000</v>
      </c>
      <c r="E48" s="4">
        <v>-113967000</v>
      </c>
      <c r="F48" s="4">
        <v>-316818000</v>
      </c>
      <c r="G48" s="4">
        <v>-295773000</v>
      </c>
      <c r="H48" s="5">
        <v>-295773000</v>
      </c>
      <c r="I48" s="4">
        <v>-87694000</v>
      </c>
      <c r="J48" s="4">
        <v>-112463000</v>
      </c>
      <c r="K48" s="4">
        <v>-54218000</v>
      </c>
      <c r="L48" s="4">
        <v>-41398000</v>
      </c>
    </row>
    <row r="49" spans="1:12" ht="16" x14ac:dyDescent="0.2">
      <c r="A49" s="3" t="s">
        <v>50</v>
      </c>
      <c r="B49" s="4">
        <v>-7817000</v>
      </c>
      <c r="C49" s="4">
        <v>-9803000</v>
      </c>
      <c r="D49" s="4">
        <v>-34198000</v>
      </c>
      <c r="E49" s="4">
        <v>-113967000</v>
      </c>
      <c r="F49" s="4">
        <v>-316818000</v>
      </c>
      <c r="G49" s="4">
        <v>-295773000</v>
      </c>
      <c r="H49" s="5">
        <v>-295773000</v>
      </c>
      <c r="I49" s="4">
        <v>-87694000</v>
      </c>
      <c r="J49" s="4">
        <v>-112463000</v>
      </c>
      <c r="K49" s="4">
        <v>-54218000</v>
      </c>
      <c r="L49" s="4">
        <v>-41398000</v>
      </c>
    </row>
    <row r="50" spans="1:12" ht="16" x14ac:dyDescent="0.2">
      <c r="A50" s="3" t="s">
        <v>54</v>
      </c>
      <c r="B50" s="4" t="s">
        <v>17</v>
      </c>
      <c r="C50" s="4">
        <v>199175</v>
      </c>
      <c r="D50" s="4">
        <v>255016</v>
      </c>
      <c r="E50" s="4">
        <v>172157</v>
      </c>
      <c r="F50" s="4">
        <v>282926</v>
      </c>
      <c r="G50" s="4">
        <v>419860</v>
      </c>
      <c r="H50" s="5">
        <v>419860</v>
      </c>
      <c r="I50" s="4">
        <v>101333</v>
      </c>
      <c r="J50" s="4">
        <v>114591</v>
      </c>
      <c r="K50" s="4">
        <v>120121</v>
      </c>
      <c r="L50" s="4">
        <v>117407</v>
      </c>
    </row>
    <row r="51" spans="1:12" ht="16" x14ac:dyDescent="0.2">
      <c r="A51" s="3" t="s">
        <v>55</v>
      </c>
      <c r="B51" s="4" t="s">
        <v>17</v>
      </c>
      <c r="C51" s="4" t="s">
        <v>17</v>
      </c>
      <c r="D51" s="4" t="s">
        <v>17</v>
      </c>
      <c r="E51" s="4" t="s">
        <v>17</v>
      </c>
      <c r="F51" s="4" t="s">
        <v>17</v>
      </c>
      <c r="G51" s="4" t="s">
        <v>17</v>
      </c>
      <c r="H51" s="5" t="s">
        <v>17</v>
      </c>
      <c r="I51" s="4" t="s">
        <v>17</v>
      </c>
      <c r="J51" s="4" t="s">
        <v>17</v>
      </c>
      <c r="K51" s="4" t="s">
        <v>17</v>
      </c>
      <c r="L51" s="4" t="s">
        <v>17</v>
      </c>
    </row>
    <row r="52" spans="1:12" ht="16" x14ac:dyDescent="0.2">
      <c r="A52" s="3" t="s">
        <v>56</v>
      </c>
      <c r="B52" s="4">
        <v>2314000</v>
      </c>
      <c r="C52" s="4">
        <v>3154000</v>
      </c>
      <c r="D52" s="4">
        <v>4257000</v>
      </c>
      <c r="E52" s="4">
        <v>11009000</v>
      </c>
      <c r="F52" s="4">
        <v>87504000</v>
      </c>
      <c r="G52" s="4">
        <v>95678000</v>
      </c>
      <c r="H52" s="5">
        <v>95677000</v>
      </c>
      <c r="I52" s="4">
        <v>23239000</v>
      </c>
      <c r="J52" s="4">
        <v>23506000</v>
      </c>
      <c r="K52" s="4">
        <v>24154000</v>
      </c>
      <c r="L52" s="4">
        <v>24778000</v>
      </c>
    </row>
    <row r="54" spans="1:12" ht="16" x14ac:dyDescent="0.2">
      <c r="A54" s="2" t="s">
        <v>17</v>
      </c>
      <c r="B54" s="2" t="s">
        <v>0</v>
      </c>
      <c r="C54" s="2" t="s">
        <v>1</v>
      </c>
      <c r="D54" s="2" t="s">
        <v>2</v>
      </c>
      <c r="E54" s="2" t="s">
        <v>3</v>
      </c>
      <c r="F54" s="2" t="s">
        <v>4</v>
      </c>
      <c r="G54" s="2" t="s">
        <v>5</v>
      </c>
      <c r="H54" s="2" t="s">
        <v>6</v>
      </c>
      <c r="I54" s="2" t="s">
        <v>7</v>
      </c>
      <c r="J54" s="2" t="s">
        <v>8</v>
      </c>
      <c r="K54" s="2" t="s">
        <v>9</v>
      </c>
      <c r="L54" s="2" t="s">
        <v>10</v>
      </c>
    </row>
    <row r="55" spans="1:12" ht="16" x14ac:dyDescent="0.2">
      <c r="A55" s="3" t="s">
        <v>57</v>
      </c>
      <c r="B55" s="4">
        <v>1018709000</v>
      </c>
      <c r="C55" s="4">
        <v>1513100000</v>
      </c>
      <c r="D55" s="4">
        <v>2379449000</v>
      </c>
      <c r="E55" s="4">
        <v>3606037000</v>
      </c>
      <c r="F55" s="4">
        <v>6279390000</v>
      </c>
      <c r="G55" s="4">
        <v>6673164000</v>
      </c>
      <c r="H55" s="5">
        <v>6673164000</v>
      </c>
      <c r="I55" s="4">
        <v>6291977000</v>
      </c>
      <c r="J55" s="4">
        <v>6748188000</v>
      </c>
      <c r="K55" s="4">
        <v>6405232000</v>
      </c>
      <c r="L55" s="4">
        <v>6673164000</v>
      </c>
    </row>
    <row r="56" spans="1:12" ht="16" x14ac:dyDescent="0.2">
      <c r="A56" s="3" t="s">
        <v>58</v>
      </c>
      <c r="B56" s="4">
        <v>92268000</v>
      </c>
      <c r="C56" s="4">
        <v>162275000</v>
      </c>
      <c r="D56" s="4">
        <v>697617000</v>
      </c>
      <c r="E56" s="4">
        <v>1164929000</v>
      </c>
      <c r="F56" s="4">
        <v>2705035000</v>
      </c>
      <c r="G56" s="4">
        <v>2660261000</v>
      </c>
      <c r="H56" s="5">
        <v>2660261000</v>
      </c>
      <c r="I56" s="4">
        <v>2643503000</v>
      </c>
      <c r="J56" s="4">
        <v>2683296000</v>
      </c>
      <c r="K56" s="4">
        <v>2663573000</v>
      </c>
      <c r="L56" s="4">
        <v>2660261000</v>
      </c>
    </row>
    <row r="57" spans="1:12" ht="16" x14ac:dyDescent="0.2">
      <c r="A57" s="3" t="s">
        <v>59</v>
      </c>
      <c r="B57" s="4">
        <v>22401000</v>
      </c>
      <c r="C57" s="4">
        <v>90306000</v>
      </c>
      <c r="D57" s="4">
        <v>573643000</v>
      </c>
      <c r="E57" s="4">
        <v>509615000</v>
      </c>
      <c r="F57" s="4">
        <v>1596542000</v>
      </c>
      <c r="G57" s="4">
        <v>1617151000</v>
      </c>
      <c r="H57" s="5">
        <v>1617151000</v>
      </c>
      <c r="I57" s="4">
        <v>1608966000</v>
      </c>
      <c r="J57" s="4">
        <v>1616758000</v>
      </c>
      <c r="K57" s="4">
        <v>1590560000</v>
      </c>
      <c r="L57" s="4">
        <v>1617151000</v>
      </c>
    </row>
    <row r="58" spans="1:12" ht="16" x14ac:dyDescent="0.2">
      <c r="A58" s="3" t="s">
        <v>60</v>
      </c>
      <c r="B58" s="4">
        <v>69867000</v>
      </c>
      <c r="C58" s="4">
        <v>71969000</v>
      </c>
      <c r="D58" s="4">
        <v>123974000</v>
      </c>
      <c r="E58" s="4">
        <v>655314000</v>
      </c>
      <c r="F58" s="4">
        <v>1108493000</v>
      </c>
      <c r="G58" s="4">
        <v>1043110000</v>
      </c>
      <c r="H58" s="5">
        <v>1043110000</v>
      </c>
      <c r="I58" s="4">
        <v>1034537000</v>
      </c>
      <c r="J58" s="4">
        <v>1066538000</v>
      </c>
      <c r="K58" s="4">
        <v>1073013000</v>
      </c>
      <c r="L58" s="4">
        <v>1043110000</v>
      </c>
    </row>
    <row r="59" spans="1:12" ht="16" x14ac:dyDescent="0.2">
      <c r="A59" s="3" t="s">
        <v>61</v>
      </c>
      <c r="B59" s="4">
        <v>5347000</v>
      </c>
      <c r="C59" s="4">
        <v>9193000</v>
      </c>
      <c r="D59" s="4">
        <v>10801000</v>
      </c>
      <c r="E59" s="4">
        <v>173433000</v>
      </c>
      <c r="F59" s="4">
        <v>280437000</v>
      </c>
      <c r="G59" s="4">
        <v>486883000</v>
      </c>
      <c r="H59" s="5">
        <v>486883000</v>
      </c>
      <c r="I59" s="4">
        <v>386801000</v>
      </c>
      <c r="J59" s="4">
        <v>412156000</v>
      </c>
      <c r="K59" s="4">
        <v>465179000</v>
      </c>
      <c r="L59" s="4">
        <v>486883000</v>
      </c>
    </row>
    <row r="60" spans="1:12" ht="16" x14ac:dyDescent="0.2">
      <c r="A60" s="3" t="s">
        <v>62</v>
      </c>
      <c r="B60" s="4">
        <v>2300000</v>
      </c>
      <c r="C60" s="4">
        <v>4398000</v>
      </c>
      <c r="D60" s="4">
        <v>4252000</v>
      </c>
      <c r="E60" s="4">
        <v>18222000</v>
      </c>
      <c r="F60" s="4">
        <v>24045000</v>
      </c>
      <c r="G60" s="4">
        <v>28233000</v>
      </c>
      <c r="H60" s="5">
        <v>28233000</v>
      </c>
      <c r="I60" s="4">
        <v>29060000</v>
      </c>
      <c r="J60" s="4">
        <v>31261000</v>
      </c>
      <c r="K60" s="4">
        <v>34065000</v>
      </c>
      <c r="L60" s="4">
        <v>28233000</v>
      </c>
    </row>
    <row r="61" spans="1:12" ht="16" x14ac:dyDescent="0.2">
      <c r="A61" s="3" t="s">
        <v>63</v>
      </c>
      <c r="B61" s="4" t="s">
        <v>17</v>
      </c>
      <c r="C61" s="4" t="s">
        <v>17</v>
      </c>
      <c r="D61" s="4" t="s">
        <v>17</v>
      </c>
      <c r="E61" s="4" t="s">
        <v>17</v>
      </c>
      <c r="F61" s="4" t="s">
        <v>17</v>
      </c>
      <c r="G61" s="4" t="s">
        <v>17</v>
      </c>
      <c r="H61" s="5" t="s">
        <v>17</v>
      </c>
      <c r="I61" s="4" t="s">
        <v>17</v>
      </c>
      <c r="J61" s="4" t="s">
        <v>17</v>
      </c>
      <c r="K61" s="4" t="s">
        <v>17</v>
      </c>
      <c r="L61" s="4" t="s">
        <v>17</v>
      </c>
    </row>
    <row r="62" spans="1:12" ht="16" x14ac:dyDescent="0.2">
      <c r="A62" s="3" t="s">
        <v>64</v>
      </c>
      <c r="B62" s="4" t="s">
        <v>17</v>
      </c>
      <c r="C62" s="4" t="s">
        <v>17</v>
      </c>
      <c r="D62" s="4" t="s">
        <v>17</v>
      </c>
      <c r="E62" s="4" t="s">
        <v>17</v>
      </c>
      <c r="F62" s="4" t="s">
        <v>17</v>
      </c>
      <c r="G62" s="4" t="s">
        <v>17</v>
      </c>
      <c r="H62" s="5" t="s">
        <v>17</v>
      </c>
      <c r="I62" s="4" t="s">
        <v>17</v>
      </c>
      <c r="J62" s="4" t="s">
        <v>17</v>
      </c>
      <c r="K62" s="4" t="s">
        <v>17</v>
      </c>
      <c r="L62" s="4" t="s">
        <v>17</v>
      </c>
    </row>
    <row r="63" spans="1:12" ht="16" x14ac:dyDescent="0.2">
      <c r="A63" s="3" t="s">
        <v>65</v>
      </c>
      <c r="B63" s="4">
        <v>3047000</v>
      </c>
      <c r="C63" s="4">
        <v>4795000</v>
      </c>
      <c r="D63" s="4">
        <v>6549000</v>
      </c>
      <c r="E63" s="4">
        <v>155211000</v>
      </c>
      <c r="F63" s="4">
        <v>256392000</v>
      </c>
      <c r="G63" s="4">
        <v>458650000</v>
      </c>
      <c r="H63" s="5">
        <v>458650000</v>
      </c>
      <c r="I63" s="4">
        <v>357741000</v>
      </c>
      <c r="J63" s="4">
        <v>380895000</v>
      </c>
      <c r="K63" s="4">
        <v>431114000</v>
      </c>
      <c r="L63" s="4">
        <v>458650000</v>
      </c>
    </row>
    <row r="64" spans="1:12" ht="16" x14ac:dyDescent="0.2">
      <c r="A64" s="3" t="s">
        <v>66</v>
      </c>
      <c r="B64" s="4" t="s">
        <v>17</v>
      </c>
      <c r="C64" s="4" t="s">
        <v>17</v>
      </c>
      <c r="D64" s="4" t="s">
        <v>17</v>
      </c>
      <c r="E64" s="4" t="s">
        <v>17</v>
      </c>
      <c r="F64" s="4" t="s">
        <v>17</v>
      </c>
      <c r="G64" s="4" t="s">
        <v>17</v>
      </c>
      <c r="H64" s="5" t="s">
        <v>17</v>
      </c>
      <c r="I64" s="4" t="s">
        <v>17</v>
      </c>
      <c r="J64" s="4" t="s">
        <v>17</v>
      </c>
      <c r="K64" s="4" t="s">
        <v>17</v>
      </c>
      <c r="L64" s="4" t="s">
        <v>17</v>
      </c>
    </row>
    <row r="65" spans="1:12" ht="16" x14ac:dyDescent="0.2">
      <c r="A65" s="3" t="s">
        <v>67</v>
      </c>
      <c r="B65" s="4" t="s">
        <v>17</v>
      </c>
      <c r="C65" s="4" t="s">
        <v>17</v>
      </c>
      <c r="D65" s="4" t="s">
        <v>17</v>
      </c>
      <c r="E65" s="4" t="s">
        <v>17</v>
      </c>
      <c r="F65" s="4" t="s">
        <v>17</v>
      </c>
      <c r="G65" s="4" t="s">
        <v>17</v>
      </c>
      <c r="H65" s="5" t="s">
        <v>17</v>
      </c>
      <c r="I65" s="4" t="s">
        <v>17</v>
      </c>
      <c r="J65" s="4" t="s">
        <v>17</v>
      </c>
      <c r="K65" s="4" t="s">
        <v>17</v>
      </c>
      <c r="L65" s="4" t="s">
        <v>17</v>
      </c>
    </row>
    <row r="66" spans="1:12" ht="16" x14ac:dyDescent="0.2">
      <c r="A66" s="3" t="s">
        <v>68</v>
      </c>
      <c r="B66" s="4" t="s">
        <v>17</v>
      </c>
      <c r="C66" s="4" t="s">
        <v>17</v>
      </c>
      <c r="D66" s="4" t="s">
        <v>17</v>
      </c>
      <c r="E66" s="4" t="s">
        <v>17</v>
      </c>
      <c r="F66" s="4" t="s">
        <v>17</v>
      </c>
      <c r="G66" s="4" t="s">
        <v>17</v>
      </c>
      <c r="H66" s="5" t="s">
        <v>17</v>
      </c>
      <c r="I66" s="4" t="s">
        <v>17</v>
      </c>
      <c r="J66" s="4" t="s">
        <v>17</v>
      </c>
      <c r="K66" s="4" t="s">
        <v>17</v>
      </c>
      <c r="L66" s="4" t="s">
        <v>17</v>
      </c>
    </row>
    <row r="67" spans="1:12" ht="16" x14ac:dyDescent="0.2">
      <c r="A67" s="3" t="s">
        <v>69</v>
      </c>
      <c r="B67" s="4" t="s">
        <v>17</v>
      </c>
      <c r="C67" s="4" t="s">
        <v>17</v>
      </c>
      <c r="D67" s="4" t="s">
        <v>17</v>
      </c>
      <c r="E67" s="4" t="s">
        <v>17</v>
      </c>
      <c r="F67" s="4" t="s">
        <v>17</v>
      </c>
      <c r="G67" s="4" t="s">
        <v>17</v>
      </c>
      <c r="H67" s="5" t="s">
        <v>17</v>
      </c>
      <c r="I67" s="4" t="s">
        <v>17</v>
      </c>
      <c r="J67" s="4" t="s">
        <v>17</v>
      </c>
      <c r="K67" s="4" t="s">
        <v>17</v>
      </c>
      <c r="L67" s="4" t="s">
        <v>17</v>
      </c>
    </row>
    <row r="68" spans="1:12" ht="16" x14ac:dyDescent="0.2">
      <c r="A68" s="3" t="s">
        <v>70</v>
      </c>
      <c r="B68" s="4" t="s">
        <v>17</v>
      </c>
      <c r="C68" s="4" t="s">
        <v>17</v>
      </c>
      <c r="D68" s="4" t="s">
        <v>17</v>
      </c>
      <c r="E68" s="4" t="s">
        <v>17</v>
      </c>
      <c r="F68" s="4" t="s">
        <v>17</v>
      </c>
      <c r="G68" s="4" t="s">
        <v>17</v>
      </c>
      <c r="H68" s="5" t="s">
        <v>17</v>
      </c>
      <c r="I68" s="4" t="s">
        <v>17</v>
      </c>
      <c r="J68" s="4" t="s">
        <v>17</v>
      </c>
      <c r="K68" s="4" t="s">
        <v>17</v>
      </c>
      <c r="L68" s="4" t="s">
        <v>17</v>
      </c>
    </row>
    <row r="69" spans="1:12" ht="16" x14ac:dyDescent="0.2">
      <c r="A69" s="3" t="s">
        <v>71</v>
      </c>
      <c r="B69" s="4" t="s">
        <v>17</v>
      </c>
      <c r="C69" s="4" t="s">
        <v>17</v>
      </c>
      <c r="D69" s="4" t="s">
        <v>17</v>
      </c>
      <c r="E69" s="4" t="s">
        <v>17</v>
      </c>
      <c r="F69" s="4" t="s">
        <v>17</v>
      </c>
      <c r="G69" s="4" t="s">
        <v>17</v>
      </c>
      <c r="H69" s="5" t="s">
        <v>17</v>
      </c>
      <c r="I69" s="4" t="s">
        <v>17</v>
      </c>
      <c r="J69" s="4" t="s">
        <v>17</v>
      </c>
      <c r="K69" s="4" t="s">
        <v>17</v>
      </c>
      <c r="L69" s="4" t="s">
        <v>17</v>
      </c>
    </row>
    <row r="70" spans="1:12" ht="16" x14ac:dyDescent="0.2">
      <c r="A70" s="3" t="s">
        <v>72</v>
      </c>
      <c r="B70" s="4">
        <v>921094000</v>
      </c>
      <c r="C70" s="4">
        <v>1341632000</v>
      </c>
      <c r="D70" s="4">
        <v>1671031000</v>
      </c>
      <c r="E70" s="4">
        <v>2267675000</v>
      </c>
      <c r="F70" s="4">
        <v>3293918000</v>
      </c>
      <c r="G70" s="4">
        <v>3526020000</v>
      </c>
      <c r="H70" s="5">
        <v>3526020000</v>
      </c>
      <c r="I70" s="4">
        <v>3261673000</v>
      </c>
      <c r="J70" s="4">
        <v>3652736000</v>
      </c>
      <c r="K70" s="4">
        <v>3276480000</v>
      </c>
      <c r="L70" s="4">
        <v>3526020000</v>
      </c>
    </row>
    <row r="71" spans="1:12" ht="16" x14ac:dyDescent="0.2">
      <c r="A71" s="3" t="s">
        <v>73</v>
      </c>
      <c r="B71" s="4" t="s">
        <v>17</v>
      </c>
      <c r="C71" s="4" t="s">
        <v>17</v>
      </c>
      <c r="D71" s="4" t="s">
        <v>17</v>
      </c>
      <c r="E71" s="4" t="s">
        <v>17</v>
      </c>
      <c r="F71" s="4" t="s">
        <v>17</v>
      </c>
      <c r="G71" s="4" t="s">
        <v>17</v>
      </c>
      <c r="H71" s="5" t="s">
        <v>17</v>
      </c>
      <c r="I71" s="4" t="s">
        <v>17</v>
      </c>
      <c r="J71" s="4" t="s">
        <v>17</v>
      </c>
      <c r="K71" s="4" t="s">
        <v>17</v>
      </c>
      <c r="L71" s="4" t="s">
        <v>17</v>
      </c>
    </row>
    <row r="72" spans="1:12" ht="16" x14ac:dyDescent="0.2">
      <c r="A72" s="3" t="s">
        <v>74</v>
      </c>
      <c r="B72" s="4" t="s">
        <v>17</v>
      </c>
      <c r="C72" s="4" t="s">
        <v>17</v>
      </c>
      <c r="D72" s="4" t="s">
        <v>17</v>
      </c>
      <c r="E72" s="4" t="s">
        <v>17</v>
      </c>
      <c r="F72" s="4" t="s">
        <v>17</v>
      </c>
      <c r="G72" s="4" t="s">
        <v>17</v>
      </c>
      <c r="H72" s="5" t="s">
        <v>17</v>
      </c>
      <c r="I72" s="4" t="s">
        <v>17</v>
      </c>
      <c r="J72" s="4" t="s">
        <v>17</v>
      </c>
      <c r="K72" s="4" t="s">
        <v>17</v>
      </c>
      <c r="L72" s="4" t="s">
        <v>17</v>
      </c>
    </row>
    <row r="73" spans="1:12" ht="16" x14ac:dyDescent="0.2">
      <c r="A73" s="3" t="s">
        <v>75</v>
      </c>
      <c r="B73" s="4" t="s">
        <v>17</v>
      </c>
      <c r="C73" s="4" t="s">
        <v>17</v>
      </c>
      <c r="D73" s="4" t="s">
        <v>17</v>
      </c>
      <c r="E73" s="4" t="s">
        <v>17</v>
      </c>
      <c r="F73" s="4" t="s">
        <v>17</v>
      </c>
      <c r="G73" s="4" t="s">
        <v>17</v>
      </c>
      <c r="H73" s="5" t="s">
        <v>17</v>
      </c>
      <c r="I73" s="4" t="s">
        <v>17</v>
      </c>
      <c r="J73" s="4" t="s">
        <v>17</v>
      </c>
      <c r="K73" s="4" t="s">
        <v>17</v>
      </c>
      <c r="L73" s="4" t="s">
        <v>17</v>
      </c>
    </row>
    <row r="74" spans="1:12" ht="16" x14ac:dyDescent="0.2">
      <c r="A74" s="3" t="s">
        <v>76</v>
      </c>
      <c r="B74" s="4" t="s">
        <v>17</v>
      </c>
      <c r="C74" s="4" t="s">
        <v>17</v>
      </c>
      <c r="D74" s="4" t="s">
        <v>17</v>
      </c>
      <c r="E74" s="4" t="s">
        <v>17</v>
      </c>
      <c r="F74" s="4" t="s">
        <v>17</v>
      </c>
      <c r="G74" s="4" t="s">
        <v>17</v>
      </c>
      <c r="H74" s="5" t="s">
        <v>17</v>
      </c>
      <c r="I74" s="4" t="s">
        <v>17</v>
      </c>
      <c r="J74" s="4" t="s">
        <v>17</v>
      </c>
      <c r="K74" s="4" t="s">
        <v>17</v>
      </c>
      <c r="L74" s="4" t="s">
        <v>17</v>
      </c>
    </row>
    <row r="75" spans="1:12" ht="16" x14ac:dyDescent="0.2">
      <c r="A75" s="3" t="s">
        <v>77</v>
      </c>
      <c r="B75" s="4" t="s">
        <v>17</v>
      </c>
      <c r="C75" s="4" t="s">
        <v>17</v>
      </c>
      <c r="D75" s="4" t="s">
        <v>17</v>
      </c>
      <c r="E75" s="4" t="s">
        <v>17</v>
      </c>
      <c r="F75" s="4" t="s">
        <v>17</v>
      </c>
      <c r="G75" s="4" t="s">
        <v>17</v>
      </c>
      <c r="H75" s="5" t="s">
        <v>17</v>
      </c>
      <c r="I75" s="4" t="s">
        <v>17</v>
      </c>
      <c r="J75" s="4" t="s">
        <v>17</v>
      </c>
      <c r="K75" s="4" t="s">
        <v>17</v>
      </c>
      <c r="L75" s="4" t="s">
        <v>17</v>
      </c>
    </row>
    <row r="76" spans="1:12" ht="16" x14ac:dyDescent="0.2">
      <c r="A76" s="3" t="s">
        <v>78</v>
      </c>
      <c r="B76" s="4">
        <v>10574000</v>
      </c>
      <c r="C76" s="4">
        <v>13198000</v>
      </c>
      <c r="D76" s="4">
        <v>24566000</v>
      </c>
      <c r="E76" s="4">
        <v>2363136000</v>
      </c>
      <c r="F76" s="4">
        <v>2976636000</v>
      </c>
      <c r="G76" s="4">
        <v>2962854000</v>
      </c>
      <c r="H76" s="5">
        <v>2962854000</v>
      </c>
      <c r="I76" s="4">
        <v>2961122000</v>
      </c>
      <c r="J76" s="4">
        <v>2990086000</v>
      </c>
      <c r="K76" s="4">
        <v>2975653000</v>
      </c>
      <c r="L76" s="4">
        <v>2962854000</v>
      </c>
    </row>
    <row r="77" spans="1:12" ht="16" x14ac:dyDescent="0.2">
      <c r="A77" s="3" t="s">
        <v>79</v>
      </c>
      <c r="B77" s="4">
        <v>5948000</v>
      </c>
      <c r="C77" s="4">
        <v>6557000</v>
      </c>
      <c r="D77" s="4">
        <v>13866000</v>
      </c>
      <c r="E77" s="4">
        <v>101895000</v>
      </c>
      <c r="F77" s="4">
        <v>103143000</v>
      </c>
      <c r="G77" s="4">
        <v>105529000</v>
      </c>
      <c r="H77" s="5">
        <v>105529000</v>
      </c>
      <c r="I77" s="4">
        <v>137131000</v>
      </c>
      <c r="J77" s="4">
        <v>142108000</v>
      </c>
      <c r="K77" s="4">
        <v>147796000</v>
      </c>
      <c r="L77" s="4">
        <v>105529000</v>
      </c>
    </row>
    <row r="78" spans="1:12" ht="16" x14ac:dyDescent="0.2">
      <c r="A78" s="3" t="s">
        <v>80</v>
      </c>
      <c r="B78" s="4">
        <v>14423000</v>
      </c>
      <c r="C78" s="4">
        <v>18022000</v>
      </c>
      <c r="D78" s="4">
        <v>27661000</v>
      </c>
      <c r="E78" s="4">
        <v>120827000</v>
      </c>
      <c r="F78" s="4">
        <v>133430000</v>
      </c>
      <c r="G78" s="4">
        <v>150552000</v>
      </c>
      <c r="H78" s="5">
        <v>150552000</v>
      </c>
      <c r="I78" s="4">
        <v>137131000</v>
      </c>
      <c r="J78" s="4">
        <v>142108000</v>
      </c>
      <c r="K78" s="4">
        <v>147796000</v>
      </c>
      <c r="L78" s="4">
        <v>150552000</v>
      </c>
    </row>
    <row r="79" spans="1:12" ht="16" x14ac:dyDescent="0.2">
      <c r="A79" s="3" t="s">
        <v>81</v>
      </c>
      <c r="B79" s="4">
        <v>8475000</v>
      </c>
      <c r="C79" s="4">
        <v>11465000</v>
      </c>
      <c r="D79" s="4">
        <v>13795000</v>
      </c>
      <c r="E79" s="4">
        <v>18932000</v>
      </c>
      <c r="F79" s="4">
        <v>30287000</v>
      </c>
      <c r="G79" s="4">
        <v>45023000</v>
      </c>
      <c r="H79" s="5">
        <v>45023000</v>
      </c>
      <c r="I79" s="4" t="s">
        <v>17</v>
      </c>
      <c r="J79" s="4" t="s">
        <v>17</v>
      </c>
      <c r="K79" s="4" t="s">
        <v>17</v>
      </c>
      <c r="L79" s="4">
        <v>45023000</v>
      </c>
    </row>
    <row r="80" spans="1:12" ht="16" x14ac:dyDescent="0.2">
      <c r="A80" s="3" t="s">
        <v>82</v>
      </c>
      <c r="B80" s="4" t="s">
        <v>17</v>
      </c>
      <c r="C80" s="4" t="s">
        <v>17</v>
      </c>
      <c r="D80" s="4" t="s">
        <v>17</v>
      </c>
      <c r="E80" s="4" t="s">
        <v>17</v>
      </c>
      <c r="F80" s="4" t="s">
        <v>17</v>
      </c>
      <c r="G80" s="4" t="s">
        <v>17</v>
      </c>
      <c r="H80" s="5" t="s">
        <v>17</v>
      </c>
      <c r="I80" s="4" t="s">
        <v>17</v>
      </c>
      <c r="J80" s="4" t="s">
        <v>17</v>
      </c>
      <c r="K80" s="4" t="s">
        <v>17</v>
      </c>
      <c r="L80" s="4" t="s">
        <v>17</v>
      </c>
    </row>
    <row r="81" spans="1:12" ht="16" x14ac:dyDescent="0.2">
      <c r="A81" s="3" t="s">
        <v>83</v>
      </c>
      <c r="B81" s="4" t="s">
        <v>17</v>
      </c>
      <c r="C81" s="4" t="s">
        <v>17</v>
      </c>
      <c r="D81" s="4" t="s">
        <v>17</v>
      </c>
      <c r="E81" s="4" t="s">
        <v>17</v>
      </c>
      <c r="F81" s="4" t="s">
        <v>17</v>
      </c>
      <c r="G81" s="4" t="s">
        <v>17</v>
      </c>
      <c r="H81" s="5" t="s">
        <v>17</v>
      </c>
      <c r="I81" s="4" t="s">
        <v>17</v>
      </c>
      <c r="J81" s="4" t="s">
        <v>17</v>
      </c>
      <c r="K81" s="4" t="s">
        <v>17</v>
      </c>
      <c r="L81" s="4" t="s">
        <v>17</v>
      </c>
    </row>
    <row r="82" spans="1:12" ht="16" x14ac:dyDescent="0.2">
      <c r="A82" s="3" t="s">
        <v>84</v>
      </c>
      <c r="B82" s="4" t="s">
        <v>17</v>
      </c>
      <c r="C82" s="4" t="s">
        <v>17</v>
      </c>
      <c r="D82" s="4" t="s">
        <v>17</v>
      </c>
      <c r="E82" s="4" t="s">
        <v>17</v>
      </c>
      <c r="F82" s="4" t="s">
        <v>17</v>
      </c>
      <c r="G82" s="4" t="s">
        <v>17</v>
      </c>
      <c r="H82" s="5" t="s">
        <v>17</v>
      </c>
      <c r="I82" s="4" t="s">
        <v>17</v>
      </c>
      <c r="J82" s="4" t="s">
        <v>17</v>
      </c>
      <c r="K82" s="4" t="s">
        <v>17</v>
      </c>
      <c r="L82" s="4" t="s">
        <v>17</v>
      </c>
    </row>
    <row r="83" spans="1:12" ht="16" x14ac:dyDescent="0.2">
      <c r="A83" s="3" t="s">
        <v>85</v>
      </c>
      <c r="B83" s="4">
        <v>4626000</v>
      </c>
      <c r="C83" s="4">
        <v>6641000</v>
      </c>
      <c r="D83" s="4">
        <v>10700000</v>
      </c>
      <c r="E83" s="4">
        <v>2261241000</v>
      </c>
      <c r="F83" s="4">
        <v>2873493000</v>
      </c>
      <c r="G83" s="4">
        <v>2857325000</v>
      </c>
      <c r="H83" s="5">
        <v>2857325000</v>
      </c>
      <c r="I83" s="4">
        <v>2823991000</v>
      </c>
      <c r="J83" s="4">
        <v>2847978000</v>
      </c>
      <c r="K83" s="4">
        <v>2827857000</v>
      </c>
      <c r="L83" s="4">
        <v>2857325000</v>
      </c>
    </row>
    <row r="84" spans="1:12" ht="16" x14ac:dyDescent="0.2">
      <c r="A84" s="3" t="s">
        <v>86</v>
      </c>
      <c r="B84" s="4" t="s">
        <v>17</v>
      </c>
      <c r="C84" s="4" t="s">
        <v>17</v>
      </c>
      <c r="D84" s="4" t="s">
        <v>17</v>
      </c>
      <c r="E84" s="4">
        <v>2189384000</v>
      </c>
      <c r="F84" s="4">
        <v>2795476000</v>
      </c>
      <c r="G84" s="4">
        <v>2757936000</v>
      </c>
      <c r="H84" s="5">
        <v>2757936000</v>
      </c>
      <c r="I84" s="4">
        <v>2775144000</v>
      </c>
      <c r="J84" s="4">
        <v>2798378000</v>
      </c>
      <c r="K84" s="4">
        <v>2778157000</v>
      </c>
      <c r="L84" s="4">
        <v>2757936000</v>
      </c>
    </row>
    <row r="85" spans="1:12" ht="16" x14ac:dyDescent="0.2">
      <c r="A85" s="3" t="s">
        <v>87</v>
      </c>
      <c r="B85" s="4" t="s">
        <v>17</v>
      </c>
      <c r="C85" s="4" t="s">
        <v>17</v>
      </c>
      <c r="D85" s="4" t="s">
        <v>17</v>
      </c>
      <c r="E85" s="4">
        <v>1772043000</v>
      </c>
      <c r="F85" s="4">
        <v>2362893000</v>
      </c>
      <c r="G85" s="4">
        <v>2396509000</v>
      </c>
      <c r="H85" s="5">
        <v>2396509000</v>
      </c>
      <c r="I85" s="4">
        <v>2362330000</v>
      </c>
      <c r="J85" s="4">
        <v>2396509000</v>
      </c>
      <c r="K85" s="4">
        <v>2396509000</v>
      </c>
      <c r="L85" s="4">
        <v>2396509000</v>
      </c>
    </row>
    <row r="86" spans="1:12" ht="16" x14ac:dyDescent="0.2">
      <c r="A86" s="3" t="s">
        <v>88</v>
      </c>
      <c r="B86" s="4" t="s">
        <v>17</v>
      </c>
      <c r="C86" s="4" t="s">
        <v>17</v>
      </c>
      <c r="D86" s="4" t="s">
        <v>17</v>
      </c>
      <c r="E86" s="4">
        <v>417341000</v>
      </c>
      <c r="F86" s="4">
        <v>432583000</v>
      </c>
      <c r="G86" s="4">
        <v>361427000</v>
      </c>
      <c r="H86" s="5">
        <v>361427000</v>
      </c>
      <c r="I86" s="4">
        <v>412814000</v>
      </c>
      <c r="J86" s="4">
        <v>401869000</v>
      </c>
      <c r="K86" s="4">
        <v>381648000</v>
      </c>
      <c r="L86" s="4">
        <v>361427000</v>
      </c>
    </row>
    <row r="87" spans="1:12" ht="16" x14ac:dyDescent="0.2">
      <c r="A87" s="3" t="s">
        <v>89</v>
      </c>
      <c r="B87" s="4" t="s">
        <v>17</v>
      </c>
      <c r="C87" s="4" t="s">
        <v>17</v>
      </c>
      <c r="D87" s="4" t="s">
        <v>17</v>
      </c>
      <c r="E87" s="4" t="s">
        <v>17</v>
      </c>
      <c r="F87" s="4" t="s">
        <v>17</v>
      </c>
      <c r="G87" s="4" t="s">
        <v>17</v>
      </c>
      <c r="H87" s="5" t="s">
        <v>17</v>
      </c>
      <c r="I87" s="4" t="s">
        <v>17</v>
      </c>
      <c r="J87" s="4" t="s">
        <v>17</v>
      </c>
      <c r="K87" s="4" t="s">
        <v>17</v>
      </c>
      <c r="L87" s="4" t="s">
        <v>17</v>
      </c>
    </row>
    <row r="88" spans="1:12" ht="16" x14ac:dyDescent="0.2">
      <c r="A88" s="3" t="s">
        <v>90</v>
      </c>
      <c r="B88" s="4" t="s">
        <v>17</v>
      </c>
      <c r="C88" s="4" t="s">
        <v>17</v>
      </c>
      <c r="D88" s="4" t="s">
        <v>17</v>
      </c>
      <c r="E88" s="4" t="s">
        <v>17</v>
      </c>
      <c r="F88" s="4" t="s">
        <v>17</v>
      </c>
      <c r="G88" s="4" t="s">
        <v>17</v>
      </c>
      <c r="H88" s="5" t="s">
        <v>17</v>
      </c>
      <c r="I88" s="4" t="s">
        <v>17</v>
      </c>
      <c r="J88" s="4" t="s">
        <v>17</v>
      </c>
      <c r="K88" s="4" t="s">
        <v>17</v>
      </c>
      <c r="L88" s="4" t="s">
        <v>17</v>
      </c>
    </row>
    <row r="89" spans="1:12" ht="16" x14ac:dyDescent="0.2">
      <c r="A89" s="3" t="s">
        <v>91</v>
      </c>
      <c r="B89" s="4">
        <v>4626000</v>
      </c>
      <c r="C89" s="4">
        <v>6641000</v>
      </c>
      <c r="D89" s="4">
        <v>10700000</v>
      </c>
      <c r="E89" s="4">
        <v>71857000</v>
      </c>
      <c r="F89" s="4">
        <v>78017000</v>
      </c>
      <c r="G89" s="4">
        <v>99389000</v>
      </c>
      <c r="H89" s="5">
        <v>99389000</v>
      </c>
      <c r="I89" s="4">
        <v>48847000</v>
      </c>
      <c r="J89" s="4">
        <v>49600000</v>
      </c>
      <c r="K89" s="4">
        <v>49700000</v>
      </c>
      <c r="L89" s="4">
        <v>99389000</v>
      </c>
    </row>
    <row r="90" spans="1:12" ht="16" x14ac:dyDescent="0.2">
      <c r="A90" s="3" t="s">
        <v>92</v>
      </c>
      <c r="B90" s="4">
        <v>1029283000</v>
      </c>
      <c r="C90" s="4">
        <v>1526298000</v>
      </c>
      <c r="D90" s="4">
        <v>2404015000</v>
      </c>
      <c r="E90" s="4">
        <v>5969173000</v>
      </c>
      <c r="F90" s="4">
        <v>9256026000</v>
      </c>
      <c r="G90" s="4">
        <v>9636018000</v>
      </c>
      <c r="H90" s="5">
        <v>9636018000</v>
      </c>
      <c r="I90" s="4">
        <v>9253099000</v>
      </c>
      <c r="J90" s="4">
        <v>9738274000</v>
      </c>
      <c r="K90" s="4">
        <v>9380885000</v>
      </c>
      <c r="L90" s="4">
        <v>9636018000</v>
      </c>
    </row>
    <row r="91" spans="1:12" ht="16" x14ac:dyDescent="0.2">
      <c r="A91" s="3" t="s">
        <v>93</v>
      </c>
      <c r="B91" s="4">
        <v>3046000</v>
      </c>
      <c r="C91" s="4">
        <v>8587000</v>
      </c>
      <c r="D91" s="4">
        <v>12019000</v>
      </c>
      <c r="E91" s="4">
        <v>83926000</v>
      </c>
      <c r="F91" s="4">
        <v>130028000</v>
      </c>
      <c r="G91" s="4">
        <v>203252000</v>
      </c>
      <c r="H91" s="5">
        <v>203252000</v>
      </c>
      <c r="I91" s="4">
        <v>153314000</v>
      </c>
      <c r="J91" s="4">
        <v>195813000</v>
      </c>
      <c r="K91" s="4">
        <v>180378000</v>
      </c>
      <c r="L91" s="4">
        <v>203252000</v>
      </c>
    </row>
    <row r="92" spans="1:12" ht="16" x14ac:dyDescent="0.2">
      <c r="A92" s="3" t="s">
        <v>94</v>
      </c>
      <c r="B92" s="4">
        <v>2026000</v>
      </c>
      <c r="C92" s="4">
        <v>5575000</v>
      </c>
      <c r="D92" s="4">
        <v>3478000</v>
      </c>
      <c r="E92" s="4">
        <v>11904000</v>
      </c>
      <c r="F92" s="4">
        <v>9948000</v>
      </c>
      <c r="G92" s="4">
        <v>8519000</v>
      </c>
      <c r="H92" s="5">
        <v>8519000</v>
      </c>
      <c r="I92" s="4">
        <v>11508000</v>
      </c>
      <c r="J92" s="4">
        <v>14262000</v>
      </c>
      <c r="K92" s="4">
        <v>9144000</v>
      </c>
      <c r="L92" s="4">
        <v>8519000</v>
      </c>
    </row>
    <row r="93" spans="1:12" ht="16" x14ac:dyDescent="0.2">
      <c r="A93" s="3" t="s">
        <v>95</v>
      </c>
      <c r="B93" s="4">
        <v>935000</v>
      </c>
      <c r="C93" s="4">
        <v>2881000</v>
      </c>
      <c r="D93" s="4">
        <v>2976000</v>
      </c>
      <c r="E93" s="4" t="s">
        <v>17</v>
      </c>
      <c r="F93" s="4" t="s">
        <v>17</v>
      </c>
      <c r="G93" s="4" t="s">
        <v>17</v>
      </c>
      <c r="H93" s="5" t="s">
        <v>17</v>
      </c>
      <c r="I93" s="4" t="s">
        <v>17</v>
      </c>
      <c r="J93" s="4" t="s">
        <v>17</v>
      </c>
      <c r="K93" s="4" t="s">
        <v>17</v>
      </c>
      <c r="L93" s="4" t="s">
        <v>17</v>
      </c>
    </row>
    <row r="94" spans="1:12" ht="16" x14ac:dyDescent="0.2">
      <c r="A94" s="3" t="s">
        <v>96</v>
      </c>
      <c r="B94" s="4" t="s">
        <v>17</v>
      </c>
      <c r="C94" s="4" t="s">
        <v>17</v>
      </c>
      <c r="D94" s="4" t="s">
        <v>17</v>
      </c>
      <c r="E94" s="4" t="s">
        <v>17</v>
      </c>
      <c r="F94" s="4" t="s">
        <v>17</v>
      </c>
      <c r="G94" s="4" t="s">
        <v>17</v>
      </c>
      <c r="H94" s="5" t="s">
        <v>17</v>
      </c>
      <c r="I94" s="4" t="s">
        <v>17</v>
      </c>
      <c r="J94" s="4" t="s">
        <v>17</v>
      </c>
      <c r="K94" s="4" t="s">
        <v>17</v>
      </c>
      <c r="L94" s="4" t="s">
        <v>17</v>
      </c>
    </row>
    <row r="95" spans="1:12" ht="16" x14ac:dyDescent="0.2">
      <c r="A95" s="3" t="s">
        <v>97</v>
      </c>
      <c r="B95" s="4">
        <v>85000</v>
      </c>
      <c r="C95" s="4">
        <v>131000</v>
      </c>
      <c r="D95" s="4">
        <v>5565000</v>
      </c>
      <c r="E95" s="4">
        <v>72022000</v>
      </c>
      <c r="F95" s="4">
        <v>120080000</v>
      </c>
      <c r="G95" s="4">
        <v>194733000</v>
      </c>
      <c r="H95" s="5">
        <v>194733000</v>
      </c>
      <c r="I95" s="4">
        <v>141806000</v>
      </c>
      <c r="J95" s="4">
        <v>181551000</v>
      </c>
      <c r="K95" s="4">
        <v>171234000</v>
      </c>
      <c r="L95" s="4">
        <v>194733000</v>
      </c>
    </row>
    <row r="96" spans="1:12" ht="16" x14ac:dyDescent="0.2">
      <c r="A96" s="3" t="s">
        <v>98</v>
      </c>
      <c r="B96" s="4">
        <v>3667000</v>
      </c>
      <c r="C96" s="4">
        <v>494000</v>
      </c>
      <c r="D96" s="4">
        <v>2300000</v>
      </c>
      <c r="E96" s="4">
        <v>0</v>
      </c>
      <c r="F96" s="4">
        <v>75097000</v>
      </c>
      <c r="G96" s="4">
        <v>135046000</v>
      </c>
      <c r="H96" s="5">
        <v>135046000</v>
      </c>
      <c r="I96" s="4">
        <v>0</v>
      </c>
      <c r="J96" s="4">
        <v>0</v>
      </c>
      <c r="K96" s="4">
        <v>0</v>
      </c>
      <c r="L96" s="4">
        <v>135046000</v>
      </c>
    </row>
    <row r="97" spans="1:12" ht="16" x14ac:dyDescent="0.2">
      <c r="A97" s="3" t="s">
        <v>99</v>
      </c>
      <c r="B97" s="4">
        <v>3667000</v>
      </c>
      <c r="C97" s="4" t="s">
        <v>17</v>
      </c>
      <c r="D97" s="4">
        <v>2300000</v>
      </c>
      <c r="E97" s="4" t="s">
        <v>17</v>
      </c>
      <c r="F97" s="4">
        <v>75097000</v>
      </c>
      <c r="G97" s="4">
        <v>135046000</v>
      </c>
      <c r="H97" s="5">
        <v>135046000</v>
      </c>
      <c r="I97" s="4" t="s">
        <v>17</v>
      </c>
      <c r="J97" s="4" t="s">
        <v>17</v>
      </c>
      <c r="K97" s="4" t="s">
        <v>17</v>
      </c>
      <c r="L97" s="4">
        <v>135046000</v>
      </c>
    </row>
    <row r="98" spans="1:12" ht="16" x14ac:dyDescent="0.2">
      <c r="A98" s="3" t="s">
        <v>100</v>
      </c>
      <c r="B98" s="4">
        <v>193000</v>
      </c>
      <c r="C98" s="4">
        <v>494000</v>
      </c>
      <c r="D98" s="4">
        <v>1107000</v>
      </c>
      <c r="E98" s="4" t="s">
        <v>17</v>
      </c>
      <c r="F98" s="4" t="s">
        <v>17</v>
      </c>
      <c r="G98" s="4" t="s">
        <v>17</v>
      </c>
      <c r="H98" s="5" t="s">
        <v>17</v>
      </c>
      <c r="I98" s="4" t="s">
        <v>17</v>
      </c>
      <c r="J98" s="4" t="s">
        <v>17</v>
      </c>
      <c r="K98" s="4" t="s">
        <v>17</v>
      </c>
      <c r="L98" s="4" t="s">
        <v>17</v>
      </c>
    </row>
    <row r="99" spans="1:12" ht="16" x14ac:dyDescent="0.2">
      <c r="A99" s="3" t="s">
        <v>101</v>
      </c>
      <c r="B99" s="4">
        <v>923865000</v>
      </c>
      <c r="C99" s="4">
        <v>1340334000</v>
      </c>
      <c r="D99" s="4">
        <v>1662528000</v>
      </c>
      <c r="E99" s="4">
        <v>2241733000</v>
      </c>
      <c r="F99" s="4">
        <v>3203532000</v>
      </c>
      <c r="G99" s="4">
        <v>3415138000</v>
      </c>
      <c r="H99" s="5">
        <v>3415138000</v>
      </c>
      <c r="I99" s="4">
        <v>3172704000</v>
      </c>
      <c r="J99" s="4">
        <v>3535427000</v>
      </c>
      <c r="K99" s="4">
        <v>3155083000</v>
      </c>
      <c r="L99" s="4">
        <v>3415138000</v>
      </c>
    </row>
    <row r="100" spans="1:12" ht="16" x14ac:dyDescent="0.2">
      <c r="A100" s="3" t="s">
        <v>102</v>
      </c>
      <c r="B100" s="4">
        <v>918290000</v>
      </c>
      <c r="C100" s="4">
        <v>1332775000</v>
      </c>
      <c r="D100" s="4">
        <v>1650141000</v>
      </c>
      <c r="E100" s="4">
        <v>2221446000</v>
      </c>
      <c r="F100" s="4">
        <v>3174528000</v>
      </c>
      <c r="G100" s="4">
        <v>3382237000</v>
      </c>
      <c r="H100" s="5">
        <v>3382237000</v>
      </c>
      <c r="I100" s="4">
        <v>3152055000</v>
      </c>
      <c r="J100" s="4">
        <v>3504406000</v>
      </c>
      <c r="K100" s="4">
        <v>3134444000</v>
      </c>
      <c r="L100" s="4">
        <v>3382237000</v>
      </c>
    </row>
    <row r="101" spans="1:12" ht="16" x14ac:dyDescent="0.2">
      <c r="A101" s="3" t="s">
        <v>103</v>
      </c>
      <c r="B101" s="4" t="s">
        <v>17</v>
      </c>
      <c r="C101" s="4" t="s">
        <v>17</v>
      </c>
      <c r="D101" s="4" t="s">
        <v>17</v>
      </c>
      <c r="E101" s="4" t="s">
        <v>17</v>
      </c>
      <c r="F101" s="4" t="s">
        <v>17</v>
      </c>
      <c r="G101" s="4" t="s">
        <v>17</v>
      </c>
      <c r="H101" s="5" t="s">
        <v>17</v>
      </c>
      <c r="I101" s="4" t="s">
        <v>17</v>
      </c>
      <c r="J101" s="4" t="s">
        <v>17</v>
      </c>
      <c r="K101" s="4" t="s">
        <v>17</v>
      </c>
      <c r="L101" s="4" t="s">
        <v>17</v>
      </c>
    </row>
    <row r="102" spans="1:12" ht="16" x14ac:dyDescent="0.2">
      <c r="A102" s="3" t="s">
        <v>104</v>
      </c>
      <c r="B102" s="4" t="s">
        <v>17</v>
      </c>
      <c r="C102" s="4" t="s">
        <v>17</v>
      </c>
      <c r="D102" s="4" t="s">
        <v>17</v>
      </c>
      <c r="E102" s="4" t="s">
        <v>17</v>
      </c>
      <c r="F102" s="4" t="s">
        <v>17</v>
      </c>
      <c r="G102" s="4" t="s">
        <v>17</v>
      </c>
      <c r="H102" s="5" t="s">
        <v>17</v>
      </c>
      <c r="I102" s="4" t="s">
        <v>17</v>
      </c>
      <c r="J102" s="4" t="s">
        <v>17</v>
      </c>
      <c r="K102" s="4" t="s">
        <v>17</v>
      </c>
      <c r="L102" s="4" t="s">
        <v>17</v>
      </c>
    </row>
    <row r="103" spans="1:12" ht="16" x14ac:dyDescent="0.2">
      <c r="A103" s="3" t="s">
        <v>105</v>
      </c>
      <c r="B103" s="4">
        <v>5575000</v>
      </c>
      <c r="C103" s="4">
        <v>7559000</v>
      </c>
      <c r="D103" s="4">
        <v>12387000</v>
      </c>
      <c r="E103" s="4">
        <v>20287000</v>
      </c>
      <c r="F103" s="4">
        <v>29004000</v>
      </c>
      <c r="G103" s="4">
        <v>32901000</v>
      </c>
      <c r="H103" s="5">
        <v>32901000</v>
      </c>
      <c r="I103" s="4">
        <v>20649000</v>
      </c>
      <c r="J103" s="4">
        <v>31021000</v>
      </c>
      <c r="K103" s="4">
        <v>20639000</v>
      </c>
      <c r="L103" s="4">
        <v>32901000</v>
      </c>
    </row>
    <row r="104" spans="1:12" ht="16" x14ac:dyDescent="0.2">
      <c r="A104" s="3" t="s">
        <v>106</v>
      </c>
      <c r="B104" s="4">
        <v>930578000</v>
      </c>
      <c r="C104" s="4">
        <v>1349415000</v>
      </c>
      <c r="D104" s="4">
        <v>1676847000</v>
      </c>
      <c r="E104" s="4">
        <v>2325659000</v>
      </c>
      <c r="F104" s="4">
        <v>3408657000</v>
      </c>
      <c r="G104" s="4">
        <v>3753436000</v>
      </c>
      <c r="H104" s="5">
        <v>3753436000</v>
      </c>
      <c r="I104" s="4">
        <v>3326018000</v>
      </c>
      <c r="J104" s="4">
        <v>3731240000</v>
      </c>
      <c r="K104" s="4">
        <v>3335461000</v>
      </c>
      <c r="L104" s="4">
        <v>3753436000</v>
      </c>
    </row>
    <row r="105" spans="1:12" ht="16" x14ac:dyDescent="0.2">
      <c r="A105" s="3" t="s">
        <v>107</v>
      </c>
      <c r="B105" s="4">
        <v>5833000</v>
      </c>
      <c r="C105" s="4">
        <v>0</v>
      </c>
      <c r="D105" s="4">
        <v>0</v>
      </c>
      <c r="E105" s="4">
        <v>1076020000</v>
      </c>
      <c r="F105" s="4">
        <v>1780713000</v>
      </c>
      <c r="G105" s="4">
        <v>1777259000</v>
      </c>
      <c r="H105" s="5">
        <v>1777259000</v>
      </c>
      <c r="I105" s="4">
        <v>1855213000</v>
      </c>
      <c r="J105" s="4">
        <v>1892174000</v>
      </c>
      <c r="K105" s="4">
        <v>1913772000</v>
      </c>
      <c r="L105" s="4">
        <v>1777259000</v>
      </c>
    </row>
    <row r="106" spans="1:12" ht="16" x14ac:dyDescent="0.2">
      <c r="A106" s="3" t="s">
        <v>108</v>
      </c>
      <c r="B106" s="4">
        <v>5833000</v>
      </c>
      <c r="C106" s="4" t="s">
        <v>17</v>
      </c>
      <c r="D106" s="4" t="s">
        <v>17</v>
      </c>
      <c r="E106" s="4">
        <v>989381000</v>
      </c>
      <c r="F106" s="4">
        <v>1697985000</v>
      </c>
      <c r="G106" s="4">
        <v>1704782000</v>
      </c>
      <c r="H106" s="5">
        <v>1704782000</v>
      </c>
      <c r="I106" s="4">
        <v>1774773000</v>
      </c>
      <c r="J106" s="4">
        <v>1813967000</v>
      </c>
      <c r="K106" s="4">
        <v>1838141000</v>
      </c>
      <c r="L106" s="4">
        <v>1704782000</v>
      </c>
    </row>
    <row r="107" spans="1:12" ht="16" x14ac:dyDescent="0.2">
      <c r="A107" s="3" t="s">
        <v>109</v>
      </c>
      <c r="B107" s="4" t="s">
        <v>17</v>
      </c>
      <c r="C107" s="4" t="s">
        <v>17</v>
      </c>
      <c r="D107" s="4" t="s">
        <v>17</v>
      </c>
      <c r="E107" s="4">
        <v>86639000</v>
      </c>
      <c r="F107" s="4">
        <v>82728000</v>
      </c>
      <c r="G107" s="4">
        <v>72477000</v>
      </c>
      <c r="H107" s="5">
        <v>72477000</v>
      </c>
      <c r="I107" s="4">
        <v>80440000</v>
      </c>
      <c r="J107" s="4">
        <v>78207000</v>
      </c>
      <c r="K107" s="4">
        <v>75631000</v>
      </c>
      <c r="L107" s="4">
        <v>72477000</v>
      </c>
    </row>
    <row r="108" spans="1:12" ht="16" x14ac:dyDescent="0.2">
      <c r="A108" s="3" t="s">
        <v>110</v>
      </c>
      <c r="B108" s="4">
        <v>194776000</v>
      </c>
      <c r="C108" s="4">
        <v>279540000</v>
      </c>
      <c r="D108" s="4">
        <v>16449000</v>
      </c>
      <c r="E108" s="4">
        <v>37904000</v>
      </c>
      <c r="F108" s="4">
        <v>22962000</v>
      </c>
      <c r="G108" s="4">
        <v>19354000</v>
      </c>
      <c r="H108" s="5">
        <v>19354000</v>
      </c>
      <c r="I108" s="4">
        <v>24337000</v>
      </c>
      <c r="J108" s="4">
        <v>30983000</v>
      </c>
      <c r="K108" s="4">
        <v>27315000</v>
      </c>
      <c r="L108" s="4">
        <v>19354000</v>
      </c>
    </row>
    <row r="109" spans="1:12" ht="16" x14ac:dyDescent="0.2">
      <c r="A109" s="3" t="s">
        <v>111</v>
      </c>
      <c r="B109" s="4">
        <v>1931000</v>
      </c>
      <c r="C109" s="4">
        <v>1786000</v>
      </c>
      <c r="D109" s="4">
        <v>2622000</v>
      </c>
      <c r="E109" s="4">
        <v>12016000</v>
      </c>
      <c r="F109" s="4">
        <v>2159000</v>
      </c>
      <c r="G109" s="4">
        <v>410000</v>
      </c>
      <c r="H109" s="5">
        <v>410000</v>
      </c>
      <c r="I109" s="4">
        <v>2323000</v>
      </c>
      <c r="J109" s="4">
        <v>2013000</v>
      </c>
      <c r="K109" s="4">
        <v>1257000</v>
      </c>
      <c r="L109" s="4">
        <v>410000</v>
      </c>
    </row>
    <row r="110" spans="1:12" ht="16" x14ac:dyDescent="0.2">
      <c r="A110" s="3" t="s">
        <v>112</v>
      </c>
      <c r="B110" s="4" t="s">
        <v>17</v>
      </c>
      <c r="C110" s="4" t="s">
        <v>17</v>
      </c>
      <c r="D110" s="4" t="s">
        <v>17</v>
      </c>
      <c r="E110" s="4" t="s">
        <v>17</v>
      </c>
      <c r="F110" s="4" t="s">
        <v>17</v>
      </c>
      <c r="G110" s="4" t="s">
        <v>17</v>
      </c>
      <c r="H110" s="5" t="s">
        <v>17</v>
      </c>
      <c r="I110" s="4" t="s">
        <v>17</v>
      </c>
      <c r="J110" s="4" t="s">
        <v>17</v>
      </c>
      <c r="K110" s="4" t="s">
        <v>17</v>
      </c>
      <c r="L110" s="4" t="s">
        <v>17</v>
      </c>
    </row>
    <row r="111" spans="1:12" ht="16" x14ac:dyDescent="0.2">
      <c r="A111" s="3" t="s">
        <v>102</v>
      </c>
      <c r="B111" s="4" t="s">
        <v>17</v>
      </c>
      <c r="C111" s="4" t="s">
        <v>17</v>
      </c>
      <c r="D111" s="4" t="s">
        <v>17</v>
      </c>
      <c r="E111" s="4" t="s">
        <v>17</v>
      </c>
      <c r="F111" s="4" t="s">
        <v>17</v>
      </c>
      <c r="G111" s="4" t="s">
        <v>17</v>
      </c>
      <c r="H111" s="5" t="s">
        <v>17</v>
      </c>
      <c r="I111" s="4" t="s">
        <v>17</v>
      </c>
      <c r="J111" s="4" t="s">
        <v>17</v>
      </c>
      <c r="K111" s="4" t="s">
        <v>17</v>
      </c>
      <c r="L111" s="4" t="s">
        <v>17</v>
      </c>
    </row>
    <row r="112" spans="1:12" ht="16" x14ac:dyDescent="0.2">
      <c r="A112" s="3" t="s">
        <v>104</v>
      </c>
      <c r="B112" s="4" t="s">
        <v>17</v>
      </c>
      <c r="C112" s="4" t="s">
        <v>17</v>
      </c>
      <c r="D112" s="4" t="s">
        <v>17</v>
      </c>
      <c r="E112" s="4" t="s">
        <v>17</v>
      </c>
      <c r="F112" s="4" t="s">
        <v>17</v>
      </c>
      <c r="G112" s="4" t="s">
        <v>17</v>
      </c>
      <c r="H112" s="5" t="s">
        <v>17</v>
      </c>
      <c r="I112" s="4" t="s">
        <v>17</v>
      </c>
      <c r="J112" s="4" t="s">
        <v>17</v>
      </c>
      <c r="K112" s="4" t="s">
        <v>17</v>
      </c>
      <c r="L112" s="4" t="s">
        <v>17</v>
      </c>
    </row>
    <row r="113" spans="1:12" ht="16" x14ac:dyDescent="0.2">
      <c r="A113" s="3" t="s">
        <v>103</v>
      </c>
      <c r="B113" s="4" t="s">
        <v>17</v>
      </c>
      <c r="C113" s="4" t="s">
        <v>17</v>
      </c>
      <c r="D113" s="4" t="s">
        <v>17</v>
      </c>
      <c r="E113" s="4" t="s">
        <v>17</v>
      </c>
      <c r="F113" s="4" t="s">
        <v>17</v>
      </c>
      <c r="G113" s="4" t="s">
        <v>17</v>
      </c>
      <c r="H113" s="5" t="s">
        <v>17</v>
      </c>
      <c r="I113" s="4" t="s">
        <v>17</v>
      </c>
      <c r="J113" s="4" t="s">
        <v>17</v>
      </c>
      <c r="K113" s="4" t="s">
        <v>17</v>
      </c>
      <c r="L113" s="4" t="s">
        <v>17</v>
      </c>
    </row>
    <row r="114" spans="1:12" ht="16" x14ac:dyDescent="0.2">
      <c r="A114" s="3" t="s">
        <v>113</v>
      </c>
      <c r="B114" s="4">
        <v>192845000</v>
      </c>
      <c r="C114" s="4">
        <v>277754000</v>
      </c>
      <c r="D114" s="4">
        <v>13827000</v>
      </c>
      <c r="E114" s="4">
        <v>25888000</v>
      </c>
      <c r="F114" s="4">
        <v>20803000</v>
      </c>
      <c r="G114" s="4">
        <v>18944000</v>
      </c>
      <c r="H114" s="5">
        <v>18944000</v>
      </c>
      <c r="I114" s="4">
        <v>22014000</v>
      </c>
      <c r="J114" s="4">
        <v>28970000</v>
      </c>
      <c r="K114" s="4">
        <v>26058000</v>
      </c>
      <c r="L114" s="4">
        <v>18944000</v>
      </c>
    </row>
    <row r="115" spans="1:12" ht="16" x14ac:dyDescent="0.2">
      <c r="A115" s="3" t="s">
        <v>114</v>
      </c>
      <c r="B115" s="4">
        <v>200609000</v>
      </c>
      <c r="C115" s="4">
        <v>279540000</v>
      </c>
      <c r="D115" s="4">
        <v>16449000</v>
      </c>
      <c r="E115" s="4">
        <v>1113924000</v>
      </c>
      <c r="F115" s="4">
        <v>1803675000</v>
      </c>
      <c r="G115" s="4">
        <v>1796613000</v>
      </c>
      <c r="H115" s="5">
        <v>1796613000</v>
      </c>
      <c r="I115" s="4">
        <v>1879550000</v>
      </c>
      <c r="J115" s="4">
        <v>1923157000</v>
      </c>
      <c r="K115" s="4">
        <v>1941087000</v>
      </c>
      <c r="L115" s="4">
        <v>1796613000</v>
      </c>
    </row>
    <row r="116" spans="1:12" ht="16" x14ac:dyDescent="0.2">
      <c r="A116" s="3" t="s">
        <v>115</v>
      </c>
      <c r="B116" s="4">
        <v>1131187000</v>
      </c>
      <c r="C116" s="4">
        <v>1628955000</v>
      </c>
      <c r="D116" s="4">
        <v>1693296000</v>
      </c>
      <c r="E116" s="4">
        <v>3439583000</v>
      </c>
      <c r="F116" s="4">
        <v>5212332000</v>
      </c>
      <c r="G116" s="4">
        <v>5550049000</v>
      </c>
      <c r="H116" s="5">
        <v>5550049000</v>
      </c>
      <c r="I116" s="4">
        <v>5205568000</v>
      </c>
      <c r="J116" s="4">
        <v>5654397000</v>
      </c>
      <c r="K116" s="4">
        <v>5276548000</v>
      </c>
      <c r="L116" s="4">
        <v>5550049000</v>
      </c>
    </row>
    <row r="117" spans="1:12" ht="16" x14ac:dyDescent="0.2">
      <c r="A117" s="3" t="s">
        <v>116</v>
      </c>
      <c r="B117" s="4" t="s">
        <v>17</v>
      </c>
      <c r="C117" s="4" t="s">
        <v>17</v>
      </c>
      <c r="D117" s="4" t="s">
        <v>17</v>
      </c>
      <c r="E117" s="4" t="s">
        <v>17</v>
      </c>
      <c r="F117" s="4" t="s">
        <v>17</v>
      </c>
      <c r="G117" s="4" t="s">
        <v>17</v>
      </c>
      <c r="H117" s="5" t="s">
        <v>17</v>
      </c>
      <c r="I117" s="4" t="s">
        <v>17</v>
      </c>
      <c r="J117" s="4" t="s">
        <v>17</v>
      </c>
      <c r="K117" s="4" t="s">
        <v>17</v>
      </c>
      <c r="L117" s="4" t="s">
        <v>17</v>
      </c>
    </row>
    <row r="118" spans="1:12" ht="16" x14ac:dyDescent="0.2">
      <c r="A118" s="3" t="s">
        <v>117</v>
      </c>
      <c r="B118" s="4">
        <v>8615000</v>
      </c>
      <c r="C118" s="4">
        <v>14673000</v>
      </c>
      <c r="D118" s="4">
        <v>857046000</v>
      </c>
      <c r="E118" s="4">
        <v>2777157000</v>
      </c>
      <c r="F118" s="4">
        <v>4598739000</v>
      </c>
      <c r="G118" s="4">
        <v>4946625000</v>
      </c>
      <c r="H118" s="5">
        <v>4946625000</v>
      </c>
      <c r="I118" s="4">
        <v>4684486000</v>
      </c>
      <c r="J118" s="4">
        <v>4811782000</v>
      </c>
      <c r="K118" s="4">
        <v>4887202000</v>
      </c>
      <c r="L118" s="4">
        <v>4946625000</v>
      </c>
    </row>
    <row r="119" spans="1:12" ht="16" x14ac:dyDescent="0.2">
      <c r="A119" s="3" t="s">
        <v>118</v>
      </c>
      <c r="B119" s="4">
        <v>1000</v>
      </c>
      <c r="C119" s="4">
        <v>1000</v>
      </c>
      <c r="D119" s="4">
        <v>2000</v>
      </c>
      <c r="E119" s="4">
        <v>2000</v>
      </c>
      <c r="F119" s="4">
        <v>2000</v>
      </c>
      <c r="G119" s="4">
        <v>2000</v>
      </c>
      <c r="H119" s="5">
        <v>2000</v>
      </c>
      <c r="I119" s="4">
        <v>2000</v>
      </c>
      <c r="J119" s="4">
        <v>2000</v>
      </c>
      <c r="K119" s="4">
        <v>2000</v>
      </c>
      <c r="L119" s="4">
        <v>2000</v>
      </c>
    </row>
    <row r="120" spans="1:12" ht="16" x14ac:dyDescent="0.2">
      <c r="A120" s="3" t="s">
        <v>119</v>
      </c>
      <c r="B120" s="4">
        <v>8614000</v>
      </c>
      <c r="C120" s="4">
        <v>14672000</v>
      </c>
      <c r="D120" s="4">
        <v>857044000</v>
      </c>
      <c r="E120" s="4">
        <v>2777155000</v>
      </c>
      <c r="F120" s="4">
        <v>4598737000</v>
      </c>
      <c r="G120" s="4">
        <v>4946623000</v>
      </c>
      <c r="H120" s="5">
        <v>4946623000</v>
      </c>
      <c r="I120" s="4">
        <v>4684484000</v>
      </c>
      <c r="J120" s="4">
        <v>4811780000</v>
      </c>
      <c r="K120" s="4">
        <v>4887200000</v>
      </c>
      <c r="L120" s="4">
        <v>4946623000</v>
      </c>
    </row>
    <row r="121" spans="1:12" ht="16" x14ac:dyDescent="0.2">
      <c r="A121" s="3" t="s">
        <v>120</v>
      </c>
      <c r="B121" s="4" t="s">
        <v>17</v>
      </c>
      <c r="C121" s="4" t="s">
        <v>17</v>
      </c>
      <c r="D121" s="4" t="s">
        <v>17</v>
      </c>
      <c r="E121" s="4" t="s">
        <v>17</v>
      </c>
      <c r="F121" s="4" t="s">
        <v>17</v>
      </c>
      <c r="G121" s="4" t="s">
        <v>17</v>
      </c>
      <c r="H121" s="5" t="s">
        <v>17</v>
      </c>
      <c r="I121" s="4" t="s">
        <v>17</v>
      </c>
      <c r="J121" s="4" t="s">
        <v>17</v>
      </c>
      <c r="K121" s="4" t="s">
        <v>17</v>
      </c>
      <c r="L121" s="4" t="s">
        <v>17</v>
      </c>
    </row>
    <row r="122" spans="1:12" ht="16" x14ac:dyDescent="0.2">
      <c r="A122" s="3" t="s">
        <v>121</v>
      </c>
      <c r="B122" s="4">
        <v>-110342000</v>
      </c>
      <c r="C122" s="4">
        <v>-117656000</v>
      </c>
      <c r="D122" s="4">
        <v>-148747000</v>
      </c>
      <c r="E122" s="4">
        <v>-247467000</v>
      </c>
      <c r="F122" s="4">
        <v>-544828000</v>
      </c>
      <c r="G122" s="4">
        <v>-856168000</v>
      </c>
      <c r="H122" s="5">
        <v>-856168000</v>
      </c>
      <c r="I122" s="4">
        <v>-626468000</v>
      </c>
      <c r="J122" s="4">
        <v>-721544000</v>
      </c>
      <c r="K122" s="4">
        <v>-779682000</v>
      </c>
      <c r="L122" s="4">
        <v>-856168000</v>
      </c>
    </row>
    <row r="123" spans="1:12" ht="16" x14ac:dyDescent="0.2">
      <c r="A123" s="3" t="s">
        <v>122</v>
      </c>
      <c r="B123" s="4">
        <v>-177000</v>
      </c>
      <c r="C123" s="4">
        <v>326000</v>
      </c>
      <c r="D123" s="4">
        <v>2420000</v>
      </c>
      <c r="E123" s="4">
        <v>-100000</v>
      </c>
      <c r="F123" s="4">
        <v>-10217000</v>
      </c>
      <c r="G123" s="4">
        <v>-4488000</v>
      </c>
      <c r="H123" s="5">
        <v>-4488000</v>
      </c>
      <c r="I123" s="4">
        <v>-10487000</v>
      </c>
      <c r="J123" s="4">
        <v>-6361000</v>
      </c>
      <c r="K123" s="4">
        <v>-3183000</v>
      </c>
      <c r="L123" s="4">
        <v>-4488000</v>
      </c>
    </row>
    <row r="124" spans="1:12" ht="16" x14ac:dyDescent="0.2">
      <c r="A124" s="3" t="s">
        <v>123</v>
      </c>
      <c r="B124" s="4">
        <v>-101904000</v>
      </c>
      <c r="C124" s="4">
        <v>-102657000</v>
      </c>
      <c r="D124" s="4">
        <v>710719000</v>
      </c>
      <c r="E124" s="4">
        <v>2529590000</v>
      </c>
      <c r="F124" s="4">
        <v>4043694000</v>
      </c>
      <c r="G124" s="4">
        <v>4085969000</v>
      </c>
      <c r="H124" s="5">
        <v>4085969000</v>
      </c>
      <c r="I124" s="4">
        <v>4047531000</v>
      </c>
      <c r="J124" s="4">
        <v>4083877000</v>
      </c>
      <c r="K124" s="4">
        <v>4104337000</v>
      </c>
      <c r="L124" s="4">
        <v>4085969000</v>
      </c>
    </row>
    <row r="125" spans="1:12" ht="16" x14ac:dyDescent="0.2">
      <c r="A125" s="3" t="s">
        <v>124</v>
      </c>
      <c r="B125" s="4" t="s">
        <v>17</v>
      </c>
      <c r="C125" s="4" t="s">
        <v>17</v>
      </c>
      <c r="D125" s="4" t="s">
        <v>17</v>
      </c>
      <c r="E125" s="4" t="s">
        <v>17</v>
      </c>
      <c r="F125" s="4" t="s">
        <v>17</v>
      </c>
      <c r="G125" s="4" t="s">
        <v>17</v>
      </c>
      <c r="H125" s="5" t="s">
        <v>17</v>
      </c>
      <c r="I125" s="4" t="s">
        <v>17</v>
      </c>
      <c r="J125" s="4" t="s">
        <v>17</v>
      </c>
      <c r="K125" s="4" t="s">
        <v>17</v>
      </c>
      <c r="L125" s="4" t="s">
        <v>17</v>
      </c>
    </row>
    <row r="126" spans="1:12" ht="16" x14ac:dyDescent="0.2">
      <c r="A126" s="3" t="s">
        <v>125</v>
      </c>
      <c r="B126" s="4">
        <v>-101904000</v>
      </c>
      <c r="C126" s="4">
        <v>-102657000</v>
      </c>
      <c r="D126" s="4">
        <v>710719000</v>
      </c>
      <c r="E126" s="4">
        <v>2529590000</v>
      </c>
      <c r="F126" s="4">
        <v>4043694000</v>
      </c>
      <c r="G126" s="4">
        <v>4085969000</v>
      </c>
      <c r="H126" s="5">
        <v>4085969000</v>
      </c>
      <c r="I126" s="4">
        <v>4047531000</v>
      </c>
      <c r="J126" s="4">
        <v>4083877000</v>
      </c>
      <c r="K126" s="4">
        <v>4104337000</v>
      </c>
      <c r="L126" s="4">
        <v>4085969000</v>
      </c>
    </row>
    <row r="127" spans="1:12" ht="16" x14ac:dyDescent="0.2">
      <c r="A127" s="3" t="s">
        <v>126</v>
      </c>
      <c r="B127" s="4">
        <v>1029283000</v>
      </c>
      <c r="C127" s="4">
        <v>1526298000</v>
      </c>
      <c r="D127" s="4">
        <v>2404015000</v>
      </c>
      <c r="E127" s="4">
        <v>5969173000</v>
      </c>
      <c r="F127" s="4">
        <v>9256026000</v>
      </c>
      <c r="G127" s="4">
        <v>9636018000</v>
      </c>
      <c r="H127" s="5">
        <v>9636018000</v>
      </c>
      <c r="I127" s="4">
        <v>9253099000</v>
      </c>
      <c r="J127" s="4">
        <v>9738274000</v>
      </c>
      <c r="K127" s="4">
        <v>9380885000</v>
      </c>
      <c r="L127" s="4">
        <v>9636018000</v>
      </c>
    </row>
    <row r="128" spans="1:12" ht="16" x14ac:dyDescent="0.2">
      <c r="A128" s="27" t="s">
        <v>127</v>
      </c>
      <c r="B128" s="25">
        <v>82813000</v>
      </c>
      <c r="C128" s="25">
        <v>69554000</v>
      </c>
      <c r="D128" s="25">
        <v>79635000</v>
      </c>
      <c r="E128" s="25">
        <v>94504000</v>
      </c>
      <c r="F128" s="25">
        <v>104731000</v>
      </c>
      <c r="G128" s="25">
        <v>106550000</v>
      </c>
      <c r="H128" s="26">
        <v>106550000</v>
      </c>
      <c r="I128" s="25">
        <v>105633000</v>
      </c>
      <c r="J128" s="25">
        <v>106336000</v>
      </c>
      <c r="K128" s="25">
        <v>106688000</v>
      </c>
      <c r="L128" s="25">
        <v>106550000</v>
      </c>
    </row>
    <row r="129" spans="1:12" ht="16" x14ac:dyDescent="0.2">
      <c r="A129" s="12" t="s">
        <v>190</v>
      </c>
      <c r="B129" s="13"/>
      <c r="C129" s="18">
        <f>(C128/B128)-1</f>
        <v>-0.16010771255720724</v>
      </c>
      <c r="D129" s="18">
        <f>(D128/C128)-1</f>
        <v>0.14493774621157662</v>
      </c>
      <c r="E129" s="18">
        <f>(E128/D128)-1</f>
        <v>0.186714384378728</v>
      </c>
      <c r="F129" s="18">
        <f t="shared" ref="F129:L129" si="7">(F128/E128)-1</f>
        <v>0.10821764158130875</v>
      </c>
      <c r="G129" s="18">
        <f t="shared" si="7"/>
        <v>1.7368305468294931E-2</v>
      </c>
      <c r="H129" s="18">
        <f t="shared" si="7"/>
        <v>0</v>
      </c>
      <c r="I129" s="18">
        <f t="shared" si="7"/>
        <v>-8.6062881276396386E-3</v>
      </c>
      <c r="J129" s="18">
        <f t="shared" si="7"/>
        <v>6.6551172455577845E-3</v>
      </c>
      <c r="K129" s="18">
        <f t="shared" si="7"/>
        <v>3.3102618116160887E-3</v>
      </c>
      <c r="L129" s="18">
        <f t="shared" si="7"/>
        <v>-1.2934913017396132E-3</v>
      </c>
    </row>
    <row r="130" spans="1:12" ht="16" x14ac:dyDescent="0.2">
      <c r="A130" s="3" t="s">
        <v>128</v>
      </c>
      <c r="B130" s="4">
        <v>193000</v>
      </c>
      <c r="C130" s="4">
        <v>494000</v>
      </c>
      <c r="D130" s="4">
        <v>1107000</v>
      </c>
      <c r="E130" s="4">
        <v>86639000</v>
      </c>
      <c r="F130" s="4">
        <v>82728000</v>
      </c>
      <c r="G130" s="4">
        <v>72477000</v>
      </c>
      <c r="H130" s="5">
        <v>72477000</v>
      </c>
      <c r="I130" s="4">
        <v>80440000</v>
      </c>
      <c r="J130" s="4">
        <v>78207000</v>
      </c>
      <c r="K130" s="4">
        <v>75631000</v>
      </c>
      <c r="L130" s="4">
        <v>72477000</v>
      </c>
    </row>
    <row r="131" spans="1:12" ht="16" x14ac:dyDescent="0.2">
      <c r="A131" s="3" t="s">
        <v>129</v>
      </c>
      <c r="B131" s="4">
        <v>-12901000</v>
      </c>
      <c r="C131" s="4">
        <v>-90306000</v>
      </c>
      <c r="D131" s="4">
        <v>-571343000</v>
      </c>
      <c r="E131" s="4">
        <v>479766000</v>
      </c>
      <c r="F131" s="4">
        <v>176540000</v>
      </c>
      <c r="G131" s="4">
        <v>222677000</v>
      </c>
      <c r="H131" s="5">
        <v>222677000</v>
      </c>
      <c r="I131" s="4">
        <v>165807000</v>
      </c>
      <c r="J131" s="4">
        <v>197209000</v>
      </c>
      <c r="K131" s="4">
        <v>247581000</v>
      </c>
      <c r="L131" s="4">
        <v>222677000</v>
      </c>
    </row>
    <row r="132" spans="1:12" ht="16" x14ac:dyDescent="0.2">
      <c r="A132" s="3" t="s">
        <v>130</v>
      </c>
      <c r="B132" s="6">
        <v>12.66</v>
      </c>
      <c r="C132" s="6">
        <v>87.97</v>
      </c>
      <c r="D132" s="6">
        <v>-80.39</v>
      </c>
      <c r="E132" s="6">
        <v>18.97</v>
      </c>
      <c r="F132" s="6">
        <v>4.37</v>
      </c>
      <c r="G132" s="6">
        <v>5.45</v>
      </c>
      <c r="H132" s="7">
        <v>5.45</v>
      </c>
      <c r="I132" s="6">
        <v>4.0999999999999996</v>
      </c>
      <c r="J132" s="6">
        <v>4.83</v>
      </c>
      <c r="K132" s="6">
        <v>6.03</v>
      </c>
      <c r="L132" s="6">
        <v>5.45</v>
      </c>
    </row>
    <row r="133" spans="1:12" ht="16" x14ac:dyDescent="0.2">
      <c r="A133" s="3" t="s">
        <v>131</v>
      </c>
      <c r="B133" s="6">
        <v>-9.9</v>
      </c>
      <c r="C133" s="6">
        <v>-6.73</v>
      </c>
      <c r="D133" s="6">
        <v>29.56</v>
      </c>
      <c r="E133" s="4">
        <v>9</v>
      </c>
      <c r="F133" s="6">
        <v>19.32</v>
      </c>
      <c r="G133" s="6">
        <v>19.309999999999999</v>
      </c>
      <c r="H133" s="7">
        <v>19.309999999999999</v>
      </c>
      <c r="I133" s="6">
        <v>19.64</v>
      </c>
      <c r="J133" s="6">
        <v>18.52</v>
      </c>
      <c r="K133" s="6">
        <v>20.09</v>
      </c>
      <c r="L133" s="6">
        <v>19.309999999999999</v>
      </c>
    </row>
    <row r="134" spans="1:12" ht="16" x14ac:dyDescent="0.2">
      <c r="A134" s="3" t="s">
        <v>132</v>
      </c>
      <c r="B134" s="6">
        <v>1.0900000000000001</v>
      </c>
      <c r="C134" s="6">
        <v>1.1200000000000001</v>
      </c>
      <c r="D134" s="6">
        <v>1.42</v>
      </c>
      <c r="E134" s="6">
        <v>1.55</v>
      </c>
      <c r="F134" s="6">
        <v>1.84</v>
      </c>
      <c r="G134" s="6">
        <v>1.78</v>
      </c>
      <c r="H134" s="7">
        <v>1.78</v>
      </c>
      <c r="I134" s="6">
        <v>1.89</v>
      </c>
      <c r="J134" s="6">
        <v>1.81</v>
      </c>
      <c r="K134" s="6">
        <v>1.92</v>
      </c>
      <c r="L134" s="6">
        <v>1.78</v>
      </c>
    </row>
    <row r="135" spans="1:12" ht="16" x14ac:dyDescent="0.2">
      <c r="A135" s="3" t="s">
        <v>133</v>
      </c>
      <c r="B135" s="4" t="s">
        <v>17</v>
      </c>
      <c r="C135" s="6">
        <v>-35.08</v>
      </c>
      <c r="D135" s="6">
        <v>-32.19</v>
      </c>
      <c r="E135" s="6">
        <v>-28.21</v>
      </c>
      <c r="F135" s="6">
        <v>-15.49</v>
      </c>
      <c r="G135" s="6">
        <v>-8.36</v>
      </c>
      <c r="H135" s="7">
        <v>-8.36</v>
      </c>
      <c r="I135" s="6">
        <v>-16.23</v>
      </c>
      <c r="J135" s="6">
        <v>-15.55</v>
      </c>
      <c r="K135" s="6">
        <v>-6.79</v>
      </c>
      <c r="L135" s="6">
        <v>-8.36</v>
      </c>
    </row>
    <row r="136" spans="1:12" ht="16" x14ac:dyDescent="0.2">
      <c r="A136" s="3" t="s">
        <v>134</v>
      </c>
      <c r="B136" s="4" t="s">
        <v>17</v>
      </c>
      <c r="C136" s="4">
        <v>544</v>
      </c>
      <c r="D136" s="4">
        <v>618</v>
      </c>
      <c r="E136" s="4">
        <v>1384</v>
      </c>
      <c r="F136" s="4">
        <v>2269</v>
      </c>
      <c r="G136" s="4">
        <v>2521</v>
      </c>
      <c r="H136" s="5">
        <v>2521</v>
      </c>
      <c r="I136" s="4">
        <v>2269</v>
      </c>
      <c r="J136" s="4">
        <v>2269</v>
      </c>
      <c r="K136" s="4">
        <v>2269</v>
      </c>
      <c r="L136" s="4">
        <v>2521</v>
      </c>
    </row>
    <row r="139" spans="1:12" ht="16" x14ac:dyDescent="0.2">
      <c r="A139" s="3" t="s">
        <v>135</v>
      </c>
      <c r="B139" s="4">
        <v>-7195000</v>
      </c>
      <c r="C139" s="4">
        <v>-7314000</v>
      </c>
      <c r="D139" s="4">
        <v>-31091000</v>
      </c>
      <c r="E139" s="4">
        <v>-98720000</v>
      </c>
      <c r="F139" s="4">
        <v>-326361000</v>
      </c>
      <c r="G139" s="4">
        <v>-223725000</v>
      </c>
      <c r="H139" s="5">
        <v>-223725000</v>
      </c>
      <c r="I139" s="4">
        <v>-81640000</v>
      </c>
      <c r="J139" s="4">
        <v>-95076000</v>
      </c>
      <c r="K139" s="4">
        <v>-31138000</v>
      </c>
      <c r="L139" s="4">
        <v>-15871000</v>
      </c>
    </row>
    <row r="140" spans="1:12" ht="16" x14ac:dyDescent="0.2">
      <c r="A140" s="3" t="s">
        <v>136</v>
      </c>
      <c r="B140" s="4">
        <v>2314000</v>
      </c>
      <c r="C140" s="4">
        <v>3154000</v>
      </c>
      <c r="D140" s="4">
        <v>4257000</v>
      </c>
      <c r="E140" s="4">
        <v>11009000</v>
      </c>
      <c r="F140" s="4">
        <v>87504000</v>
      </c>
      <c r="G140" s="4">
        <v>95678000</v>
      </c>
      <c r="H140" s="5">
        <v>95677000</v>
      </c>
      <c r="I140" s="4">
        <v>23239000</v>
      </c>
      <c r="J140" s="4">
        <v>23506000</v>
      </c>
      <c r="K140" s="4">
        <v>24154000</v>
      </c>
      <c r="L140" s="4">
        <v>24778000</v>
      </c>
    </row>
    <row r="141" spans="1:12" ht="16" x14ac:dyDescent="0.2">
      <c r="A141" s="3" t="s">
        <v>137</v>
      </c>
      <c r="B141" s="4">
        <v>1727000</v>
      </c>
      <c r="C141" s="4">
        <v>2886000</v>
      </c>
      <c r="D141" s="4">
        <v>14966000</v>
      </c>
      <c r="E141" s="4">
        <v>64450000</v>
      </c>
      <c r="F141" s="4">
        <v>236999000</v>
      </c>
      <c r="G141" s="4">
        <v>324785000</v>
      </c>
      <c r="H141" s="5">
        <v>324786000</v>
      </c>
      <c r="I141" s="4">
        <v>81701000</v>
      </c>
      <c r="J141" s="4">
        <v>122756000</v>
      </c>
      <c r="K141" s="4">
        <v>63746000</v>
      </c>
      <c r="L141" s="4">
        <v>56583000</v>
      </c>
    </row>
    <row r="142" spans="1:12" ht="16" x14ac:dyDescent="0.2">
      <c r="A142" s="27" t="s">
        <v>138</v>
      </c>
      <c r="B142" s="25">
        <v>1545000</v>
      </c>
      <c r="C142" s="25">
        <v>4082000</v>
      </c>
      <c r="D142" s="25">
        <v>18064000</v>
      </c>
      <c r="E142" s="25">
        <v>68290000</v>
      </c>
      <c r="F142" s="25">
        <v>197157000</v>
      </c>
      <c r="G142" s="25">
        <v>313567000</v>
      </c>
      <c r="H142" s="26">
        <v>313567000</v>
      </c>
      <c r="I142" s="25">
        <v>72620000</v>
      </c>
      <c r="J142" s="25">
        <v>119305000</v>
      </c>
      <c r="K142" s="25">
        <v>63792000</v>
      </c>
      <c r="L142" s="25">
        <v>57850000</v>
      </c>
    </row>
    <row r="143" spans="1:12" ht="16" x14ac:dyDescent="0.2">
      <c r="A143" s="8" t="s">
        <v>191</v>
      </c>
      <c r="B143" s="18">
        <f t="shared" ref="B143:L143" si="8">B142/B2</f>
        <v>2.3818700377707547E-2</v>
      </c>
      <c r="C143" s="18">
        <f t="shared" si="8"/>
        <v>3.7673856263440116E-2</v>
      </c>
      <c r="D143" s="18">
        <f t="shared" si="8"/>
        <v>0.11461928934010153</v>
      </c>
      <c r="E143" s="18">
        <f t="shared" si="8"/>
        <v>0.28661364447149185</v>
      </c>
      <c r="F143" s="18">
        <f t="shared" si="8"/>
        <v>0.30711774427961908</v>
      </c>
      <c r="G143" s="18">
        <f t="shared" si="8"/>
        <v>0.29624608396285951</v>
      </c>
      <c r="H143" s="18">
        <f t="shared" si="8"/>
        <v>0.29624608396285951</v>
      </c>
      <c r="I143" s="18">
        <f t="shared" si="8"/>
        <v>0.31584349611175866</v>
      </c>
      <c r="J143" s="18">
        <f t="shared" si="8"/>
        <v>0.45885479565856174</v>
      </c>
      <c r="K143" s="18">
        <f t="shared" si="8"/>
        <v>0.2340518427473354</v>
      </c>
      <c r="L143" s="18">
        <f t="shared" si="8"/>
        <v>0.19545041438190708</v>
      </c>
    </row>
    <row r="144" spans="1:12" ht="16" x14ac:dyDescent="0.2">
      <c r="A144" s="3" t="s">
        <v>139</v>
      </c>
      <c r="B144" s="4" t="s">
        <v>17</v>
      </c>
      <c r="C144" s="4">
        <v>-176000</v>
      </c>
      <c r="D144" s="4" t="s">
        <v>17</v>
      </c>
      <c r="E144" s="4">
        <v>-40617000</v>
      </c>
      <c r="F144" s="4">
        <v>-4075000</v>
      </c>
      <c r="G144" s="4">
        <v>-1361000</v>
      </c>
      <c r="H144" s="5">
        <v>-1362000</v>
      </c>
      <c r="I144" s="4">
        <v>-299000</v>
      </c>
      <c r="J144" s="4">
        <v>-527000</v>
      </c>
      <c r="K144" s="4">
        <v>-343000</v>
      </c>
      <c r="L144" s="4">
        <v>-193000</v>
      </c>
    </row>
    <row r="145" spans="1:12" ht="16" x14ac:dyDescent="0.2">
      <c r="A145" s="3" t="s">
        <v>140</v>
      </c>
      <c r="B145" s="4" t="s">
        <v>17</v>
      </c>
      <c r="C145" s="4" t="s">
        <v>17</v>
      </c>
      <c r="D145" s="4" t="s">
        <v>17</v>
      </c>
      <c r="E145" s="4" t="s">
        <v>17</v>
      </c>
      <c r="F145" s="4" t="s">
        <v>17</v>
      </c>
      <c r="G145" s="4" t="s">
        <v>17</v>
      </c>
      <c r="H145" s="5" t="s">
        <v>17</v>
      </c>
      <c r="I145" s="4" t="s">
        <v>17</v>
      </c>
      <c r="J145" s="4" t="s">
        <v>17</v>
      </c>
      <c r="K145" s="4" t="s">
        <v>17</v>
      </c>
      <c r="L145" s="4" t="s">
        <v>17</v>
      </c>
    </row>
    <row r="146" spans="1:12" ht="16" x14ac:dyDescent="0.2">
      <c r="A146" s="3" t="s">
        <v>141</v>
      </c>
      <c r="B146" s="4">
        <v>182000</v>
      </c>
      <c r="C146" s="4">
        <v>-1020000</v>
      </c>
      <c r="D146" s="4">
        <v>-3098000</v>
      </c>
      <c r="E146" s="4">
        <v>36777000</v>
      </c>
      <c r="F146" s="4">
        <v>43917000</v>
      </c>
      <c r="G146" s="4">
        <v>12579000</v>
      </c>
      <c r="H146" s="5">
        <v>12581000</v>
      </c>
      <c r="I146" s="4">
        <v>9380000</v>
      </c>
      <c r="J146" s="4">
        <v>3978000</v>
      </c>
      <c r="K146" s="4">
        <v>297000</v>
      </c>
      <c r="L146" s="4">
        <v>-1074000</v>
      </c>
    </row>
    <row r="147" spans="1:12" ht="16" x14ac:dyDescent="0.2">
      <c r="A147" s="3" t="s">
        <v>142</v>
      </c>
      <c r="B147" s="4">
        <v>-5202000</v>
      </c>
      <c r="C147" s="4">
        <v>-2675000</v>
      </c>
      <c r="D147" s="4">
        <v>7438000</v>
      </c>
      <c r="E147" s="4">
        <v>27884000</v>
      </c>
      <c r="F147" s="4">
        <v>-16235000</v>
      </c>
      <c r="G147" s="4">
        <v>-8970000</v>
      </c>
      <c r="H147" s="5">
        <v>-8970000</v>
      </c>
      <c r="I147" s="4">
        <v>-5148000</v>
      </c>
      <c r="J147" s="4">
        <v>4044000</v>
      </c>
      <c r="K147" s="4">
        <v>-22731000</v>
      </c>
      <c r="L147" s="4">
        <v>14865000</v>
      </c>
    </row>
    <row r="148" spans="1:12" ht="16" x14ac:dyDescent="0.2">
      <c r="A148" s="3" t="s">
        <v>143</v>
      </c>
      <c r="B148" s="4">
        <v>-782000</v>
      </c>
      <c r="C148" s="4">
        <v>-3846000</v>
      </c>
      <c r="D148" s="4">
        <v>-1608000</v>
      </c>
      <c r="E148" s="4">
        <v>-8104000</v>
      </c>
      <c r="F148" s="4">
        <v>-3032000</v>
      </c>
      <c r="G148" s="4">
        <v>-4482000</v>
      </c>
      <c r="H148" s="5">
        <v>-4482000</v>
      </c>
      <c r="I148" s="4">
        <v>-4774000</v>
      </c>
      <c r="J148" s="4">
        <v>-2278000</v>
      </c>
      <c r="K148" s="4">
        <v>-2917000</v>
      </c>
      <c r="L148" s="4">
        <v>5487000</v>
      </c>
    </row>
    <row r="149" spans="1:12" ht="16" x14ac:dyDescent="0.2">
      <c r="A149" s="3" t="s">
        <v>144</v>
      </c>
      <c r="B149" s="4" t="s">
        <v>17</v>
      </c>
      <c r="C149" s="4" t="s">
        <v>17</v>
      </c>
      <c r="D149" s="4" t="s">
        <v>17</v>
      </c>
      <c r="E149" s="4" t="s">
        <v>17</v>
      </c>
      <c r="F149" s="4" t="s">
        <v>17</v>
      </c>
      <c r="G149" s="4" t="s">
        <v>17</v>
      </c>
      <c r="H149" s="5" t="s">
        <v>17</v>
      </c>
      <c r="I149" s="4" t="s">
        <v>17</v>
      </c>
      <c r="J149" s="4" t="s">
        <v>17</v>
      </c>
      <c r="K149" s="4" t="s">
        <v>17</v>
      </c>
      <c r="L149" s="4" t="s">
        <v>17</v>
      </c>
    </row>
    <row r="150" spans="1:12" ht="16" x14ac:dyDescent="0.2">
      <c r="A150" s="3" t="s">
        <v>145</v>
      </c>
      <c r="B150" s="4">
        <v>-3477000</v>
      </c>
      <c r="C150" s="4">
        <v>-5690000</v>
      </c>
      <c r="D150" s="4">
        <v>-10434000</v>
      </c>
      <c r="E150" s="4">
        <v>2275000</v>
      </c>
      <c r="F150" s="4">
        <v>-12970000</v>
      </c>
      <c r="G150" s="4">
        <v>-16844000</v>
      </c>
      <c r="H150" s="5">
        <v>-16844000</v>
      </c>
      <c r="I150" s="4">
        <v>-1339000</v>
      </c>
      <c r="J150" s="4">
        <v>-3284000</v>
      </c>
      <c r="K150" s="4">
        <v>-2854000</v>
      </c>
      <c r="L150" s="4">
        <v>-9367000</v>
      </c>
    </row>
    <row r="151" spans="1:12" ht="16" x14ac:dyDescent="0.2">
      <c r="A151" s="3" t="s">
        <v>146</v>
      </c>
      <c r="B151" s="4">
        <v>1079000</v>
      </c>
      <c r="C151" s="4">
        <v>7507000</v>
      </c>
      <c r="D151" s="4">
        <v>8159000</v>
      </c>
      <c r="E151" s="4">
        <v>30397000</v>
      </c>
      <c r="F151" s="4">
        <v>3689000</v>
      </c>
      <c r="G151" s="4">
        <v>32779000</v>
      </c>
      <c r="H151" s="5">
        <v>32779000</v>
      </c>
      <c r="I151" s="4">
        <v>5758000</v>
      </c>
      <c r="J151" s="4">
        <v>13161000</v>
      </c>
      <c r="K151" s="4">
        <v>-10545000</v>
      </c>
      <c r="L151" s="4">
        <v>24405000</v>
      </c>
    </row>
    <row r="152" spans="1:12" ht="16" x14ac:dyDescent="0.2">
      <c r="A152" s="3" t="s">
        <v>147</v>
      </c>
      <c r="B152" s="4">
        <v>-2022000</v>
      </c>
      <c r="C152" s="4">
        <v>-646000</v>
      </c>
      <c r="D152" s="4">
        <v>11321000</v>
      </c>
      <c r="E152" s="4">
        <v>3316000</v>
      </c>
      <c r="F152" s="4">
        <v>-3922000</v>
      </c>
      <c r="G152" s="4">
        <v>-20423000</v>
      </c>
      <c r="H152" s="5">
        <v>-20423000</v>
      </c>
      <c r="I152" s="4">
        <v>-4793000</v>
      </c>
      <c r="J152" s="4">
        <v>-3555000</v>
      </c>
      <c r="K152" s="4">
        <v>-6415000</v>
      </c>
      <c r="L152" s="4">
        <v>-5660000</v>
      </c>
    </row>
    <row r="153" spans="1:12" ht="16" x14ac:dyDescent="0.2">
      <c r="A153" s="3" t="s">
        <v>148</v>
      </c>
      <c r="B153" s="4" t="s">
        <v>17</v>
      </c>
      <c r="C153" s="4" t="s">
        <v>17</v>
      </c>
      <c r="D153" s="4" t="s">
        <v>17</v>
      </c>
      <c r="E153" s="4" t="s">
        <v>17</v>
      </c>
      <c r="F153" s="4" t="s">
        <v>17</v>
      </c>
      <c r="G153" s="4" t="s">
        <v>17</v>
      </c>
      <c r="H153" s="5" t="s">
        <v>17</v>
      </c>
      <c r="I153" s="4" t="s">
        <v>17</v>
      </c>
      <c r="J153" s="4" t="s">
        <v>17</v>
      </c>
      <c r="K153" s="4" t="s">
        <v>17</v>
      </c>
      <c r="L153" s="4" t="s">
        <v>17</v>
      </c>
    </row>
    <row r="154" spans="1:12" ht="16" x14ac:dyDescent="0.2">
      <c r="A154" s="3" t="s">
        <v>149</v>
      </c>
      <c r="B154" s="4">
        <v>-8356000</v>
      </c>
      <c r="C154" s="4">
        <v>-3949000</v>
      </c>
      <c r="D154" s="4">
        <v>-4430000</v>
      </c>
      <c r="E154" s="4">
        <v>4623000</v>
      </c>
      <c r="F154" s="4">
        <v>-18093000</v>
      </c>
      <c r="G154" s="4">
        <v>187768000</v>
      </c>
      <c r="H154" s="5">
        <v>187768000</v>
      </c>
      <c r="I154" s="4">
        <v>18152000</v>
      </c>
      <c r="J154" s="4">
        <v>55230000</v>
      </c>
      <c r="K154" s="4">
        <v>34031000</v>
      </c>
      <c r="L154" s="4">
        <v>80355000</v>
      </c>
    </row>
    <row r="155" spans="1:12" ht="16" x14ac:dyDescent="0.2">
      <c r="A155" s="3" t="s">
        <v>150</v>
      </c>
      <c r="B155" s="4" t="s">
        <v>17</v>
      </c>
      <c r="C155" s="4" t="s">
        <v>17</v>
      </c>
      <c r="D155" s="4" t="s">
        <v>17</v>
      </c>
      <c r="E155" s="4" t="s">
        <v>17</v>
      </c>
      <c r="F155" s="4" t="s">
        <v>17</v>
      </c>
      <c r="G155" s="4" t="s">
        <v>17</v>
      </c>
      <c r="H155" s="5" t="s">
        <v>17</v>
      </c>
      <c r="I155" s="4" t="s">
        <v>17</v>
      </c>
      <c r="J155" s="4" t="s">
        <v>17</v>
      </c>
      <c r="K155" s="4" t="s">
        <v>17</v>
      </c>
      <c r="L155" s="4" t="s">
        <v>17</v>
      </c>
    </row>
    <row r="156" spans="1:12" ht="16" x14ac:dyDescent="0.2">
      <c r="A156" s="3" t="s">
        <v>151</v>
      </c>
      <c r="B156" s="4" t="s">
        <v>17</v>
      </c>
      <c r="C156" s="4" t="s">
        <v>17</v>
      </c>
      <c r="D156" s="4" t="s">
        <v>17</v>
      </c>
      <c r="E156" s="4" t="s">
        <v>17</v>
      </c>
      <c r="F156" s="4" t="s">
        <v>17</v>
      </c>
      <c r="G156" s="4" t="s">
        <v>17</v>
      </c>
      <c r="H156" s="5" t="s">
        <v>17</v>
      </c>
      <c r="I156" s="4" t="s">
        <v>17</v>
      </c>
      <c r="J156" s="4" t="s">
        <v>17</v>
      </c>
      <c r="K156" s="4" t="s">
        <v>17</v>
      </c>
      <c r="L156" s="4" t="s">
        <v>17</v>
      </c>
    </row>
    <row r="157" spans="1:12" ht="16" x14ac:dyDescent="0.2">
      <c r="A157" s="3" t="s">
        <v>152</v>
      </c>
      <c r="B157" s="4" t="s">
        <v>17</v>
      </c>
      <c r="C157" s="4" t="s">
        <v>17</v>
      </c>
      <c r="D157" s="4" t="s">
        <v>17</v>
      </c>
      <c r="E157" s="4" t="s">
        <v>17</v>
      </c>
      <c r="F157" s="4" t="s">
        <v>17</v>
      </c>
      <c r="G157" s="4" t="s">
        <v>17</v>
      </c>
      <c r="H157" s="5" t="s">
        <v>17</v>
      </c>
      <c r="I157" s="4" t="s">
        <v>17</v>
      </c>
      <c r="J157" s="4" t="s">
        <v>17</v>
      </c>
      <c r="K157" s="4" t="s">
        <v>17</v>
      </c>
      <c r="L157" s="4" t="s">
        <v>17</v>
      </c>
    </row>
    <row r="158" spans="1:12" ht="16" x14ac:dyDescent="0.2">
      <c r="A158" s="3" t="s">
        <v>153</v>
      </c>
      <c r="B158" s="4" t="s">
        <v>17</v>
      </c>
      <c r="C158" s="4" t="s">
        <v>17</v>
      </c>
      <c r="D158" s="4" t="s">
        <v>17</v>
      </c>
      <c r="E158" s="4" t="s">
        <v>17</v>
      </c>
      <c r="F158" s="4" t="s">
        <v>17</v>
      </c>
      <c r="G158" s="4" t="s">
        <v>17</v>
      </c>
      <c r="H158" s="5" t="s">
        <v>17</v>
      </c>
      <c r="I158" s="4" t="s">
        <v>17</v>
      </c>
      <c r="J158" s="4" t="s">
        <v>17</v>
      </c>
      <c r="K158" s="4" t="s">
        <v>17</v>
      </c>
      <c r="L158" s="4" t="s">
        <v>17</v>
      </c>
    </row>
    <row r="159" spans="1:12" ht="16" x14ac:dyDescent="0.2">
      <c r="A159" s="3" t="s">
        <v>154</v>
      </c>
      <c r="B159" s="4">
        <v>-2046000</v>
      </c>
      <c r="C159" s="4">
        <v>-4299000</v>
      </c>
      <c r="D159" s="4">
        <v>-12076000</v>
      </c>
      <c r="E159" s="4">
        <v>-18902000</v>
      </c>
      <c r="F159" s="4">
        <v>-5377000</v>
      </c>
      <c r="G159" s="4">
        <v>-7589000</v>
      </c>
      <c r="H159" s="5">
        <v>-7589000</v>
      </c>
      <c r="I159" s="4">
        <v>-1376000</v>
      </c>
      <c r="J159" s="4">
        <v>-1785000</v>
      </c>
      <c r="K159" s="4">
        <v>-3338000</v>
      </c>
      <c r="L159" s="4">
        <v>-1090000</v>
      </c>
    </row>
    <row r="160" spans="1:12" ht="16" x14ac:dyDescent="0.2">
      <c r="A160" s="3" t="s">
        <v>155</v>
      </c>
      <c r="B160" s="4">
        <v>-1313000</v>
      </c>
      <c r="C160" s="4">
        <v>-2743000</v>
      </c>
      <c r="D160" s="4">
        <v>-11437000</v>
      </c>
      <c r="E160" s="4">
        <v>-18902000</v>
      </c>
      <c r="F160" s="4">
        <v>-5377000</v>
      </c>
      <c r="G160" s="4">
        <v>-7589000</v>
      </c>
      <c r="H160" s="5">
        <v>-7589000</v>
      </c>
      <c r="I160" s="4">
        <v>-1376000</v>
      </c>
      <c r="J160" s="4">
        <v>-1785000</v>
      </c>
      <c r="K160" s="4">
        <v>-3338000</v>
      </c>
      <c r="L160" s="4">
        <v>-1090000</v>
      </c>
    </row>
    <row r="161" spans="1:12" ht="16" x14ac:dyDescent="0.2">
      <c r="A161" s="3" t="s">
        <v>156</v>
      </c>
      <c r="B161" s="4">
        <v>-733000</v>
      </c>
      <c r="C161" s="4">
        <v>-1556000</v>
      </c>
      <c r="D161" s="4">
        <v>-639000</v>
      </c>
      <c r="E161" s="4" t="s">
        <v>17</v>
      </c>
      <c r="F161" s="4" t="s">
        <v>17</v>
      </c>
      <c r="G161" s="4" t="s">
        <v>17</v>
      </c>
      <c r="H161" s="5" t="s">
        <v>17</v>
      </c>
      <c r="I161" s="4" t="s">
        <v>17</v>
      </c>
      <c r="J161" s="4" t="s">
        <v>17</v>
      </c>
      <c r="K161" s="4" t="s">
        <v>17</v>
      </c>
      <c r="L161" s="4" t="s">
        <v>17</v>
      </c>
    </row>
    <row r="162" spans="1:12" ht="16" x14ac:dyDescent="0.2">
      <c r="A162" s="3" t="s">
        <v>157</v>
      </c>
      <c r="B162" s="4">
        <v>-419462000</v>
      </c>
      <c r="C162" s="4">
        <v>-81604000</v>
      </c>
      <c r="D162" s="4">
        <v>-236452000</v>
      </c>
      <c r="E162" s="4">
        <v>-823099000</v>
      </c>
      <c r="F162" s="4">
        <v>-843479000</v>
      </c>
      <c r="G162" s="4">
        <v>551805000</v>
      </c>
      <c r="H162" s="5">
        <v>551805000</v>
      </c>
      <c r="I162" s="4">
        <v>-21812000</v>
      </c>
      <c r="J162" s="4">
        <v>69120000</v>
      </c>
      <c r="K162" s="4">
        <v>80610000</v>
      </c>
      <c r="L162" s="4">
        <v>423887000</v>
      </c>
    </row>
    <row r="163" spans="1:12" ht="16" x14ac:dyDescent="0.2">
      <c r="A163" s="3" t="s">
        <v>158</v>
      </c>
      <c r="B163" s="4">
        <v>307326000</v>
      </c>
      <c r="C163" s="4">
        <v>749018000</v>
      </c>
      <c r="D163" s="4">
        <v>852159000</v>
      </c>
      <c r="E163" s="4">
        <v>1247197000</v>
      </c>
      <c r="F163" s="4">
        <v>1958218000</v>
      </c>
      <c r="G163" s="4">
        <v>3295568000</v>
      </c>
      <c r="H163" s="5">
        <v>3295568000</v>
      </c>
      <c r="I163" s="4">
        <v>838099000</v>
      </c>
      <c r="J163" s="4">
        <v>850402000</v>
      </c>
      <c r="K163" s="4">
        <v>833935000</v>
      </c>
      <c r="L163" s="4">
        <v>773132000</v>
      </c>
    </row>
    <row r="164" spans="1:12" ht="16" x14ac:dyDescent="0.2">
      <c r="A164" s="3" t="s">
        <v>159</v>
      </c>
      <c r="B164" s="4">
        <v>-726788000</v>
      </c>
      <c r="C164" s="4">
        <v>-830622000</v>
      </c>
      <c r="D164" s="4">
        <v>-1088611000</v>
      </c>
      <c r="E164" s="4">
        <v>-2070296000</v>
      </c>
      <c r="F164" s="4">
        <v>-2801697000</v>
      </c>
      <c r="G164" s="4">
        <v>-2743763000</v>
      </c>
      <c r="H164" s="5">
        <v>-2743763000</v>
      </c>
      <c r="I164" s="4">
        <v>-859911000</v>
      </c>
      <c r="J164" s="4">
        <v>-781282000</v>
      </c>
      <c r="K164" s="4">
        <v>-753325000</v>
      </c>
      <c r="L164" s="4">
        <v>-349245000</v>
      </c>
    </row>
    <row r="165" spans="1:12" ht="16" x14ac:dyDescent="0.2">
      <c r="A165" s="3" t="s">
        <v>160</v>
      </c>
      <c r="B165" s="4" t="s">
        <v>17</v>
      </c>
      <c r="C165" s="4" t="s">
        <v>17</v>
      </c>
      <c r="D165" s="4" t="s">
        <v>17</v>
      </c>
      <c r="E165" s="4">
        <v>-556090000</v>
      </c>
      <c r="F165" s="4">
        <v>-144349000</v>
      </c>
      <c r="G165" s="4">
        <v>-28902000</v>
      </c>
      <c r="H165" s="5">
        <v>-28902000</v>
      </c>
      <c r="I165" s="4" t="s">
        <v>17</v>
      </c>
      <c r="J165" s="4">
        <v>-28902000</v>
      </c>
      <c r="K165" s="4" t="s">
        <v>17</v>
      </c>
      <c r="L165" s="4" t="s">
        <v>17</v>
      </c>
    </row>
    <row r="166" spans="1:12" ht="16" x14ac:dyDescent="0.2">
      <c r="A166" s="3" t="s">
        <v>161</v>
      </c>
      <c r="B166" s="4" t="s">
        <v>17</v>
      </c>
      <c r="C166" s="4" t="s">
        <v>17</v>
      </c>
      <c r="D166" s="4" t="s">
        <v>17</v>
      </c>
      <c r="E166" s="4" t="s">
        <v>17</v>
      </c>
      <c r="F166" s="4" t="s">
        <v>17</v>
      </c>
      <c r="G166" s="4" t="s">
        <v>17</v>
      </c>
      <c r="H166" s="5" t="s">
        <v>17</v>
      </c>
      <c r="I166" s="4" t="s">
        <v>17</v>
      </c>
      <c r="J166" s="4" t="s">
        <v>17</v>
      </c>
      <c r="K166" s="4" t="s">
        <v>17</v>
      </c>
      <c r="L166" s="4" t="s">
        <v>17</v>
      </c>
    </row>
    <row r="167" spans="1:12" ht="16" x14ac:dyDescent="0.2">
      <c r="A167" s="3" t="s">
        <v>162</v>
      </c>
      <c r="B167" s="4" t="s">
        <v>17</v>
      </c>
      <c r="C167" s="4" t="s">
        <v>17</v>
      </c>
      <c r="D167" s="4" t="s">
        <v>17</v>
      </c>
      <c r="E167" s="4">
        <v>-556090000</v>
      </c>
      <c r="F167" s="4">
        <v>-144349000</v>
      </c>
      <c r="G167" s="4">
        <v>-28902000</v>
      </c>
      <c r="H167" s="5">
        <v>-28902000</v>
      </c>
      <c r="I167" s="4" t="s">
        <v>17</v>
      </c>
      <c r="J167" s="4">
        <v>-28902000</v>
      </c>
      <c r="K167" s="4" t="s">
        <v>17</v>
      </c>
      <c r="L167" s="4" t="s">
        <v>17</v>
      </c>
    </row>
    <row r="168" spans="1:12" ht="16" x14ac:dyDescent="0.2">
      <c r="A168" s="3" t="s">
        <v>163</v>
      </c>
      <c r="B168" s="4" t="s">
        <v>17</v>
      </c>
      <c r="C168" s="4" t="s">
        <v>17</v>
      </c>
      <c r="D168" s="4" t="s">
        <v>17</v>
      </c>
      <c r="E168" s="4" t="s">
        <v>17</v>
      </c>
      <c r="F168" s="4" t="s">
        <v>17</v>
      </c>
      <c r="G168" s="4" t="s">
        <v>17</v>
      </c>
      <c r="H168" s="5" t="s">
        <v>17</v>
      </c>
      <c r="I168" s="4" t="s">
        <v>17</v>
      </c>
      <c r="J168" s="4" t="s">
        <v>17</v>
      </c>
      <c r="K168" s="4" t="s">
        <v>17</v>
      </c>
      <c r="L168" s="4" t="s">
        <v>17</v>
      </c>
    </row>
    <row r="169" spans="1:12" ht="16" x14ac:dyDescent="0.2">
      <c r="A169" s="3" t="s">
        <v>164</v>
      </c>
      <c r="B169" s="4">
        <v>3686000</v>
      </c>
      <c r="C169" s="4">
        <v>-333898000</v>
      </c>
      <c r="D169" s="4">
        <v>-959000</v>
      </c>
      <c r="E169" s="4">
        <v>-28799000</v>
      </c>
      <c r="F169" s="4">
        <v>-134097000</v>
      </c>
      <c r="G169" s="4">
        <v>-256029000</v>
      </c>
      <c r="H169" s="5">
        <v>-256029000</v>
      </c>
      <c r="I169" s="4">
        <v>-110127000</v>
      </c>
      <c r="J169" s="4">
        <v>344000</v>
      </c>
      <c r="K169" s="4">
        <v>-102657000</v>
      </c>
      <c r="L169" s="4">
        <v>-43589000</v>
      </c>
    </row>
    <row r="170" spans="1:12" ht="16" x14ac:dyDescent="0.2">
      <c r="A170" s="3" t="s">
        <v>148</v>
      </c>
      <c r="B170" s="4" t="s">
        <v>17</v>
      </c>
      <c r="C170" s="4" t="s">
        <v>17</v>
      </c>
      <c r="D170" s="4" t="s">
        <v>17</v>
      </c>
      <c r="E170" s="4" t="s">
        <v>17</v>
      </c>
      <c r="F170" s="4" t="s">
        <v>17</v>
      </c>
      <c r="G170" s="4" t="s">
        <v>17</v>
      </c>
      <c r="H170" s="5" t="s">
        <v>17</v>
      </c>
      <c r="I170" s="4" t="s">
        <v>17</v>
      </c>
      <c r="J170" s="4" t="s">
        <v>17</v>
      </c>
      <c r="K170" s="4" t="s">
        <v>17</v>
      </c>
      <c r="L170" s="4" t="s">
        <v>17</v>
      </c>
    </row>
    <row r="171" spans="1:12" ht="16" x14ac:dyDescent="0.2">
      <c r="A171" s="3" t="s">
        <v>165</v>
      </c>
      <c r="B171" s="4">
        <v>-417822000</v>
      </c>
      <c r="C171" s="4">
        <v>-419801000</v>
      </c>
      <c r="D171" s="4">
        <v>-249487000</v>
      </c>
      <c r="E171" s="4">
        <v>-1426890000</v>
      </c>
      <c r="F171" s="4">
        <v>-1127302000</v>
      </c>
      <c r="G171" s="4">
        <v>259285000</v>
      </c>
      <c r="H171" s="5">
        <v>259285000</v>
      </c>
      <c r="I171" s="4">
        <v>-133315000</v>
      </c>
      <c r="J171" s="4">
        <v>38777000</v>
      </c>
      <c r="K171" s="4">
        <v>-25385000</v>
      </c>
      <c r="L171" s="4">
        <v>379208000</v>
      </c>
    </row>
    <row r="172" spans="1:12" ht="16" x14ac:dyDescent="0.2">
      <c r="A172" s="3" t="s">
        <v>166</v>
      </c>
      <c r="B172" s="4" t="s">
        <v>17</v>
      </c>
      <c r="C172" s="4" t="s">
        <v>17</v>
      </c>
      <c r="D172" s="4" t="s">
        <v>17</v>
      </c>
      <c r="E172" s="4" t="s">
        <v>17</v>
      </c>
      <c r="F172" s="4" t="s">
        <v>17</v>
      </c>
      <c r="G172" s="4" t="s">
        <v>17</v>
      </c>
      <c r="H172" s="5">
        <v>0</v>
      </c>
      <c r="I172" s="4" t="s">
        <v>17</v>
      </c>
      <c r="J172" s="4" t="s">
        <v>17</v>
      </c>
      <c r="K172" s="4" t="s">
        <v>17</v>
      </c>
      <c r="L172" s="4" t="s">
        <v>17</v>
      </c>
    </row>
    <row r="173" spans="1:12" ht="16" x14ac:dyDescent="0.2">
      <c r="A173" s="3" t="s">
        <v>167</v>
      </c>
      <c r="B173" s="4">
        <v>15613000</v>
      </c>
      <c r="C173" s="4">
        <v>-9500000</v>
      </c>
      <c r="D173" s="4">
        <v>2300000</v>
      </c>
      <c r="E173" s="4">
        <v>1127079000</v>
      </c>
      <c r="F173" s="4">
        <v>557575000</v>
      </c>
      <c r="G173" s="4">
        <v>60000000</v>
      </c>
      <c r="H173" s="5">
        <v>60000000</v>
      </c>
      <c r="I173" s="4" t="s">
        <v>17</v>
      </c>
      <c r="J173" s="4">
        <v>37500000</v>
      </c>
      <c r="K173" s="4">
        <v>22500000</v>
      </c>
      <c r="L173" s="4" t="s">
        <v>17</v>
      </c>
    </row>
    <row r="174" spans="1:12" ht="16" x14ac:dyDescent="0.2">
      <c r="A174" s="3" t="s">
        <v>168</v>
      </c>
      <c r="B174" s="4">
        <v>19000000</v>
      </c>
      <c r="C174" s="4" t="s">
        <v>17</v>
      </c>
      <c r="D174" s="4">
        <v>2300000</v>
      </c>
      <c r="E174" s="4">
        <v>1129379000</v>
      </c>
      <c r="F174" s="4">
        <v>597575000</v>
      </c>
      <c r="G174" s="4">
        <v>60000000</v>
      </c>
      <c r="H174" s="5">
        <v>60000000</v>
      </c>
      <c r="I174" s="4" t="s">
        <v>17</v>
      </c>
      <c r="J174" s="4">
        <v>37500000</v>
      </c>
      <c r="K174" s="4">
        <v>22500000</v>
      </c>
      <c r="L174" s="4" t="s">
        <v>17</v>
      </c>
    </row>
    <row r="175" spans="1:12" ht="16" x14ac:dyDescent="0.2">
      <c r="A175" s="3" t="s">
        <v>169</v>
      </c>
      <c r="B175" s="4">
        <v>-3387000</v>
      </c>
      <c r="C175" s="4">
        <v>-9500000</v>
      </c>
      <c r="D175" s="4" t="s">
        <v>17</v>
      </c>
      <c r="E175" s="4">
        <v>-2300000</v>
      </c>
      <c r="F175" s="4">
        <v>-40000000</v>
      </c>
      <c r="G175" s="4" t="s">
        <v>17</v>
      </c>
      <c r="H175" s="5" t="s">
        <v>17</v>
      </c>
      <c r="I175" s="4" t="s">
        <v>17</v>
      </c>
      <c r="J175" s="4" t="s">
        <v>17</v>
      </c>
      <c r="K175" s="4" t="s">
        <v>17</v>
      </c>
      <c r="L175" s="4" t="s">
        <v>17</v>
      </c>
    </row>
    <row r="176" spans="1:12" ht="16" x14ac:dyDescent="0.2">
      <c r="A176" s="3" t="s">
        <v>170</v>
      </c>
      <c r="B176" s="4" t="s">
        <v>17</v>
      </c>
      <c r="C176" s="4" t="s">
        <v>17</v>
      </c>
      <c r="D176" s="4">
        <v>533657000</v>
      </c>
      <c r="E176" s="4" t="s">
        <v>17</v>
      </c>
      <c r="F176" s="4">
        <v>1341122000</v>
      </c>
      <c r="G176" s="4">
        <v>-87615000</v>
      </c>
      <c r="H176" s="5">
        <v>-87615000</v>
      </c>
      <c r="I176" s="4" t="s">
        <v>17</v>
      </c>
      <c r="J176" s="4" t="s">
        <v>17</v>
      </c>
      <c r="K176" s="4">
        <v>-24001000</v>
      </c>
      <c r="L176" s="4">
        <v>-63614000</v>
      </c>
    </row>
    <row r="177" spans="1:12" ht="16" x14ac:dyDescent="0.2">
      <c r="A177" s="3" t="s">
        <v>171</v>
      </c>
      <c r="B177" s="4" t="s">
        <v>17</v>
      </c>
      <c r="C177" s="4" t="s">
        <v>17</v>
      </c>
      <c r="D177" s="4">
        <v>533657000</v>
      </c>
      <c r="E177" s="4" t="s">
        <v>17</v>
      </c>
      <c r="F177" s="4">
        <v>1341122000</v>
      </c>
      <c r="G177" s="4" t="s">
        <v>17</v>
      </c>
      <c r="H177" s="5" t="s">
        <v>17</v>
      </c>
      <c r="I177" s="4" t="s">
        <v>17</v>
      </c>
      <c r="J177" s="4" t="s">
        <v>17</v>
      </c>
      <c r="K177" s="4" t="s">
        <v>17</v>
      </c>
      <c r="L177" s="4" t="s">
        <v>17</v>
      </c>
    </row>
    <row r="178" spans="1:12" ht="16" x14ac:dyDescent="0.2">
      <c r="A178" s="3" t="s">
        <v>172</v>
      </c>
      <c r="B178" s="4" t="s">
        <v>17</v>
      </c>
      <c r="C178" s="4" t="s">
        <v>17</v>
      </c>
      <c r="D178" s="4" t="s">
        <v>17</v>
      </c>
      <c r="E178" s="4" t="s">
        <v>17</v>
      </c>
      <c r="F178" s="4" t="s">
        <v>17</v>
      </c>
      <c r="G178" s="4">
        <v>-87615000</v>
      </c>
      <c r="H178" s="5">
        <v>-87615000</v>
      </c>
      <c r="I178" s="4" t="s">
        <v>17</v>
      </c>
      <c r="J178" s="4" t="s">
        <v>17</v>
      </c>
      <c r="K178" s="4">
        <v>-24001000</v>
      </c>
      <c r="L178" s="4">
        <v>-63614000</v>
      </c>
    </row>
    <row r="179" spans="1:12" ht="16" x14ac:dyDescent="0.2">
      <c r="A179" s="3" t="s">
        <v>173</v>
      </c>
      <c r="B179" s="4">
        <v>310669000</v>
      </c>
      <c r="C179" s="4">
        <v>501155000</v>
      </c>
      <c r="D179" s="4">
        <v>327169000</v>
      </c>
      <c r="E179" s="4">
        <v>512504000</v>
      </c>
      <c r="F179" s="4">
        <v>979869000</v>
      </c>
      <c r="G179" s="4">
        <v>262725000</v>
      </c>
      <c r="H179" s="5">
        <v>262725000</v>
      </c>
      <c r="I179" s="4">
        <v>-2154000</v>
      </c>
      <c r="J179" s="4">
        <v>351526000</v>
      </c>
      <c r="K179" s="4">
        <v>-345661000</v>
      </c>
      <c r="L179" s="4">
        <v>259014000</v>
      </c>
    </row>
    <row r="180" spans="1:12" ht="16" x14ac:dyDescent="0.2">
      <c r="A180" s="3" t="s">
        <v>148</v>
      </c>
      <c r="B180" s="4" t="s">
        <v>17</v>
      </c>
      <c r="C180" s="4" t="s">
        <v>17</v>
      </c>
      <c r="D180" s="4" t="s">
        <v>17</v>
      </c>
      <c r="E180" s="4" t="s">
        <v>17</v>
      </c>
      <c r="F180" s="4" t="s">
        <v>17</v>
      </c>
      <c r="G180" s="4" t="s">
        <v>17</v>
      </c>
      <c r="H180" s="5" t="s">
        <v>17</v>
      </c>
      <c r="I180" s="4" t="s">
        <v>17</v>
      </c>
      <c r="J180" s="4" t="s">
        <v>17</v>
      </c>
      <c r="K180" s="4" t="s">
        <v>17</v>
      </c>
      <c r="L180" s="4" t="s">
        <v>17</v>
      </c>
    </row>
    <row r="181" spans="1:12" ht="16" x14ac:dyDescent="0.2">
      <c r="A181" s="3" t="s">
        <v>174</v>
      </c>
      <c r="B181" s="4">
        <v>326282000</v>
      </c>
      <c r="C181" s="4">
        <v>491655000</v>
      </c>
      <c r="D181" s="4">
        <v>863126000</v>
      </c>
      <c r="E181" s="4">
        <v>1639583000</v>
      </c>
      <c r="F181" s="4">
        <v>2878566000</v>
      </c>
      <c r="G181" s="4">
        <v>235110000</v>
      </c>
      <c r="H181" s="5">
        <v>235110000</v>
      </c>
      <c r="I181" s="4">
        <v>-2154000</v>
      </c>
      <c r="J181" s="4">
        <v>389026000</v>
      </c>
      <c r="K181" s="4">
        <v>-347162000</v>
      </c>
      <c r="L181" s="4">
        <v>195400000</v>
      </c>
    </row>
    <row r="182" spans="1:12" ht="16" x14ac:dyDescent="0.2">
      <c r="A182" s="3" t="s">
        <v>175</v>
      </c>
      <c r="B182" s="4" t="s">
        <v>17</v>
      </c>
      <c r="C182" s="4" t="s">
        <v>17</v>
      </c>
      <c r="D182" s="4" t="s">
        <v>17</v>
      </c>
      <c r="E182" s="4" t="s">
        <v>17</v>
      </c>
      <c r="F182" s="4">
        <v>-149000</v>
      </c>
      <c r="G182" s="4">
        <v>-38000</v>
      </c>
      <c r="H182" s="5">
        <v>-39000</v>
      </c>
      <c r="I182" s="4">
        <v>-277000</v>
      </c>
      <c r="J182" s="4">
        <v>459000</v>
      </c>
      <c r="K182" s="4">
        <v>-170000</v>
      </c>
      <c r="L182" s="4">
        <v>-51000</v>
      </c>
    </row>
    <row r="183" spans="1:12" ht="16" x14ac:dyDescent="0.2">
      <c r="A183" s="3" t="s">
        <v>176</v>
      </c>
      <c r="B183" s="4">
        <v>-99896000</v>
      </c>
      <c r="C183" s="4">
        <v>67905000</v>
      </c>
      <c r="D183" s="4">
        <v>609209000</v>
      </c>
      <c r="E183" s="4">
        <v>217316000</v>
      </c>
      <c r="F183" s="4">
        <v>1733171000</v>
      </c>
      <c r="G183" s="4">
        <v>682163000</v>
      </c>
      <c r="H183" s="5">
        <v>682163000</v>
      </c>
      <c r="I183" s="4">
        <v>-117317000</v>
      </c>
      <c r="J183" s="4">
        <v>483033000</v>
      </c>
      <c r="K183" s="4">
        <v>-338516000</v>
      </c>
      <c r="L183" s="4">
        <v>654963000</v>
      </c>
    </row>
    <row r="184" spans="1:12" ht="16" x14ac:dyDescent="0.2">
      <c r="A184" s="3" t="s">
        <v>47</v>
      </c>
      <c r="B184" s="4">
        <v>-5503000</v>
      </c>
      <c r="C184" s="4">
        <v>-6649000</v>
      </c>
      <c r="D184" s="4">
        <v>-29941000</v>
      </c>
      <c r="E184" s="4">
        <v>-102958000</v>
      </c>
      <c r="F184" s="4">
        <v>-229314000</v>
      </c>
      <c r="G184" s="4">
        <v>-200095000</v>
      </c>
      <c r="H184" s="5">
        <v>-200096000</v>
      </c>
      <c r="I184" s="4">
        <v>-64455000</v>
      </c>
      <c r="J184" s="4">
        <v>-88957000</v>
      </c>
      <c r="K184" s="4">
        <v>-30064000</v>
      </c>
      <c r="L184" s="4">
        <v>-16620000</v>
      </c>
    </row>
    <row r="185" spans="1:12" ht="16" x14ac:dyDescent="0.2">
      <c r="A185" s="3" t="s">
        <v>48</v>
      </c>
      <c r="B185" s="6">
        <v>-8.48</v>
      </c>
      <c r="C185" s="6">
        <v>-6.14</v>
      </c>
      <c r="D185" s="4">
        <v>-19</v>
      </c>
      <c r="E185" s="6">
        <v>-43.21</v>
      </c>
      <c r="F185" s="6">
        <v>-35.72</v>
      </c>
      <c r="G185" s="6">
        <v>-18.899999999999999</v>
      </c>
      <c r="H185" s="7">
        <v>-18.899999999999999</v>
      </c>
      <c r="I185" s="6">
        <v>-31.67</v>
      </c>
      <c r="J185" s="6">
        <v>-31.96</v>
      </c>
      <c r="K185" s="6">
        <v>-25.32</v>
      </c>
      <c r="L185" s="6">
        <v>-18.899999999999999</v>
      </c>
    </row>
    <row r="186" spans="1:12" ht="16" x14ac:dyDescent="0.2">
      <c r="A186" s="3" t="s">
        <v>177</v>
      </c>
      <c r="B186" s="4" t="s">
        <v>17</v>
      </c>
      <c r="C186" s="4" t="s">
        <v>17</v>
      </c>
      <c r="D186" s="4" t="s">
        <v>17</v>
      </c>
      <c r="E186" s="4">
        <v>556090000</v>
      </c>
      <c r="F186" s="4">
        <v>144349000</v>
      </c>
      <c r="G186" s="4">
        <v>28902000</v>
      </c>
      <c r="H186" s="5">
        <v>28902000</v>
      </c>
      <c r="I186" s="4" t="s">
        <v>17</v>
      </c>
      <c r="J186" s="4">
        <v>28902000</v>
      </c>
      <c r="K186" s="4" t="s">
        <v>17</v>
      </c>
      <c r="L186" s="4" t="s">
        <v>17</v>
      </c>
    </row>
    <row r="187" spans="1:12" ht="16" x14ac:dyDescent="0.2">
      <c r="A187" s="3" t="s">
        <v>178</v>
      </c>
      <c r="B187" s="4">
        <v>-10402000</v>
      </c>
      <c r="C187" s="4">
        <v>-8248000</v>
      </c>
      <c r="D187" s="4">
        <v>-16506000</v>
      </c>
      <c r="E187" s="4">
        <v>-14279000</v>
      </c>
      <c r="F187" s="4">
        <v>-23470000</v>
      </c>
      <c r="G187" s="4">
        <v>180179000</v>
      </c>
      <c r="H187" s="5">
        <v>180179000</v>
      </c>
      <c r="I187" s="4">
        <v>16776000</v>
      </c>
      <c r="J187" s="4">
        <v>53445000</v>
      </c>
      <c r="K187" s="4">
        <v>30693000</v>
      </c>
      <c r="L187" s="4">
        <v>79265000</v>
      </c>
    </row>
    <row r="188" spans="1:12" ht="16" x14ac:dyDescent="0.2">
      <c r="A188" s="27" t="s">
        <v>179</v>
      </c>
      <c r="B188" s="25">
        <v>-10402000</v>
      </c>
      <c r="C188" s="25">
        <v>-8248000</v>
      </c>
      <c r="D188" s="25">
        <v>-16506000</v>
      </c>
      <c r="E188" s="25">
        <v>-14279000</v>
      </c>
      <c r="F188" s="25">
        <v>-23470000</v>
      </c>
      <c r="G188" s="25">
        <v>180179000</v>
      </c>
      <c r="H188" s="26">
        <v>180179000</v>
      </c>
      <c r="I188" s="25">
        <v>16776000</v>
      </c>
      <c r="J188" s="25">
        <v>53445000</v>
      </c>
      <c r="K188" s="25">
        <v>30693000</v>
      </c>
      <c r="L188" s="25">
        <v>79265000</v>
      </c>
    </row>
    <row r="189" spans="1:12" ht="16" x14ac:dyDescent="0.2">
      <c r="A189" s="19" t="s">
        <v>192</v>
      </c>
      <c r="B189" s="20"/>
      <c r="C189" s="21">
        <f>(C188/B188)-1</f>
        <v>-0.20707556239184777</v>
      </c>
      <c r="D189" s="21">
        <f>(D188/C188)-1</f>
        <v>1.0012124151309409</v>
      </c>
      <c r="E189" s="21">
        <f>(E188/D188)-1</f>
        <v>-0.13492063492063489</v>
      </c>
      <c r="F189" s="21">
        <f t="shared" ref="F189:L189" si="9">(F188/E188)-1</f>
        <v>0.64367252608726111</v>
      </c>
      <c r="G189" s="21">
        <f t="shared" si="9"/>
        <v>-8.6769919045590118</v>
      </c>
      <c r="H189" s="21">
        <f t="shared" si="9"/>
        <v>0</v>
      </c>
      <c r="I189" s="21"/>
      <c r="J189" s="21">
        <f t="shared" si="9"/>
        <v>2.1858011444921317</v>
      </c>
      <c r="K189" s="21">
        <f t="shared" si="9"/>
        <v>-0.42570867246702215</v>
      </c>
      <c r="L189" s="21">
        <f t="shared" si="9"/>
        <v>1.5825106701853842</v>
      </c>
    </row>
    <row r="190" spans="1:12" ht="16" x14ac:dyDescent="0.2">
      <c r="A190" s="22" t="s">
        <v>193</v>
      </c>
      <c r="B190" s="23">
        <f t="shared" ref="B190:K190" si="10">B188/B2</f>
        <v>-0.16036383257534881</v>
      </c>
      <c r="C190" s="23">
        <f t="shared" si="10"/>
        <v>-7.6122970715544844E-2</v>
      </c>
      <c r="D190" s="23">
        <f t="shared" si="10"/>
        <v>-0.10473350253807107</v>
      </c>
      <c r="E190" s="23">
        <f t="shared" si="10"/>
        <v>-5.9929070572681681E-2</v>
      </c>
      <c r="F190" s="23">
        <f t="shared" si="10"/>
        <v>-3.6559967225321247E-2</v>
      </c>
      <c r="G190" s="23">
        <f t="shared" si="10"/>
        <v>0.17022621373532312</v>
      </c>
      <c r="H190" s="23">
        <f t="shared" si="10"/>
        <v>0.17022621373532312</v>
      </c>
      <c r="I190" s="23">
        <f t="shared" si="10"/>
        <v>7.29632400271394E-2</v>
      </c>
      <c r="J190" s="23">
        <f t="shared" si="10"/>
        <v>0.20555294877810512</v>
      </c>
      <c r="K190" s="23">
        <f t="shared" si="10"/>
        <v>0.11261213333088735</v>
      </c>
      <c r="L190" s="23">
        <f t="shared" ref="L190" si="11">L188/L2</f>
        <v>0.26780254271360182</v>
      </c>
    </row>
    <row r="191" spans="1:12" ht="16" x14ac:dyDescent="0.2">
      <c r="A191" s="3" t="s">
        <v>180</v>
      </c>
      <c r="B191" s="4" t="s">
        <v>17</v>
      </c>
      <c r="C191" s="4">
        <v>-16192000</v>
      </c>
      <c r="D191" s="4">
        <v>-13567000</v>
      </c>
      <c r="E191" s="4">
        <v>1112800000</v>
      </c>
      <c r="F191" s="4">
        <v>534105000</v>
      </c>
      <c r="G191" s="4">
        <v>240179000</v>
      </c>
      <c r="H191" s="5">
        <v>240179000</v>
      </c>
      <c r="I191" s="4">
        <v>16776000</v>
      </c>
      <c r="J191" s="4">
        <v>90945000</v>
      </c>
      <c r="K191" s="4">
        <v>53193000</v>
      </c>
      <c r="L191" s="4">
        <v>79265000</v>
      </c>
    </row>
    <row r="192" spans="1:12" ht="16" x14ac:dyDescent="0.2">
      <c r="A192" s="3" t="s">
        <v>181</v>
      </c>
      <c r="B192" s="6">
        <v>-0.13</v>
      </c>
      <c r="C192" s="6">
        <v>-0.1</v>
      </c>
      <c r="D192" s="6">
        <v>-0.38</v>
      </c>
      <c r="E192" s="6">
        <v>-0.17</v>
      </c>
      <c r="F192" s="6">
        <v>-0.23</v>
      </c>
      <c r="G192" s="6">
        <v>1.7</v>
      </c>
      <c r="H192" s="7">
        <v>1.7</v>
      </c>
      <c r="I192" s="6">
        <v>0.16</v>
      </c>
      <c r="J192" s="6">
        <v>0.5</v>
      </c>
      <c r="K192" s="6">
        <v>0.28999999999999998</v>
      </c>
      <c r="L192" s="6">
        <v>0.75</v>
      </c>
    </row>
    <row r="193" spans="1:12" ht="16" x14ac:dyDescent="0.2">
      <c r="A193" s="3" t="s">
        <v>182</v>
      </c>
      <c r="B193" s="4" t="s">
        <v>17</v>
      </c>
      <c r="C193" s="4" t="s">
        <v>17</v>
      </c>
      <c r="D193" s="6">
        <v>517.79</v>
      </c>
      <c r="E193" s="6">
        <v>644.83000000000004</v>
      </c>
      <c r="F193" s="6">
        <v>-879.74</v>
      </c>
      <c r="G193" s="6">
        <v>63.39</v>
      </c>
      <c r="H193" s="7">
        <v>63.32</v>
      </c>
      <c r="I193" s="4" t="s">
        <v>17</v>
      </c>
      <c r="J193" s="4" t="s">
        <v>17</v>
      </c>
      <c r="K193" s="6">
        <v>82.66</v>
      </c>
      <c r="L193" s="6">
        <v>63.77</v>
      </c>
    </row>
    <row r="194" spans="1:12" ht="16" x14ac:dyDescent="0.2">
      <c r="A194" s="3" t="s">
        <v>183</v>
      </c>
      <c r="B194" s="6">
        <v>1.1599999999999999</v>
      </c>
      <c r="C194" s="6">
        <v>0.54</v>
      </c>
      <c r="D194" s="6">
        <v>0.14000000000000001</v>
      </c>
      <c r="E194" s="6">
        <v>-0.05</v>
      </c>
      <c r="F194" s="6">
        <v>0.06</v>
      </c>
      <c r="G194" s="6">
        <v>-0.84</v>
      </c>
      <c r="H194" s="7">
        <v>-0.84</v>
      </c>
      <c r="I194" s="6">
        <v>-0.22</v>
      </c>
      <c r="J194" s="6">
        <v>-0.57999999999999996</v>
      </c>
      <c r="K194" s="6">
        <v>-1.0900000000000001</v>
      </c>
      <c r="L194" s="6">
        <v>-5.0599999999999996</v>
      </c>
    </row>
  </sheetData>
  <hyperlinks>
    <hyperlink ref="A1" r:id="rId1" tooltip="ROIC AI" display="ROIC AI" xr:uid="{00000000-0004-0000-0000-000000000000}"/>
  </hyperlinks>
  <pageMargins left="0.7" right="0.7" top="0.75" bottom="0.75" header="0.3" footer="0.3"/>
  <ignoredErrors>
    <ignoredError sqref="B1:L1 A4:L7 A15:L16 A19:L33 A191:L196 A2:L2 A9:L11 A13:L13 A37:L95 A130:L142 A144:L171 A188 A97:L104 A96:D96 F96:H96 L96 A106:L128 A105:B105 E105:L105 A173:L187 A172:G172 I172:L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A38F8-1645-6445-89AD-FC873F324421}">
  <dimension ref="A1:P110"/>
  <sheetViews>
    <sheetView workbookViewId="0">
      <selection activeCell="G25" sqref="G25"/>
    </sheetView>
  </sheetViews>
  <sheetFormatPr baseColWidth="10" defaultRowHeight="15" x14ac:dyDescent="0.2"/>
  <cols>
    <col min="1" max="19" width="18.83203125" customWidth="1"/>
  </cols>
  <sheetData>
    <row r="1" spans="1:16" s="119" customFormat="1" ht="22" customHeight="1" x14ac:dyDescent="0.2">
      <c r="A1" s="118" t="e" vm="1">
        <v>#VALUE!</v>
      </c>
      <c r="B1" s="118"/>
      <c r="C1" s="118"/>
      <c r="D1" s="118"/>
      <c r="E1" s="118"/>
      <c r="F1" s="118"/>
      <c r="G1" s="118"/>
      <c r="H1" s="118"/>
      <c r="I1" s="118"/>
      <c r="J1" s="118"/>
      <c r="K1" s="118"/>
      <c r="L1" s="118"/>
      <c r="M1" s="118"/>
      <c r="N1" s="118"/>
      <c r="O1" s="118"/>
      <c r="P1" s="118"/>
    </row>
    <row r="2" spans="1:16" s="119" customFormat="1" ht="22" customHeight="1" thickBot="1" x14ac:dyDescent="0.25">
      <c r="A2" s="118"/>
      <c r="B2" s="118"/>
      <c r="C2" s="118"/>
      <c r="D2" s="118"/>
      <c r="E2" s="118"/>
      <c r="F2" s="118"/>
      <c r="G2" s="118"/>
      <c r="H2" s="118"/>
      <c r="I2" s="118"/>
      <c r="J2" s="118"/>
      <c r="K2" s="118"/>
      <c r="L2" s="118"/>
      <c r="M2" s="118"/>
      <c r="N2" s="118"/>
      <c r="O2" s="118"/>
      <c r="P2" s="118"/>
    </row>
    <row r="3" spans="1:16" ht="22" customHeight="1" x14ac:dyDescent="0.2">
      <c r="A3" s="39" cm="1">
        <f t="array" ref="A3">_FV(A1,"Market cap",TRUE)</f>
        <v>5980454314</v>
      </c>
      <c r="B3" s="40" t="s">
        <v>194</v>
      </c>
      <c r="C3" s="41">
        <f>Financials!H8*0.01</f>
        <v>0.81669999999999998</v>
      </c>
      <c r="D3" s="40" t="s">
        <v>195</v>
      </c>
      <c r="E3" s="41">
        <f>SUM(C11:E11)/3</f>
        <v>0.95164995442109224</v>
      </c>
      <c r="F3" s="42" t="s">
        <v>196</v>
      </c>
      <c r="G3" s="43">
        <f>AVERAGE(Financials!C129:H129)</f>
        <v>4.952172751378351E-2</v>
      </c>
      <c r="H3" s="42" t="s">
        <v>197</v>
      </c>
      <c r="I3" s="44">
        <f>J15*(1+I7)/(I6-I7)</f>
        <v>10922647331.605936</v>
      </c>
      <c r="J3" s="45" t="s">
        <v>198</v>
      </c>
      <c r="K3" s="46">
        <f>(Financials!H172*-1)/Model!A3</f>
        <v>0</v>
      </c>
      <c r="L3" s="47" t="s">
        <v>199</v>
      </c>
      <c r="M3" s="48"/>
      <c r="N3" s="120" t="s">
        <v>200</v>
      </c>
      <c r="O3" s="121"/>
      <c r="P3" s="48"/>
    </row>
    <row r="4" spans="1:16" ht="22" customHeight="1" x14ac:dyDescent="0.2">
      <c r="A4" s="49">
        <f>Financials!H56-Financials!H96-Financials!H105</f>
        <v>747956000</v>
      </c>
      <c r="B4" s="50" t="s">
        <v>201</v>
      </c>
      <c r="C4" s="51">
        <f>Financials!H17*0.01</f>
        <v>-0.27940000000000004</v>
      </c>
      <c r="D4" s="50" t="s">
        <v>202</v>
      </c>
      <c r="E4" s="51">
        <f>SUM(C13:E13)/3</f>
        <v>1.3888783797267674</v>
      </c>
      <c r="F4" s="52" t="s">
        <v>203</v>
      </c>
      <c r="G4" s="53">
        <f>A5*(1+(5*G3))</f>
        <v>133189333.42971608</v>
      </c>
      <c r="H4" s="52" t="s">
        <v>204</v>
      </c>
      <c r="I4" s="54">
        <f>NPV(I6,F15,G15,H15,I15,(J15+I3))</f>
        <v>8667017174.5780468</v>
      </c>
      <c r="J4" s="52" t="s">
        <v>205</v>
      </c>
      <c r="K4" s="55" cm="1">
        <f t="array" ref="K4">_FV(A1,"Change (%)",TRUE)</f>
        <v>-9.9212000000000009E-2</v>
      </c>
      <c r="L4" s="56" t="s">
        <v>206</v>
      </c>
      <c r="M4" s="48"/>
      <c r="N4" s="122" t="s">
        <v>207</v>
      </c>
      <c r="O4" s="123"/>
      <c r="P4" s="48"/>
    </row>
    <row r="5" spans="1:16" ht="22" customHeight="1" x14ac:dyDescent="0.2">
      <c r="A5" s="49" cm="1">
        <f t="array" ref="A5">_FV(A1,"Shares outstanding",TRUE)</f>
        <v>106755700</v>
      </c>
      <c r="B5" s="50" t="s">
        <v>208</v>
      </c>
      <c r="C5" s="51">
        <f>F14</f>
        <v>0.17714285714285713</v>
      </c>
      <c r="D5" s="57" t="s">
        <v>209</v>
      </c>
      <c r="E5" s="51">
        <f>SUM(C16:E16)/3</f>
        <v>-2.7227466711307948</v>
      </c>
      <c r="F5" s="52" t="s">
        <v>210</v>
      </c>
      <c r="G5" s="53">
        <f>Financials!H56</f>
        <v>2660261000</v>
      </c>
      <c r="H5" s="52" t="s">
        <v>211</v>
      </c>
      <c r="I5" s="54">
        <f>I4+G5-G6</f>
        <v>9414973174.5780468</v>
      </c>
      <c r="J5" s="52" t="s">
        <v>212</v>
      </c>
      <c r="K5" s="58" cm="1">
        <f t="array" ref="K5">_FV(A1,"Price")</f>
        <v>56.02</v>
      </c>
      <c r="L5" s="59" t="s">
        <v>213</v>
      </c>
      <c r="M5" s="48"/>
      <c r="N5" s="60" t="s">
        <v>214</v>
      </c>
      <c r="O5" s="61">
        <f>Financials!H20</f>
        <v>-85273000</v>
      </c>
      <c r="P5" s="48"/>
    </row>
    <row r="6" spans="1:16" ht="22" customHeight="1" x14ac:dyDescent="0.2">
      <c r="A6" s="62">
        <f>O20/F10</f>
        <v>4.8820035216326527</v>
      </c>
      <c r="B6" s="50" t="s">
        <v>215</v>
      </c>
      <c r="C6" s="51">
        <f>F17</f>
        <v>3.4285714285714287E-2</v>
      </c>
      <c r="D6" s="57" t="s">
        <v>193</v>
      </c>
      <c r="E6" s="51">
        <f>Financials!H33/Financials!H126</f>
        <v>-5.4754453594728691E-2</v>
      </c>
      <c r="F6" s="50" t="s">
        <v>216</v>
      </c>
      <c r="G6" s="53">
        <f>Financials!H96+Financials!H105</f>
        <v>1912305000</v>
      </c>
      <c r="H6" s="52" t="s">
        <v>217</v>
      </c>
      <c r="I6" s="55">
        <f>N25</f>
        <v>6.2536687540356434E-2</v>
      </c>
      <c r="J6" s="52" t="s">
        <v>218</v>
      </c>
      <c r="K6" s="63">
        <f>I5/G4</f>
        <v>70.68864249212811</v>
      </c>
      <c r="L6" s="64" t="s">
        <v>219</v>
      </c>
      <c r="M6" s="48"/>
      <c r="N6" s="60" t="s">
        <v>220</v>
      </c>
      <c r="O6" s="61">
        <f>Financials!H96</f>
        <v>135046000</v>
      </c>
      <c r="P6" s="48"/>
    </row>
    <row r="7" spans="1:16" ht="22" customHeight="1" thickBot="1" x14ac:dyDescent="0.25">
      <c r="A7" s="65">
        <f>O20/F12</f>
        <v>27.55969729953917</v>
      </c>
      <c r="B7" s="66" t="s">
        <v>221</v>
      </c>
      <c r="C7" s="67">
        <f>F15/A3</f>
        <v>7.0228778274720217E-3</v>
      </c>
      <c r="D7" s="66" t="s">
        <v>222</v>
      </c>
      <c r="E7" s="68">
        <f>(Financials!H16*(1-0.25))/(Financials!H126+Financials!H105+Financials!H96)</f>
        <v>-3.6982263564485383E-2</v>
      </c>
      <c r="F7" s="66" t="s">
        <v>189</v>
      </c>
      <c r="G7" s="69">
        <f>(Financials!H96+Financials!H105)/Financials!H126</f>
        <v>0.4680175008669914</v>
      </c>
      <c r="H7" s="70" t="s">
        <v>223</v>
      </c>
      <c r="I7" s="71">
        <v>2.5000000000000001E-2</v>
      </c>
      <c r="J7" s="72" t="s">
        <v>224</v>
      </c>
      <c r="K7" s="73">
        <f>K6/K5-1</f>
        <v>0.26184652788518581</v>
      </c>
      <c r="L7" s="74" t="s">
        <v>225</v>
      </c>
      <c r="M7" s="48"/>
      <c r="N7" s="60" t="s">
        <v>226</v>
      </c>
      <c r="O7" s="61">
        <f>Financials!H105</f>
        <v>1777259000</v>
      </c>
      <c r="P7" s="48"/>
    </row>
    <row r="8" spans="1:16" ht="22" customHeight="1" x14ac:dyDescent="0.2">
      <c r="A8" s="75"/>
      <c r="B8" s="48"/>
      <c r="C8" s="48"/>
      <c r="D8" s="48"/>
      <c r="E8" s="48"/>
      <c r="F8" s="48"/>
      <c r="G8" s="48"/>
      <c r="H8" s="48"/>
      <c r="I8" s="48"/>
      <c r="J8" s="76"/>
      <c r="K8" s="76"/>
      <c r="L8" s="76"/>
      <c r="M8" s="48"/>
      <c r="N8" s="77" t="s">
        <v>207</v>
      </c>
      <c r="O8" s="78">
        <f>O5/(O6+O7)</f>
        <v>-4.4591736150875513E-2</v>
      </c>
      <c r="P8" s="48"/>
    </row>
    <row r="9" spans="1:16" ht="22" customHeight="1" x14ac:dyDescent="0.2">
      <c r="A9" s="79"/>
      <c r="B9" s="80">
        <v>2020</v>
      </c>
      <c r="C9" s="80">
        <v>2021</v>
      </c>
      <c r="D9" s="80">
        <v>2022</v>
      </c>
      <c r="E9" s="81">
        <v>2023</v>
      </c>
      <c r="F9" s="82">
        <v>2024</v>
      </c>
      <c r="G9" s="83">
        <v>2025</v>
      </c>
      <c r="H9" s="83">
        <v>2026</v>
      </c>
      <c r="I9" s="83">
        <v>2027</v>
      </c>
      <c r="J9" s="84">
        <v>2028</v>
      </c>
      <c r="K9" s="76"/>
      <c r="L9" s="76"/>
      <c r="M9" s="76"/>
      <c r="N9" s="60" t="s">
        <v>227</v>
      </c>
      <c r="O9" s="61">
        <f>Financials!H25</f>
        <v>807000</v>
      </c>
      <c r="P9" s="48"/>
    </row>
    <row r="10" spans="1:16" ht="22" customHeight="1" x14ac:dyDescent="0.2">
      <c r="A10" s="85" t="s">
        <v>228</v>
      </c>
      <c r="B10" s="86">
        <v>157600000</v>
      </c>
      <c r="C10" s="86">
        <v>238265000</v>
      </c>
      <c r="D10" s="86">
        <v>641959000</v>
      </c>
      <c r="E10" s="87">
        <v>1058468000</v>
      </c>
      <c r="F10" s="86">
        <v>1225000000</v>
      </c>
      <c r="G10" s="86">
        <v>1480000000</v>
      </c>
      <c r="H10" s="86">
        <v>1860000000</v>
      </c>
      <c r="I10" s="86">
        <v>2158000000</v>
      </c>
      <c r="J10" s="87">
        <v>2630000000</v>
      </c>
      <c r="K10" s="88" t="s">
        <v>229</v>
      </c>
      <c r="L10" s="76"/>
      <c r="N10" s="60" t="s">
        <v>230</v>
      </c>
      <c r="O10" s="61">
        <f>Financials!H24</f>
        <v>-222918000</v>
      </c>
      <c r="P10" s="48"/>
    </row>
    <row r="11" spans="1:16" ht="22" customHeight="1" x14ac:dyDescent="0.2">
      <c r="A11" s="89"/>
      <c r="B11" s="90"/>
      <c r="C11" s="90">
        <f t="shared" ref="C11:J11" si="0">(C10/B10)-1</f>
        <v>0.51183375634517758</v>
      </c>
      <c r="D11" s="90">
        <f t="shared" si="0"/>
        <v>1.6943067592806331</v>
      </c>
      <c r="E11" s="90">
        <f t="shared" si="0"/>
        <v>0.64880934763746589</v>
      </c>
      <c r="F11" s="91">
        <f t="shared" si="0"/>
        <v>0.15733305116451324</v>
      </c>
      <c r="G11" s="90">
        <f t="shared" si="0"/>
        <v>0.2081632653061225</v>
      </c>
      <c r="H11" s="90">
        <f t="shared" si="0"/>
        <v>0.2567567567567568</v>
      </c>
      <c r="I11" s="90">
        <f t="shared" si="0"/>
        <v>0.16021505376344081</v>
      </c>
      <c r="J11" s="92">
        <f t="shared" si="0"/>
        <v>0.21872103799814635</v>
      </c>
      <c r="K11" s="92">
        <f>SUM(F11:J11)/5</f>
        <v>0.20023783299779593</v>
      </c>
      <c r="L11" s="76"/>
      <c r="M11" s="76"/>
      <c r="N11" s="60" t="s">
        <v>231</v>
      </c>
      <c r="O11" s="93">
        <f>O9/O10</f>
        <v>-3.6201652625629157E-3</v>
      </c>
      <c r="P11" s="48"/>
    </row>
    <row r="12" spans="1:16" ht="22" customHeight="1" x14ac:dyDescent="0.2">
      <c r="A12" s="85" t="s">
        <v>135</v>
      </c>
      <c r="B12" s="86">
        <v>-31091000</v>
      </c>
      <c r="C12" s="86">
        <v>-98720000</v>
      </c>
      <c r="D12" s="86">
        <v>-326361000</v>
      </c>
      <c r="E12" s="86">
        <v>-223725000</v>
      </c>
      <c r="F12" s="94">
        <v>217000000</v>
      </c>
      <c r="G12" s="86">
        <v>260000000</v>
      </c>
      <c r="H12" s="86">
        <v>359000000</v>
      </c>
      <c r="I12" s="86">
        <v>410000000</v>
      </c>
      <c r="J12" s="87">
        <v>500000000</v>
      </c>
      <c r="K12" s="95" t="s">
        <v>232</v>
      </c>
      <c r="L12" s="76"/>
      <c r="M12" s="76"/>
      <c r="N12" s="60" t="s">
        <v>233</v>
      </c>
      <c r="O12" s="93">
        <f>O8*(1-O11)</f>
        <v>-4.4753165605086284E-2</v>
      </c>
      <c r="P12" s="48"/>
    </row>
    <row r="13" spans="1:16" ht="22" customHeight="1" x14ac:dyDescent="0.2">
      <c r="A13" s="89"/>
      <c r="B13" s="90"/>
      <c r="C13" s="90">
        <f t="shared" ref="C13:J13" si="1">(C12/B12)-1</f>
        <v>2.175195394165514</v>
      </c>
      <c r="D13" s="90">
        <f t="shared" si="1"/>
        <v>2.30592585089141</v>
      </c>
      <c r="E13" s="90">
        <f t="shared" si="1"/>
        <v>-0.31448610587662129</v>
      </c>
      <c r="F13" s="91">
        <f t="shared" si="1"/>
        <v>-1.9699407755056431</v>
      </c>
      <c r="G13" s="90">
        <f t="shared" si="1"/>
        <v>0.19815668202764969</v>
      </c>
      <c r="H13" s="90">
        <f t="shared" si="1"/>
        <v>0.38076923076923075</v>
      </c>
      <c r="I13" s="90">
        <f t="shared" si="1"/>
        <v>0.14206128133704743</v>
      </c>
      <c r="J13" s="92">
        <f t="shared" si="1"/>
        <v>0.21951219512195119</v>
      </c>
      <c r="K13" s="92">
        <f>AVERAGE(G13:J13)</f>
        <v>0.23512484731396976</v>
      </c>
      <c r="L13" s="76"/>
      <c r="M13" s="76"/>
      <c r="N13" s="122" t="s">
        <v>234</v>
      </c>
      <c r="O13" s="123"/>
      <c r="P13" s="48"/>
    </row>
    <row r="14" spans="1:16" ht="22" customHeight="1" x14ac:dyDescent="0.2">
      <c r="A14" s="96" t="s">
        <v>235</v>
      </c>
      <c r="B14" s="97">
        <f>B12/B10</f>
        <v>-0.19727791878172588</v>
      </c>
      <c r="C14" s="97">
        <f t="shared" ref="C14:J14" si="2">C12/C10</f>
        <v>-0.4143285837198078</v>
      </c>
      <c r="D14" s="97">
        <f t="shared" si="2"/>
        <v>-0.5083829341126147</v>
      </c>
      <c r="E14" s="97">
        <f t="shared" si="2"/>
        <v>-0.21136680560961693</v>
      </c>
      <c r="F14" s="98">
        <f t="shared" si="2"/>
        <v>0.17714285714285713</v>
      </c>
      <c r="G14" s="97">
        <f t="shared" si="2"/>
        <v>0.17567567567567569</v>
      </c>
      <c r="H14" s="97">
        <f t="shared" si="2"/>
        <v>0.19301075268817205</v>
      </c>
      <c r="I14" s="97">
        <f t="shared" si="2"/>
        <v>0.18999073215940684</v>
      </c>
      <c r="J14" s="99">
        <f t="shared" si="2"/>
        <v>0.19011406844106463</v>
      </c>
      <c r="K14" s="99"/>
      <c r="L14" s="76"/>
      <c r="M14" s="76"/>
      <c r="N14" s="60" t="s">
        <v>236</v>
      </c>
      <c r="O14" s="93">
        <f>'[1]US Treasury Bonds'!$C$8</f>
        <v>4.5080000000000002E-2</v>
      </c>
      <c r="P14" s="48"/>
    </row>
    <row r="15" spans="1:16" ht="22" customHeight="1" x14ac:dyDescent="0.2">
      <c r="A15" s="85" t="s">
        <v>178</v>
      </c>
      <c r="B15" s="86">
        <v>-16506000</v>
      </c>
      <c r="C15" s="86">
        <v>-14279000</v>
      </c>
      <c r="D15" s="86">
        <v>-23470000</v>
      </c>
      <c r="E15" s="86">
        <v>180179000</v>
      </c>
      <c r="F15" s="94">
        <v>42000000</v>
      </c>
      <c r="G15" s="86">
        <v>53000000</v>
      </c>
      <c r="H15" s="86">
        <v>105000000</v>
      </c>
      <c r="I15" s="86">
        <v>169000000</v>
      </c>
      <c r="J15" s="87">
        <v>400000000</v>
      </c>
      <c r="K15" s="95" t="s">
        <v>237</v>
      </c>
      <c r="L15" s="76"/>
      <c r="M15" s="76"/>
      <c r="N15" s="60" t="s">
        <v>238</v>
      </c>
      <c r="O15" s="100">
        <f>1.33</f>
        <v>1.33</v>
      </c>
      <c r="P15" s="48"/>
    </row>
    <row r="16" spans="1:16" ht="22" customHeight="1" x14ac:dyDescent="0.2">
      <c r="A16" s="101"/>
      <c r="B16" s="90"/>
      <c r="C16" s="90">
        <f t="shared" ref="C16:J16" si="3">(C15/B15)-1</f>
        <v>-0.13492063492063489</v>
      </c>
      <c r="D16" s="90">
        <f t="shared" si="3"/>
        <v>0.64367252608726111</v>
      </c>
      <c r="E16" s="90">
        <f t="shared" si="3"/>
        <v>-8.6769919045590118</v>
      </c>
      <c r="F16" s="91">
        <f t="shared" si="3"/>
        <v>-0.76689847318499937</v>
      </c>
      <c r="G16" s="90">
        <f t="shared" si="3"/>
        <v>0.26190476190476186</v>
      </c>
      <c r="H16" s="90">
        <f t="shared" si="3"/>
        <v>0.98113207547169812</v>
      </c>
      <c r="I16" s="90">
        <f t="shared" si="3"/>
        <v>0.60952380952380958</v>
      </c>
      <c r="J16" s="92">
        <f t="shared" si="3"/>
        <v>1.3668639053254439</v>
      </c>
      <c r="K16" s="92">
        <f>SUM(F16:J16)/5</f>
        <v>0.49050521580814282</v>
      </c>
      <c r="L16" s="76"/>
      <c r="M16" s="76"/>
      <c r="N16" s="60" t="s">
        <v>239</v>
      </c>
      <c r="O16" s="93">
        <v>8.4000000000000005E-2</v>
      </c>
      <c r="P16" s="48"/>
    </row>
    <row r="17" spans="1:16" ht="22" customHeight="1" x14ac:dyDescent="0.2">
      <c r="A17" s="96" t="s">
        <v>193</v>
      </c>
      <c r="B17" s="97">
        <f>B15/B10</f>
        <v>-0.10473350253807107</v>
      </c>
      <c r="C17" s="97">
        <f t="shared" ref="C17:J17" si="4">C15/C10</f>
        <v>-5.9929070572681681E-2</v>
      </c>
      <c r="D17" s="97">
        <f t="shared" si="4"/>
        <v>-3.6559967225321247E-2</v>
      </c>
      <c r="E17" s="99">
        <f t="shared" si="4"/>
        <v>0.17022621373532312</v>
      </c>
      <c r="F17" s="97">
        <f t="shared" si="4"/>
        <v>3.4285714285714287E-2</v>
      </c>
      <c r="G17" s="97">
        <f t="shared" si="4"/>
        <v>3.5810810810810813E-2</v>
      </c>
      <c r="H17" s="97">
        <f t="shared" si="4"/>
        <v>5.6451612903225805E-2</v>
      </c>
      <c r="I17" s="97">
        <f t="shared" si="4"/>
        <v>7.8313253012048195E-2</v>
      </c>
      <c r="J17" s="99">
        <f t="shared" si="4"/>
        <v>0.15209125475285171</v>
      </c>
      <c r="K17" s="99"/>
      <c r="L17" s="76"/>
      <c r="M17" s="76"/>
      <c r="N17" s="102" t="s">
        <v>234</v>
      </c>
      <c r="O17" s="103">
        <f>(O14)+((O15)*(O16-O14))</f>
        <v>9.6843600000000002E-2</v>
      </c>
      <c r="P17" s="48"/>
    </row>
    <row r="18" spans="1:16" ht="22" customHeight="1" x14ac:dyDescent="0.2">
      <c r="A18" s="104" t="s">
        <v>189</v>
      </c>
      <c r="B18" s="105">
        <v>-3.597169219894561E-2</v>
      </c>
      <c r="C18" s="105">
        <v>-2.370618286503532E-2</v>
      </c>
      <c r="D18" s="105">
        <v>-4.0276860563193108E-2</v>
      </c>
      <c r="E18" s="105">
        <v>-3.6982263564485383E-2</v>
      </c>
      <c r="F18" s="106"/>
      <c r="G18" s="105"/>
      <c r="H18" s="105"/>
      <c r="I18" s="105"/>
      <c r="J18" s="107"/>
      <c r="K18" s="108"/>
      <c r="L18" s="76"/>
      <c r="M18" s="76"/>
      <c r="N18" s="122" t="s">
        <v>240</v>
      </c>
      <c r="O18" s="123"/>
      <c r="P18" s="48"/>
    </row>
    <row r="19" spans="1:16" ht="22" customHeight="1" x14ac:dyDescent="0.2">
      <c r="A19" s="76"/>
      <c r="B19" s="76"/>
      <c r="C19" s="76"/>
      <c r="D19" s="76"/>
      <c r="E19" s="76"/>
      <c r="F19" s="76" t="s">
        <v>241</v>
      </c>
      <c r="G19" s="76"/>
      <c r="H19" s="76"/>
      <c r="I19" s="76"/>
      <c r="J19" s="76"/>
      <c r="K19" s="76"/>
      <c r="L19" s="76"/>
      <c r="M19" s="76"/>
      <c r="N19" s="60" t="s">
        <v>217</v>
      </c>
      <c r="O19" s="109">
        <f>O6+O7</f>
        <v>1912305000</v>
      </c>
      <c r="P19" s="48"/>
    </row>
    <row r="20" spans="1:16" ht="22" customHeight="1" x14ac:dyDescent="0.2">
      <c r="B20" s="110"/>
      <c r="C20" s="110"/>
      <c r="D20" s="110"/>
      <c r="E20" s="110"/>
      <c r="F20" s="76"/>
      <c r="G20" s="76"/>
      <c r="H20" s="76"/>
      <c r="I20" s="76"/>
      <c r="J20" s="76"/>
      <c r="K20" s="76"/>
      <c r="L20" s="76"/>
      <c r="M20" s="76"/>
      <c r="N20" s="60" t="s">
        <v>194</v>
      </c>
      <c r="O20" s="109">
        <f>A3</f>
        <v>5980454314</v>
      </c>
      <c r="P20" s="48"/>
    </row>
    <row r="21" spans="1:16" ht="22" customHeight="1" x14ac:dyDescent="0.2">
      <c r="A21" s="113" t="str" cm="1">
        <f t="array" ref="A21">_FV(A1,"Industry")</f>
        <v>Software &amp; IT Services</v>
      </c>
      <c r="B21" s="113"/>
      <c r="C21" s="124" cm="1">
        <f t="array" ref="C21">_FV(A1,"Year incorporated",TRUE)</f>
        <v>2018</v>
      </c>
      <c r="D21" s="124"/>
      <c r="E21" s="124"/>
      <c r="F21" s="76"/>
      <c r="G21" s="76"/>
      <c r="H21" s="76"/>
      <c r="I21" s="76"/>
      <c r="J21" s="76"/>
      <c r="K21" s="76"/>
      <c r="M21" s="76"/>
      <c r="N21" s="60" t="s">
        <v>242</v>
      </c>
      <c r="O21" s="109">
        <f>O19+O20</f>
        <v>7892759314</v>
      </c>
      <c r="P21" s="48"/>
    </row>
    <row r="22" spans="1:16" ht="22" customHeight="1" x14ac:dyDescent="0.2">
      <c r="A22" s="113" t="str" cm="1">
        <f t="array" ref="A22">_FV(A1,"Description")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B22" s="113"/>
      <c r="C22" s="113"/>
      <c r="D22" s="113"/>
      <c r="E22" s="113"/>
      <c r="F22" s="76"/>
      <c r="G22" s="76"/>
      <c r="H22" s="76"/>
      <c r="I22" s="76"/>
      <c r="J22" s="76"/>
      <c r="K22" s="76"/>
      <c r="L22" s="76"/>
      <c r="M22" s="76"/>
      <c r="N22" s="77" t="s">
        <v>243</v>
      </c>
      <c r="O22" s="111">
        <f>(O19/O21)</f>
        <v>0.24228598946479923</v>
      </c>
      <c r="P22" s="48"/>
    </row>
    <row r="23" spans="1:16" ht="22" customHeight="1" x14ac:dyDescent="0.2">
      <c r="A23" s="113"/>
      <c r="B23" s="113"/>
      <c r="C23" s="113"/>
      <c r="D23" s="113"/>
      <c r="E23" s="113"/>
      <c r="F23" s="76"/>
      <c r="G23" s="76"/>
      <c r="H23" s="76"/>
      <c r="I23" s="76"/>
      <c r="J23" s="76"/>
      <c r="K23" s="76"/>
      <c r="L23" s="76"/>
      <c r="M23" s="76"/>
      <c r="N23" s="102" t="s">
        <v>244</v>
      </c>
      <c r="O23" s="112">
        <f>O20/O21</f>
        <v>0.75771401053520082</v>
      </c>
      <c r="P23" s="48"/>
    </row>
    <row r="24" spans="1:16" ht="22" customHeight="1" x14ac:dyDescent="0.2">
      <c r="A24" s="113"/>
      <c r="B24" s="113"/>
      <c r="C24" s="113"/>
      <c r="D24" s="113"/>
      <c r="E24" s="113"/>
      <c r="F24" s="76"/>
      <c r="G24" s="76"/>
      <c r="H24" s="76"/>
      <c r="I24" s="76"/>
      <c r="J24" s="76"/>
      <c r="K24" s="76"/>
      <c r="L24" s="76"/>
      <c r="M24" s="76"/>
      <c r="N24" s="114" t="s">
        <v>245</v>
      </c>
      <c r="O24" s="115"/>
      <c r="P24" s="48"/>
    </row>
    <row r="25" spans="1:16" ht="22" customHeight="1" x14ac:dyDescent="0.2">
      <c r="A25" s="113"/>
      <c r="B25" s="113"/>
      <c r="C25" s="113"/>
      <c r="D25" s="113"/>
      <c r="E25" s="113"/>
      <c r="F25" s="76"/>
      <c r="G25" s="76"/>
      <c r="H25" s="76"/>
      <c r="I25" s="76"/>
      <c r="J25" s="76"/>
      <c r="K25" s="76"/>
      <c r="L25" s="76"/>
      <c r="M25" s="76"/>
      <c r="N25" s="116">
        <f>(O22*O12)+(O23*O17)</f>
        <v>6.2536687540356434E-2</v>
      </c>
      <c r="O25" s="117"/>
      <c r="P25" s="48"/>
    </row>
    <row r="26" spans="1:16" ht="22" customHeight="1" x14ac:dyDescent="0.2">
      <c r="A26" s="113"/>
      <c r="B26" s="113"/>
      <c r="C26" s="113"/>
      <c r="D26" s="113"/>
      <c r="E26" s="113"/>
      <c r="F26" s="76"/>
      <c r="G26" s="76"/>
      <c r="H26" s="76"/>
      <c r="I26" s="76"/>
      <c r="J26" s="76"/>
      <c r="K26" s="76"/>
      <c r="L26" s="76"/>
      <c r="M26" s="76"/>
      <c r="N26" s="76"/>
      <c r="O26" s="48"/>
      <c r="P26" s="48"/>
    </row>
    <row r="27" spans="1:16" ht="22" customHeight="1" x14ac:dyDescent="0.2">
      <c r="A27" s="113"/>
      <c r="B27" s="113"/>
      <c r="C27" s="113"/>
      <c r="D27" s="113"/>
      <c r="E27" s="113"/>
      <c r="F27" s="76"/>
      <c r="G27" s="76"/>
      <c r="H27" s="76"/>
      <c r="I27" s="76"/>
      <c r="J27" s="76"/>
      <c r="K27" s="76"/>
      <c r="L27" s="76"/>
      <c r="M27" s="76"/>
      <c r="N27" s="76"/>
      <c r="O27" s="48"/>
      <c r="P27" s="48"/>
    </row>
    <row r="28" spans="1:16" ht="22" customHeight="1" x14ac:dyDescent="0.2">
      <c r="A28" s="113"/>
      <c r="B28" s="113"/>
      <c r="C28" s="113"/>
      <c r="D28" s="113"/>
      <c r="E28" s="113"/>
      <c r="F28" s="76"/>
      <c r="G28" s="76"/>
      <c r="H28" s="76"/>
      <c r="I28" s="76"/>
      <c r="J28" s="76"/>
      <c r="K28" s="76"/>
      <c r="L28" s="76"/>
      <c r="M28" s="76"/>
      <c r="N28" s="76"/>
      <c r="O28" s="48"/>
      <c r="P28" s="48"/>
    </row>
    <row r="29" spans="1:16" ht="22" customHeight="1" x14ac:dyDescent="0.2">
      <c r="A29" s="113"/>
      <c r="B29" s="113"/>
      <c r="C29" s="113"/>
      <c r="D29" s="113"/>
      <c r="E29" s="113"/>
      <c r="F29" s="76"/>
      <c r="G29" s="76"/>
      <c r="H29" s="76"/>
      <c r="I29" s="76"/>
      <c r="J29" s="76"/>
      <c r="K29" s="76"/>
      <c r="L29" s="76"/>
      <c r="M29" s="76"/>
      <c r="N29" s="76"/>
      <c r="O29" s="48"/>
      <c r="P29" s="48"/>
    </row>
    <row r="30" spans="1:16" ht="22" customHeight="1" x14ac:dyDescent="0.2">
      <c r="A30" s="113"/>
      <c r="B30" s="113"/>
      <c r="C30" s="113"/>
      <c r="D30" s="113"/>
      <c r="E30" s="113"/>
      <c r="F30" s="76"/>
      <c r="G30" s="76"/>
      <c r="H30" s="76"/>
      <c r="I30" s="76"/>
      <c r="J30" s="76"/>
      <c r="K30" s="76"/>
      <c r="L30" s="76"/>
      <c r="M30" s="76"/>
      <c r="N30" s="76"/>
      <c r="O30" s="48"/>
      <c r="P30" s="48"/>
    </row>
    <row r="31" spans="1:16" ht="22" customHeight="1" x14ac:dyDescent="0.2">
      <c r="A31" s="48"/>
      <c r="B31" s="48"/>
      <c r="C31" s="48"/>
      <c r="D31" s="48"/>
      <c r="E31" s="48"/>
      <c r="F31" s="48"/>
      <c r="G31" s="48"/>
      <c r="H31" s="48"/>
      <c r="I31" s="48"/>
      <c r="J31" s="48"/>
      <c r="K31" s="48"/>
      <c r="L31" s="48"/>
      <c r="M31" s="48"/>
      <c r="N31" s="48"/>
      <c r="O31" s="48"/>
      <c r="P31" s="48"/>
    </row>
    <row r="32" spans="1:16" ht="22" customHeight="1" x14ac:dyDescent="0.2">
      <c r="A32" s="48"/>
      <c r="B32" s="48"/>
      <c r="C32" s="48"/>
      <c r="D32" s="48"/>
      <c r="E32" s="48"/>
      <c r="F32" s="48"/>
      <c r="G32" s="48"/>
      <c r="H32" s="48"/>
      <c r="I32" s="48"/>
      <c r="J32" s="48"/>
      <c r="K32" s="48"/>
      <c r="L32" s="48"/>
      <c r="M32" s="48"/>
      <c r="N32" s="48"/>
      <c r="O32" s="48"/>
      <c r="P32" s="48"/>
    </row>
    <row r="33" spans="1:16" ht="22" customHeight="1" x14ac:dyDescent="0.2">
      <c r="A33" s="76"/>
      <c r="B33" s="76"/>
      <c r="C33" s="76"/>
      <c r="D33" s="76"/>
      <c r="E33" s="76"/>
      <c r="F33" s="76"/>
      <c r="G33" s="76"/>
      <c r="H33" s="76"/>
      <c r="I33" s="76"/>
      <c r="J33" s="76"/>
      <c r="K33" s="76"/>
      <c r="L33" s="76"/>
      <c r="M33" s="76"/>
      <c r="N33" s="76"/>
      <c r="O33" s="76"/>
      <c r="P33" s="76"/>
    </row>
    <row r="34" spans="1:16" ht="22" customHeight="1" x14ac:dyDescent="0.2">
      <c r="A34" s="76"/>
      <c r="B34" s="76"/>
      <c r="C34" s="76"/>
      <c r="D34" s="76"/>
      <c r="E34" s="76"/>
      <c r="F34" s="76"/>
      <c r="G34" s="76"/>
      <c r="H34" s="76"/>
      <c r="I34" s="76"/>
      <c r="J34" s="76"/>
      <c r="K34" s="76"/>
      <c r="L34" s="76"/>
      <c r="M34" s="76"/>
      <c r="N34" s="76"/>
      <c r="O34" s="76"/>
      <c r="P34" s="76"/>
    </row>
    <row r="35" spans="1:16" ht="22" customHeight="1" x14ac:dyDescent="0.2">
      <c r="A35" s="76"/>
      <c r="B35" s="76"/>
      <c r="C35" s="76"/>
      <c r="D35" s="76"/>
      <c r="E35" s="76"/>
      <c r="F35" s="76"/>
      <c r="G35" s="76"/>
      <c r="H35" s="76"/>
      <c r="I35" s="76"/>
      <c r="J35" s="76"/>
      <c r="K35" s="76"/>
      <c r="L35" s="76"/>
      <c r="M35" s="76"/>
      <c r="N35" s="76"/>
      <c r="O35" s="76"/>
      <c r="P35" s="76"/>
    </row>
    <row r="36" spans="1:16" ht="22" customHeight="1" x14ac:dyDescent="0.2">
      <c r="A36" s="76"/>
      <c r="B36" s="76"/>
      <c r="C36" s="76"/>
      <c r="D36" s="76"/>
      <c r="E36" s="76"/>
      <c r="F36" s="76"/>
      <c r="G36" s="76"/>
      <c r="H36" s="76"/>
      <c r="I36" s="76"/>
      <c r="J36" s="76"/>
      <c r="K36" s="76"/>
      <c r="L36" s="76"/>
      <c r="M36" s="76"/>
      <c r="N36" s="76"/>
      <c r="O36" s="76"/>
      <c r="P36" s="76"/>
    </row>
    <row r="37" spans="1:16" ht="22" customHeight="1" x14ac:dyDescent="0.2">
      <c r="A37" s="76"/>
      <c r="B37" s="76"/>
      <c r="C37" s="76"/>
      <c r="D37" s="76"/>
      <c r="E37" s="76"/>
      <c r="F37" s="76"/>
      <c r="G37" s="76"/>
      <c r="H37" s="76"/>
      <c r="I37" s="76"/>
      <c r="J37" s="76"/>
      <c r="K37" s="76"/>
      <c r="L37" s="76"/>
      <c r="M37" s="76"/>
      <c r="N37" s="76"/>
      <c r="O37" s="76"/>
      <c r="P37" s="76"/>
    </row>
    <row r="38" spans="1:16" ht="22" customHeight="1" x14ac:dyDescent="0.2">
      <c r="A38" s="76"/>
      <c r="B38" s="76"/>
      <c r="C38" s="76"/>
      <c r="D38" s="76"/>
      <c r="E38" s="76"/>
      <c r="F38" s="76"/>
      <c r="G38" s="76"/>
      <c r="H38" s="76"/>
      <c r="I38" s="76"/>
      <c r="J38" s="76"/>
      <c r="K38" s="76"/>
      <c r="L38" s="76"/>
      <c r="M38" s="76"/>
      <c r="N38" s="76"/>
      <c r="O38" s="76"/>
      <c r="P38" s="76"/>
    </row>
    <row r="39" spans="1:16" ht="22" customHeight="1" x14ac:dyDescent="0.2">
      <c r="A39" s="76"/>
      <c r="B39" s="76"/>
      <c r="C39" s="76"/>
      <c r="D39" s="76"/>
      <c r="E39" s="76"/>
      <c r="F39" s="76"/>
      <c r="G39" s="76"/>
      <c r="H39" s="76"/>
      <c r="I39" s="76"/>
      <c r="J39" s="76"/>
      <c r="K39" s="76"/>
      <c r="L39" s="76"/>
      <c r="M39" s="76"/>
      <c r="N39" s="76"/>
      <c r="O39" s="76"/>
      <c r="P39" s="76"/>
    </row>
    <row r="40" spans="1:16" ht="22" customHeight="1" x14ac:dyDescent="0.2">
      <c r="A40" s="76"/>
      <c r="B40" s="76"/>
      <c r="C40" s="76"/>
      <c r="D40" s="76"/>
      <c r="E40" s="76"/>
      <c r="F40" s="76"/>
      <c r="G40" s="76"/>
      <c r="H40" s="76"/>
      <c r="I40" s="76"/>
      <c r="J40" s="76"/>
      <c r="K40" s="76"/>
      <c r="L40" s="76"/>
      <c r="M40" s="76"/>
      <c r="N40" s="76"/>
      <c r="O40" s="76"/>
      <c r="P40" s="76"/>
    </row>
    <row r="41" spans="1:16" x14ac:dyDescent="0.2">
      <c r="A41" s="76"/>
      <c r="B41" s="76"/>
      <c r="C41" s="76"/>
      <c r="D41" s="76"/>
      <c r="E41" s="76"/>
      <c r="F41" s="76"/>
      <c r="G41" s="76"/>
      <c r="H41" s="76"/>
      <c r="I41" s="76"/>
      <c r="J41" s="76"/>
      <c r="K41" s="76"/>
      <c r="L41" s="76"/>
      <c r="M41" s="76"/>
      <c r="N41" s="76"/>
      <c r="O41" s="76"/>
      <c r="P41" s="76"/>
    </row>
    <row r="42" spans="1:16" x14ac:dyDescent="0.2">
      <c r="A42" s="76"/>
      <c r="B42" s="76"/>
      <c r="C42" s="76"/>
      <c r="D42" s="76"/>
      <c r="E42" s="76"/>
      <c r="F42" s="76"/>
      <c r="G42" s="76"/>
      <c r="H42" s="76"/>
      <c r="I42" s="76"/>
      <c r="J42" s="76"/>
      <c r="K42" s="76"/>
      <c r="L42" s="76"/>
      <c r="M42" s="76"/>
      <c r="N42" s="76"/>
      <c r="O42" s="76"/>
      <c r="P42" s="76"/>
    </row>
    <row r="43" spans="1:16" x14ac:dyDescent="0.2">
      <c r="A43" s="76"/>
      <c r="B43" s="76"/>
      <c r="C43" s="76"/>
      <c r="D43" s="76"/>
      <c r="E43" s="76"/>
      <c r="F43" s="76"/>
      <c r="G43" s="76"/>
      <c r="H43" s="76"/>
      <c r="I43" s="76"/>
      <c r="J43" s="76"/>
      <c r="K43" s="76"/>
      <c r="L43" s="76"/>
      <c r="M43" s="76"/>
      <c r="N43" s="76"/>
      <c r="O43" s="76"/>
      <c r="P43" s="76"/>
    </row>
    <row r="44" spans="1:16" x14ac:dyDescent="0.2">
      <c r="A44" s="76"/>
      <c r="B44" s="76"/>
      <c r="C44" s="76"/>
      <c r="D44" s="76"/>
      <c r="E44" s="76"/>
      <c r="F44" s="76"/>
      <c r="G44" s="76"/>
      <c r="H44" s="76"/>
      <c r="I44" s="76"/>
      <c r="J44" s="76"/>
      <c r="K44" s="76"/>
      <c r="L44" s="76"/>
      <c r="M44" s="76"/>
      <c r="N44" s="76"/>
      <c r="O44" s="76"/>
      <c r="P44" s="76"/>
    </row>
    <row r="45" spans="1:16" x14ac:dyDescent="0.2">
      <c r="A45" s="76"/>
      <c r="B45" s="76"/>
      <c r="C45" s="76"/>
      <c r="D45" s="76"/>
      <c r="E45" s="76"/>
      <c r="F45" s="76"/>
      <c r="G45" s="76"/>
      <c r="H45" s="76"/>
      <c r="I45" s="76"/>
      <c r="J45" s="76"/>
      <c r="K45" s="76"/>
      <c r="L45" s="76"/>
      <c r="M45" s="76"/>
      <c r="N45" s="76"/>
      <c r="O45" s="76"/>
      <c r="P45" s="76"/>
    </row>
    <row r="46" spans="1:16" x14ac:dyDescent="0.2">
      <c r="A46" s="76"/>
      <c r="B46" s="76"/>
      <c r="C46" s="76"/>
      <c r="D46" s="76"/>
      <c r="E46" s="76"/>
      <c r="F46" s="76"/>
      <c r="G46" s="76"/>
      <c r="H46" s="76"/>
      <c r="I46" s="76"/>
      <c r="J46" s="76"/>
      <c r="K46" s="76"/>
      <c r="L46" s="76"/>
      <c r="M46" s="76"/>
      <c r="N46" s="76"/>
      <c r="O46" s="76"/>
      <c r="P46" s="76"/>
    </row>
    <row r="47" spans="1:16" x14ac:dyDescent="0.2">
      <c r="A47" s="76"/>
      <c r="B47" s="76"/>
      <c r="C47" s="76"/>
      <c r="D47" s="76"/>
      <c r="E47" s="76"/>
      <c r="F47" s="76"/>
      <c r="G47" s="76"/>
      <c r="H47" s="76"/>
      <c r="I47" s="76"/>
      <c r="J47" s="76"/>
      <c r="K47" s="76"/>
      <c r="L47" s="76"/>
      <c r="M47" s="76"/>
      <c r="N47" s="76"/>
      <c r="O47" s="76"/>
      <c r="P47" s="76"/>
    </row>
    <row r="48" spans="1:16" x14ac:dyDescent="0.2">
      <c r="A48" s="76"/>
      <c r="B48" s="76"/>
      <c r="C48" s="76"/>
      <c r="D48" s="76"/>
      <c r="E48" s="76"/>
      <c r="F48" s="76"/>
      <c r="G48" s="76"/>
      <c r="H48" s="76"/>
      <c r="I48" s="76"/>
      <c r="J48" s="76"/>
      <c r="K48" s="76"/>
      <c r="L48" s="76"/>
      <c r="M48" s="76"/>
      <c r="N48" s="76"/>
      <c r="O48" s="76"/>
      <c r="P48" s="76"/>
    </row>
    <row r="49" spans="1:16" x14ac:dyDescent="0.2">
      <c r="A49" s="76"/>
      <c r="B49" s="76"/>
      <c r="C49" s="76"/>
      <c r="D49" s="76"/>
      <c r="E49" s="76"/>
      <c r="F49" s="76"/>
      <c r="G49" s="76"/>
      <c r="H49" s="76"/>
      <c r="I49" s="76"/>
      <c r="J49" s="76"/>
      <c r="K49" s="76"/>
      <c r="L49" s="76"/>
      <c r="M49" s="76"/>
      <c r="N49" s="76"/>
      <c r="O49" s="76"/>
      <c r="P49" s="76"/>
    </row>
    <row r="50" spans="1:16" x14ac:dyDescent="0.2">
      <c r="A50" s="76"/>
      <c r="B50" s="76"/>
      <c r="C50" s="76"/>
      <c r="D50" s="76"/>
      <c r="E50" s="76"/>
      <c r="F50" s="76"/>
      <c r="G50" s="76"/>
      <c r="H50" s="76"/>
      <c r="I50" s="76"/>
      <c r="J50" s="76"/>
      <c r="K50" s="76"/>
      <c r="L50" s="76"/>
      <c r="M50" s="76"/>
      <c r="N50" s="76"/>
      <c r="O50" s="76"/>
      <c r="P50" s="76"/>
    </row>
    <row r="51" spans="1:16" x14ac:dyDescent="0.2">
      <c r="A51" s="76"/>
      <c r="B51" s="76"/>
      <c r="C51" s="76"/>
      <c r="D51" s="76"/>
      <c r="E51" s="76"/>
      <c r="F51" s="76"/>
      <c r="G51" s="76"/>
      <c r="H51" s="76"/>
      <c r="I51" s="76"/>
      <c r="J51" s="76"/>
      <c r="K51" s="76"/>
      <c r="L51" s="76"/>
      <c r="M51" s="76"/>
      <c r="N51" s="76"/>
      <c r="O51" s="76"/>
      <c r="P51" s="76"/>
    </row>
    <row r="52" spans="1:16" x14ac:dyDescent="0.2">
      <c r="A52" s="76"/>
      <c r="B52" s="76"/>
      <c r="C52" s="76"/>
      <c r="D52" s="76"/>
      <c r="E52" s="76"/>
      <c r="F52" s="76"/>
      <c r="G52" s="76"/>
      <c r="H52" s="76"/>
      <c r="I52" s="76"/>
      <c r="J52" s="76"/>
      <c r="K52" s="76"/>
      <c r="L52" s="76"/>
      <c r="M52" s="76"/>
      <c r="N52" s="76"/>
      <c r="O52" s="76"/>
      <c r="P52" s="76"/>
    </row>
    <row r="53" spans="1:16" x14ac:dyDescent="0.2">
      <c r="A53" s="76"/>
      <c r="B53" s="76"/>
      <c r="C53" s="76"/>
      <c r="D53" s="76"/>
      <c r="E53" s="76"/>
      <c r="F53" s="76"/>
      <c r="G53" s="76"/>
      <c r="H53" s="76"/>
      <c r="I53" s="76"/>
      <c r="J53" s="76"/>
      <c r="K53" s="76"/>
      <c r="L53" s="76"/>
      <c r="M53" s="76"/>
      <c r="N53" s="76"/>
      <c r="O53" s="76"/>
      <c r="P53" s="76"/>
    </row>
    <row r="54" spans="1:16" x14ac:dyDescent="0.2">
      <c r="A54" s="76"/>
      <c r="B54" s="76"/>
      <c r="C54" s="76"/>
      <c r="D54" s="76"/>
      <c r="E54" s="76"/>
      <c r="F54" s="76"/>
      <c r="G54" s="76"/>
      <c r="H54" s="76"/>
      <c r="I54" s="76"/>
      <c r="J54" s="76"/>
      <c r="K54" s="76"/>
      <c r="L54" s="76"/>
      <c r="M54" s="76"/>
      <c r="N54" s="76"/>
      <c r="O54" s="76"/>
      <c r="P54" s="76"/>
    </row>
    <row r="55" spans="1:16" x14ac:dyDescent="0.2">
      <c r="A55" s="76"/>
      <c r="B55" s="76"/>
      <c r="C55" s="76"/>
      <c r="D55" s="76"/>
      <c r="E55" s="76"/>
      <c r="F55" s="76"/>
      <c r="G55" s="76"/>
      <c r="H55" s="76"/>
      <c r="I55" s="76"/>
      <c r="J55" s="76"/>
      <c r="K55" s="76"/>
      <c r="L55" s="76"/>
      <c r="M55" s="76"/>
      <c r="N55" s="76"/>
      <c r="O55" s="76"/>
      <c r="P55" s="76"/>
    </row>
    <row r="56" spans="1:16" x14ac:dyDescent="0.2">
      <c r="A56" s="76"/>
      <c r="B56" s="76"/>
      <c r="C56" s="76"/>
      <c r="D56" s="76"/>
      <c r="E56" s="76"/>
      <c r="F56" s="76"/>
      <c r="G56" s="76"/>
      <c r="H56" s="76"/>
      <c r="I56" s="76"/>
      <c r="J56" s="76"/>
      <c r="K56" s="76"/>
      <c r="L56" s="76"/>
      <c r="M56" s="76"/>
      <c r="N56" s="76"/>
      <c r="O56" s="76"/>
      <c r="P56" s="76"/>
    </row>
    <row r="57" spans="1:16" x14ac:dyDescent="0.2">
      <c r="A57" s="76"/>
      <c r="B57" s="76"/>
      <c r="C57" s="76"/>
      <c r="D57" s="76"/>
      <c r="E57" s="76"/>
      <c r="F57" s="76"/>
      <c r="G57" s="76"/>
      <c r="H57" s="76"/>
      <c r="I57" s="76"/>
      <c r="J57" s="76"/>
      <c r="K57" s="76"/>
      <c r="L57" s="76"/>
      <c r="M57" s="76"/>
      <c r="N57" s="76"/>
      <c r="O57" s="76"/>
      <c r="P57" s="76"/>
    </row>
    <row r="58" spans="1:16" x14ac:dyDescent="0.2">
      <c r="A58" s="76"/>
      <c r="B58" s="76"/>
      <c r="C58" s="76"/>
      <c r="D58" s="76"/>
      <c r="E58" s="76"/>
      <c r="F58" s="76"/>
      <c r="G58" s="76"/>
      <c r="H58" s="76"/>
      <c r="I58" s="76"/>
      <c r="J58" s="76"/>
      <c r="K58" s="76"/>
      <c r="L58" s="76"/>
      <c r="M58" s="76"/>
      <c r="N58" s="76"/>
      <c r="O58" s="76"/>
      <c r="P58" s="76"/>
    </row>
    <row r="59" spans="1:16" x14ac:dyDescent="0.2">
      <c r="A59" s="76"/>
      <c r="B59" s="76"/>
      <c r="C59" s="76"/>
      <c r="D59" s="76"/>
      <c r="E59" s="76"/>
      <c r="F59" s="76"/>
      <c r="G59" s="76"/>
      <c r="H59" s="76"/>
      <c r="I59" s="76"/>
      <c r="J59" s="76"/>
      <c r="K59" s="76"/>
      <c r="L59" s="76"/>
      <c r="M59" s="76"/>
      <c r="N59" s="76"/>
      <c r="O59" s="76"/>
      <c r="P59" s="76"/>
    </row>
    <row r="60" spans="1:16" x14ac:dyDescent="0.2">
      <c r="A60" s="76"/>
      <c r="B60" s="76"/>
      <c r="C60" s="76"/>
      <c r="D60" s="76"/>
      <c r="E60" s="76"/>
      <c r="F60" s="76"/>
      <c r="G60" s="76"/>
      <c r="H60" s="76"/>
      <c r="I60" s="76"/>
      <c r="J60" s="76"/>
      <c r="K60" s="76"/>
      <c r="L60" s="76"/>
      <c r="M60" s="76"/>
      <c r="N60" s="76"/>
      <c r="O60" s="76"/>
      <c r="P60" s="76"/>
    </row>
    <row r="61" spans="1:16" x14ac:dyDescent="0.2">
      <c r="A61" s="76"/>
      <c r="B61" s="76"/>
      <c r="C61" s="76"/>
      <c r="D61" s="76"/>
      <c r="E61" s="76"/>
      <c r="F61" s="76"/>
      <c r="G61" s="76"/>
      <c r="H61" s="76"/>
      <c r="I61" s="76"/>
      <c r="J61" s="76"/>
      <c r="K61" s="76"/>
      <c r="L61" s="76"/>
      <c r="M61" s="76"/>
      <c r="N61" s="76"/>
      <c r="O61" s="76"/>
      <c r="P61" s="76"/>
    </row>
    <row r="62" spans="1:16" x14ac:dyDescent="0.2">
      <c r="O62" s="48"/>
      <c r="P62" s="48"/>
    </row>
    <row r="63" spans="1:16" x14ac:dyDescent="0.2">
      <c r="O63" s="48"/>
      <c r="P63" s="48"/>
    </row>
    <row r="64" spans="1:16" x14ac:dyDescent="0.2">
      <c r="O64" s="48"/>
      <c r="P64" s="48"/>
    </row>
    <row r="65" spans="15:16" x14ac:dyDescent="0.2">
      <c r="O65" s="48"/>
      <c r="P65" s="48"/>
    </row>
    <row r="66" spans="15:16" x14ac:dyDescent="0.2">
      <c r="O66" s="48"/>
      <c r="P66" s="48"/>
    </row>
    <row r="67" spans="15:16" x14ac:dyDescent="0.2">
      <c r="O67" s="48"/>
      <c r="P67" s="48"/>
    </row>
    <row r="68" spans="15:16" x14ac:dyDescent="0.2">
      <c r="O68" s="48"/>
      <c r="P68" s="48"/>
    </row>
    <row r="69" spans="15:16" x14ac:dyDescent="0.2">
      <c r="O69" s="48"/>
      <c r="P69" s="48"/>
    </row>
    <row r="70" spans="15:16" x14ac:dyDescent="0.2">
      <c r="O70" s="48"/>
      <c r="P70" s="48"/>
    </row>
    <row r="71" spans="15:16" x14ac:dyDescent="0.2">
      <c r="O71" s="48"/>
      <c r="P71" s="48"/>
    </row>
    <row r="72" spans="15:16" x14ac:dyDescent="0.2">
      <c r="O72" s="48"/>
      <c r="P72" s="48"/>
    </row>
    <row r="73" spans="15:16" x14ac:dyDescent="0.2">
      <c r="O73" s="48"/>
      <c r="P73" s="48"/>
    </row>
    <row r="74" spans="15:16" x14ac:dyDescent="0.2">
      <c r="O74" s="48"/>
      <c r="P74" s="48"/>
    </row>
    <row r="75" spans="15:16" x14ac:dyDescent="0.2">
      <c r="O75" s="48"/>
      <c r="P75" s="48"/>
    </row>
    <row r="76" spans="15:16" x14ac:dyDescent="0.2">
      <c r="O76" s="48"/>
      <c r="P76" s="48"/>
    </row>
    <row r="77" spans="15:16" x14ac:dyDescent="0.2">
      <c r="O77" s="48"/>
      <c r="P77" s="48"/>
    </row>
    <row r="78" spans="15:16" x14ac:dyDescent="0.2">
      <c r="O78" s="48"/>
      <c r="P78" s="48"/>
    </row>
    <row r="79" spans="15:16" x14ac:dyDescent="0.2">
      <c r="O79" s="48"/>
      <c r="P79" s="48"/>
    </row>
    <row r="80" spans="15:16" x14ac:dyDescent="0.2">
      <c r="O80" s="48"/>
      <c r="P80" s="48"/>
    </row>
    <row r="81" spans="15:16" x14ac:dyDescent="0.2">
      <c r="O81" s="48"/>
      <c r="P81" s="48"/>
    </row>
    <row r="82" spans="15:16" x14ac:dyDescent="0.2">
      <c r="O82" s="48"/>
      <c r="P82" s="48"/>
    </row>
    <row r="83" spans="15:16" x14ac:dyDescent="0.2">
      <c r="O83" s="48"/>
      <c r="P83" s="48"/>
    </row>
    <row r="84" spans="15:16" x14ac:dyDescent="0.2">
      <c r="O84" s="48"/>
      <c r="P84" s="48"/>
    </row>
    <row r="85" spans="15:16" x14ac:dyDescent="0.2">
      <c r="O85" s="48"/>
      <c r="P85" s="48"/>
    </row>
    <row r="86" spans="15:16" x14ac:dyDescent="0.2">
      <c r="O86" s="48"/>
      <c r="P86" s="48"/>
    </row>
    <row r="87" spans="15:16" x14ac:dyDescent="0.2">
      <c r="O87" s="48"/>
      <c r="P87" s="48"/>
    </row>
    <row r="88" spans="15:16" x14ac:dyDescent="0.2">
      <c r="O88" s="48"/>
      <c r="P88" s="48"/>
    </row>
    <row r="89" spans="15:16" x14ac:dyDescent="0.2">
      <c r="O89" s="48"/>
      <c r="P89" s="48"/>
    </row>
    <row r="90" spans="15:16" x14ac:dyDescent="0.2">
      <c r="O90" s="48"/>
      <c r="P90" s="48"/>
    </row>
    <row r="91" spans="15:16" x14ac:dyDescent="0.2">
      <c r="O91" s="48"/>
      <c r="P91" s="48"/>
    </row>
    <row r="92" spans="15:16" x14ac:dyDescent="0.2">
      <c r="O92" s="48"/>
      <c r="P92" s="48"/>
    </row>
    <row r="93" spans="15:16" x14ac:dyDescent="0.2">
      <c r="O93" s="48"/>
      <c r="P93" s="48"/>
    </row>
    <row r="94" spans="15:16" x14ac:dyDescent="0.2">
      <c r="O94" s="48"/>
      <c r="P94" s="48"/>
    </row>
    <row r="95" spans="15:16" x14ac:dyDescent="0.2">
      <c r="O95" s="48"/>
      <c r="P95" s="48"/>
    </row>
    <row r="96" spans="15:16" x14ac:dyDescent="0.2">
      <c r="O96" s="48"/>
      <c r="P96" s="48"/>
    </row>
    <row r="97" spans="15:16" x14ac:dyDescent="0.2">
      <c r="O97" s="48"/>
      <c r="P97" s="48"/>
    </row>
    <row r="98" spans="15:16" x14ac:dyDescent="0.2">
      <c r="O98" s="48"/>
      <c r="P98" s="48"/>
    </row>
    <row r="99" spans="15:16" x14ac:dyDescent="0.2">
      <c r="O99" s="48"/>
      <c r="P99" s="48"/>
    </row>
    <row r="100" spans="15:16" x14ac:dyDescent="0.2">
      <c r="O100" s="48"/>
      <c r="P100" s="48"/>
    </row>
    <row r="101" spans="15:16" x14ac:dyDescent="0.2">
      <c r="O101" s="48"/>
      <c r="P101" s="48"/>
    </row>
    <row r="102" spans="15:16" x14ac:dyDescent="0.2">
      <c r="O102" s="48"/>
      <c r="P102" s="48"/>
    </row>
    <row r="103" spans="15:16" x14ac:dyDescent="0.2">
      <c r="O103" s="48"/>
      <c r="P103" s="48"/>
    </row>
    <row r="104" spans="15:16" x14ac:dyDescent="0.2">
      <c r="O104" s="48"/>
      <c r="P104" s="48"/>
    </row>
    <row r="105" spans="15:16" x14ac:dyDescent="0.2">
      <c r="O105" s="48"/>
      <c r="P105" s="48"/>
    </row>
    <row r="106" spans="15:16" x14ac:dyDescent="0.2">
      <c r="O106" s="48"/>
      <c r="P106" s="48"/>
    </row>
    <row r="107" spans="15:16" x14ac:dyDescent="0.2">
      <c r="O107" s="48"/>
      <c r="P107" s="48"/>
    </row>
    <row r="108" spans="15:16" x14ac:dyDescent="0.2">
      <c r="O108" s="48"/>
      <c r="P108" s="48"/>
    </row>
    <row r="109" spans="15:16" x14ac:dyDescent="0.2">
      <c r="O109" s="48"/>
      <c r="P109" s="48"/>
    </row>
    <row r="110" spans="15:16" x14ac:dyDescent="0.2">
      <c r="O110" s="48"/>
      <c r="P110" s="48"/>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BILL/explorer/revenue_proj/" xr:uid="{3406A9FC-D884-6541-A9DE-E3FDAF6068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2023-11-10T06:14:26Z</dcterms:modified>
</cp:coreProperties>
</file>