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D39417D6-4BED-E04C-87F2-CC90426318DF}" xr6:coauthVersionLast="47" xr6:coauthVersionMax="47" xr10:uidLastSave="{00000000-0000-0000-0000-000000000000}"/>
  <bookViews>
    <workbookView xWindow="0" yWindow="500" windowWidth="2880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7" i="2" l="1"/>
  <c r="I17" i="2"/>
  <c r="H17" i="2"/>
  <c r="G17" i="2"/>
  <c r="F17" i="2"/>
  <c r="E17" i="2"/>
  <c r="D17" i="2"/>
  <c r="C17" i="2"/>
  <c r="B17" i="2"/>
  <c r="J14" i="2"/>
  <c r="I14" i="2"/>
  <c r="H14" i="2"/>
  <c r="G14" i="2"/>
  <c r="F14" i="2"/>
  <c r="E14" i="2"/>
  <c r="D14" i="2"/>
  <c r="C14" i="2"/>
  <c r="B14" i="2"/>
  <c r="O14" i="2" l="1"/>
  <c r="G3" i="2"/>
  <c r="O10" i="2"/>
  <c r="O9" i="2"/>
  <c r="O7" i="2"/>
  <c r="G7" i="2"/>
  <c r="E7" i="2"/>
  <c r="O6" i="2"/>
  <c r="O8" i="2" s="1"/>
  <c r="G6" i="2"/>
  <c r="E6" i="2"/>
  <c r="C6" i="2"/>
  <c r="O5" i="2"/>
  <c r="G5" i="2"/>
  <c r="C5" i="2"/>
  <c r="C4" i="2"/>
  <c r="A4" i="2"/>
  <c r="C3"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1" i="2"/>
  <c r="O19" i="2"/>
  <c r="K5" i="2" a="1"/>
  <c r="K5" i="2" s="1"/>
  <c r="A5" i="2" a="1"/>
  <c r="A5"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5" i="2" l="1"/>
  <c r="K16" i="2"/>
  <c r="K4" i="2"/>
  <c r="K13" i="2"/>
  <c r="K11" i="2"/>
  <c r="G4" i="2"/>
  <c r="O12" i="2"/>
  <c r="O21" i="2"/>
  <c r="O22" i="2" s="1"/>
  <c r="A6" i="2"/>
  <c r="A7" i="2"/>
  <c r="O23" i="2" l="1"/>
  <c r="O17" i="2" l="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<sst xmlns="http://schemas.openxmlformats.org/spreadsheetml/2006/main" count="1334" uniqueCount="251">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</sst>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5">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5">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2"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2"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2"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2"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10" fontId="4" fillId="9" borderId="6" xfId="1"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6" xfId="0" applyNumberFormat="1" applyFont="1" applyFill="1" applyBorder="1" applyAlignment="1">
      <alignment horizontal="right" vertical="center" indent="1"/>
    </xf>
    <xf numFmtId="0" fontId="13" fillId="11" borderId="6" xfId="0" applyFont="1" applyFill="1" applyBorder="1" applyAlignment="1">
      <alignment horizontal="left" vertical="center" wrapText="1"/>
    </xf>
    <xf numFmtId="164" fontId="14"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2"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0" xfId="0" applyNumberFormat="1" applyFont="1" applyFill="1" applyBorder="1" applyAlignment="1">
      <alignment horizontal="right" vertical="center" indent="1"/>
    </xf>
    <xf numFmtId="9" fontId="15" fillId="10" borderId="9" xfId="1" applyFont="1" applyFill="1" applyBorder="1" applyAlignment="1">
      <alignment horizontal="left" vertical="center" indent="1"/>
    </xf>
    <xf numFmtId="0" fontId="13" fillId="11" borderId="10" xfId="0" applyFont="1" applyFill="1" applyBorder="1" applyAlignment="1">
      <alignment horizontal="left" vertical="center" wrapText="1"/>
    </xf>
    <xf numFmtId="164" fontId="14"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2"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2"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6"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5"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7" fillId="11" borderId="10" xfId="0" applyFont="1" applyFill="1" applyBorder="1" applyAlignment="1">
      <alignment horizontal="left" vertical="center" wrapText="1"/>
    </xf>
    <xf numFmtId="10" fontId="18" fillId="11" borderId="9" xfId="0" applyNumberFormat="1" applyFont="1" applyFill="1" applyBorder="1" applyAlignment="1">
      <alignment vertical="center"/>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10" fontId="14" fillId="11" borderId="9" xfId="0" applyNumberFormat="1" applyFont="1" applyFill="1" applyBorder="1" applyAlignment="1">
      <alignment vertical="center"/>
    </xf>
    <xf numFmtId="0" fontId="13" fillId="11" borderId="11" xfId="0" applyFont="1" applyFill="1" applyBorder="1" applyAlignment="1">
      <alignment horizontal="left" vertical="center" wrapText="1"/>
    </xf>
    <xf numFmtId="10" fontId="14" fillId="11" borderId="12" xfId="0" applyNumberFormat="1" applyFont="1" applyFill="1" applyBorder="1" applyAlignment="1">
      <alignment vertical="center"/>
    </xf>
    <xf numFmtId="2" fontId="14" fillId="11" borderId="9" xfId="0" applyNumberFormat="1" applyFont="1" applyFill="1" applyBorder="1" applyAlignment="1">
      <alignment vertical="center"/>
    </xf>
    <xf numFmtId="0" fontId="17" fillId="11" borderId="11" xfId="0" applyFont="1" applyFill="1" applyBorder="1" applyAlignment="1">
      <alignment horizontal="left" vertical="center" wrapText="1"/>
    </xf>
    <xf numFmtId="10" fontId="18" fillId="11" borderId="12" xfId="0" applyNumberFormat="1" applyFont="1" applyFill="1" applyBorder="1" applyAlignment="1">
      <alignment vertical="center"/>
    </xf>
    <xf numFmtId="164" fontId="14" fillId="11" borderId="9" xfId="0" applyNumberFormat="1" applyFont="1" applyFill="1" applyBorder="1" applyAlignment="1">
      <alignment horizontal="right" vertical="center"/>
    </xf>
    <xf numFmtId="10" fontId="18" fillId="11" borderId="9" xfId="0" applyNumberFormat="1" applyFont="1" applyFill="1" applyBorder="1" applyAlignment="1">
      <alignment horizontal="right" vertical="center"/>
    </xf>
    <xf numFmtId="10" fontId="18" fillId="11" borderId="12" xfId="0" applyNumberFormat="1" applyFont="1" applyFill="1" applyBorder="1" applyAlignment="1">
      <alignment horizontal="right" vertical="center"/>
    </xf>
    <xf numFmtId="9" fontId="15" fillId="10" borderId="7" xfId="1" applyFont="1" applyFill="1" applyBorder="1" applyAlignment="1">
      <alignment horizontal="center" vertical="center"/>
    </xf>
    <xf numFmtId="9" fontId="15"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4" fillId="0" borderId="1" xfId="0" applyFont="1" applyBorder="1" applyAlignment="1">
      <alignment horizontal="left" vertical="center" indent="1"/>
    </xf>
    <xf numFmtId="0" fontId="24"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2" fillId="12" borderId="1" xfId="0" applyFont="1" applyFill="1" applyBorder="1" applyAlignment="1">
      <alignment vertical="center" wrapText="1"/>
    </xf>
    <xf numFmtId="0" fontId="12" fillId="12" borderId="1" xfId="0" applyFont="1" applyFill="1" applyBorder="1" applyAlignment="1">
      <alignment horizontal="left" vertical="center" wrapText="1" indent="3"/>
    </xf>
    <xf numFmtId="0" fontId="12" fillId="12" borderId="1" xfId="0" applyFont="1" applyFill="1" applyBorder="1" applyAlignment="1">
      <alignment horizontal="left" vertical="center" indent="3"/>
    </xf>
    <xf numFmtId="0" fontId="3" fillId="9" borderId="14" xfId="0" applyFont="1" applyFill="1" applyBorder="1" applyAlignment="1">
      <alignment horizontal="right" vertical="center"/>
    </xf>
    <xf numFmtId="0" fontId="19" fillId="9" borderId="15" xfId="0" applyFont="1" applyFill="1" applyBorder="1" applyAlignment="1">
      <alignment horizontal="right" vertical="center" indent="1"/>
    </xf>
    <xf numFmtId="0" fontId="19" fillId="9" borderId="16"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17" xfId="0" applyFont="1" applyFill="1" applyBorder="1" applyAlignment="1">
      <alignment horizontal="right" vertical="center" indent="1"/>
    </xf>
    <xf numFmtId="9" fontId="19" fillId="10" borderId="18" xfId="1" applyFont="1" applyFill="1" applyBorder="1" applyAlignment="1">
      <alignment horizontal="left" vertical="center" indent="2"/>
    </xf>
    <xf numFmtId="164" fontId="4" fillId="10" borderId="19" xfId="0" applyNumberFormat="1" applyFont="1" applyFill="1" applyBorder="1" applyAlignment="1">
      <alignment horizontal="right" vertical="center" indent="1"/>
    </xf>
    <xf numFmtId="164" fontId="4" fillId="10" borderId="20" xfId="0" applyNumberFormat="1" applyFont="1" applyFill="1" applyBorder="1" applyAlignment="1">
      <alignment horizontal="right" vertical="center" indent="1"/>
    </xf>
    <xf numFmtId="164" fontId="12" fillId="10" borderId="21" xfId="0" applyNumberFormat="1" applyFont="1" applyFill="1" applyBorder="1" applyAlignment="1">
      <alignment horizontal="right" vertical="center"/>
    </xf>
    <xf numFmtId="9" fontId="22" fillId="11" borderId="13" xfId="1" applyFont="1" applyFill="1" applyBorder="1" applyAlignment="1">
      <alignment horizontal="left" vertical="center" indent="2"/>
    </xf>
    <xf numFmtId="9" fontId="4" fillId="11" borderId="17" xfId="1" applyFont="1" applyFill="1" applyBorder="1" applyAlignment="1">
      <alignment horizontal="right" vertical="center" indent="1"/>
    </xf>
    <xf numFmtId="164" fontId="4" fillId="10" borderId="18" xfId="0" applyNumberFormat="1" applyFont="1" applyFill="1" applyBorder="1" applyAlignment="1">
      <alignment horizontal="right" vertical="center" indent="1"/>
    </xf>
    <xf numFmtId="164" fontId="12" fillId="10" borderId="20" xfId="0" applyNumberFormat="1" applyFont="1" applyFill="1" applyBorder="1" applyAlignment="1">
      <alignment horizontal="right" vertical="center"/>
    </xf>
    <xf numFmtId="0" fontId="15" fillId="11" borderId="18" xfId="0" applyFont="1" applyFill="1" applyBorder="1" applyAlignment="1">
      <alignment horizontal="left" vertical="center" indent="2"/>
    </xf>
    <xf numFmtId="10" fontId="12" fillId="11" borderId="19" xfId="1" applyNumberFormat="1" applyFont="1" applyFill="1" applyBorder="1" applyAlignment="1">
      <alignment horizontal="right" vertical="center" indent="1"/>
    </xf>
    <xf numFmtId="10" fontId="12" fillId="11" borderId="18" xfId="1" applyNumberFormat="1" applyFont="1" applyFill="1" applyBorder="1" applyAlignment="1">
      <alignment horizontal="right" vertical="center" indent="1"/>
    </xf>
    <xf numFmtId="10" fontId="12" fillId="11" borderId="20" xfId="1" applyNumberFormat="1" applyFont="1" applyFill="1" applyBorder="1" applyAlignment="1">
      <alignment horizontal="right" vertical="center" indent="1"/>
    </xf>
    <xf numFmtId="0" fontId="23" fillId="11" borderId="13" xfId="0" applyFont="1" applyFill="1" applyBorder="1" applyAlignment="1">
      <alignment horizontal="left" vertical="center" indent="1"/>
    </xf>
    <xf numFmtId="9" fontId="19" fillId="10" borderId="22" xfId="1" applyFont="1" applyFill="1" applyBorder="1" applyAlignment="1">
      <alignment horizontal="left" vertical="center" indent="2"/>
    </xf>
    <xf numFmtId="9" fontId="4" fillId="10" borderId="23" xfId="1" applyFont="1" applyFill="1" applyBorder="1" applyAlignment="1">
      <alignment horizontal="right" vertical="center" indent="1"/>
    </xf>
    <xf numFmtId="9" fontId="4" fillId="10" borderId="22" xfId="1" applyFont="1" applyFill="1" applyBorder="1" applyAlignment="1">
      <alignment horizontal="right" vertical="center" indent="1"/>
    </xf>
    <xf numFmtId="9" fontId="4" fillId="10" borderId="24" xfId="1" applyFont="1" applyFill="1" applyBorder="1" applyAlignment="1">
      <alignment horizontal="right" vertical="center" indent="1"/>
    </xf>
    <xf numFmtId="9" fontId="4" fillId="10" borderId="24" xfId="1" applyFont="1" applyFill="1" applyBorder="1" applyAlignment="1">
      <alignment horizontal="right"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4.5080000000000002E-2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https://www.bing.com/financeapi/forcetrigger?t=a1tg3m&amp;q=XNAS%3aFTNT&amp;form=skydnc</v>
    <v>Learn more on Bing</v>
  </rv>
  <rv s="1">
    <v>0</v>
    <v>FORTINET, INC. (XNAS:FTNT)</v>
    <v>2</v>
    <v>3</v>
    <v>Finance</v>
    <v>4</v>
    <v>en-US</v>
    <v>a1tg3m</v>
    <v>268435456</v>
    <v>1</v>
    <v>Powered by Refinitiv</v>
    <v>81.239999999999995</v>
    <v>44.12</v>
    <v>1.1054999999999999</v>
    <v>-0.56999999999999995</v>
    <v>-1.1346E-2</v>
    <v>-0.33</v>
    <v>-6.6439999999999997E-3</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13618</v>
    <v>Nasdaq Stock Market</v>
    <v>XNAS</v>
    <v>XNAS</v>
    <v>899 Kifer Road, SUNNYVALE, CA, 94086 US</v>
    <v>50.96</v>
    <v>Software &amp; IT Services</v>
    <v>Stock</v>
    <v>45240.033150000003</v>
    <v>0</v>
    <v>49.63</v>
    <v>39007683823</v>
    <v>FORTINET, INC.</v>
    <v>FORTINET, INC.</v>
    <v>50.51</v>
    <v>34.619399999999999</v>
    <v>50.24</v>
    <v>49.67</v>
    <v>49.34</v>
    <v>785336900</v>
    <v>FTNT</v>
    <v>FORTINET, INC. (XNAS:FTNT)</v>
    <v>9651259</v>
    <v>8500318</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FTNT%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FTN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81" workbookViewId="0">
      <pane xSplit="1" topLeftCell="H1" activePane="topRight" state="frozen"/>
      <selection pane="topRight" activeCell="K188" sqref="K188:N188"/>
    </sheetView>
  </sheetViews>
  <sheetFormatPr baseColWidth="10" defaultRowHeight="15" x14ac:dyDescent="0.2"/>
  <cols>
    <col min="1" max="1" width="40.83203125" customWidth="1"/>
    <col min="2" max="20" width="15.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28" t="s">
        <v>18</v>
      </c>
      <c r="B2" s="26">
        <v>324696000</v>
      </c>
      <c r="C2" s="26">
        <v>433576000</v>
      </c>
      <c r="D2" s="26">
        <v>533639000</v>
      </c>
      <c r="E2" s="26">
        <v>615297000</v>
      </c>
      <c r="F2" s="26">
        <v>770364000</v>
      </c>
      <c r="G2" s="26">
        <v>1009268000</v>
      </c>
      <c r="H2" s="26">
        <v>1275443000</v>
      </c>
      <c r="I2" s="26">
        <v>1494930000</v>
      </c>
      <c r="J2" s="26">
        <v>1801200000</v>
      </c>
      <c r="K2" s="26">
        <v>2156200000</v>
      </c>
      <c r="L2" s="26">
        <v>2594400000</v>
      </c>
      <c r="M2" s="26">
        <v>3342200000</v>
      </c>
      <c r="N2" s="26">
        <v>4417400000</v>
      </c>
      <c r="O2" s="27">
        <v>4987600000</v>
      </c>
      <c r="P2" s="26">
        <v>1149500000</v>
      </c>
      <c r="Q2" s="26">
        <v>1283000000</v>
      </c>
      <c r="R2" s="26">
        <v>1262300000</v>
      </c>
      <c r="S2" s="26">
        <v>1292800000</v>
      </c>
    </row>
    <row r="3" spans="1:19" ht="16" x14ac:dyDescent="0.2">
      <c r="A3" s="9" t="s">
        <v>191</v>
      </c>
      <c r="B3" s="10"/>
      <c r="C3" s="11">
        <f t="shared" ref="C3:O3" si="0">(C2/B2)-1</f>
        <v>0.33532904624633497</v>
      </c>
      <c r="D3" s="11">
        <f t="shared" si="0"/>
        <v>0.23078537557429368</v>
      </c>
      <c r="E3" s="11">
        <f t="shared" si="0"/>
        <v>0.15302104981082709</v>
      </c>
      <c r="F3" s="11">
        <f t="shared" si="0"/>
        <v>0.25201975631280504</v>
      </c>
      <c r="G3" s="11">
        <f t="shared" si="0"/>
        <v>0.31011833367083619</v>
      </c>
      <c r="H3" s="11">
        <f t="shared" si="0"/>
        <v>0.26373074346952441</v>
      </c>
      <c r="I3" s="11">
        <f t="shared" si="0"/>
        <v>0.17208687491326535</v>
      </c>
      <c r="J3" s="11">
        <f t="shared" si="0"/>
        <v>0.2048724689450343</v>
      </c>
      <c r="K3" s="11">
        <f t="shared" si="0"/>
        <v>0.19709082833666436</v>
      </c>
      <c r="L3" s="11">
        <f t="shared" si="0"/>
        <v>0.20322790093683341</v>
      </c>
      <c r="M3" s="11">
        <f t="shared" si="0"/>
        <v>0.28823620104841186</v>
      </c>
      <c r="N3" s="11">
        <f t="shared" si="0"/>
        <v>0.32170426665070906</v>
      </c>
      <c r="O3" s="11">
        <f t="shared" si="0"/>
        <v>0.12908045456603423</v>
      </c>
      <c r="P3" s="11"/>
      <c r="Q3" s="11">
        <f>(Q2/P2)-1</f>
        <v>0.11613745106568074</v>
      </c>
      <c r="R3" s="11">
        <f>(R2/Q2)-1</f>
        <v>-1.6134060795011673E-2</v>
      </c>
      <c r="S3" s="11">
        <f>(S2/R2)-1</f>
        <v>2.4162243523726534E-2</v>
      </c>
    </row>
    <row r="4" spans="1:19" ht="16" x14ac:dyDescent="0.2">
      <c r="A4" s="3" t="s">
        <v>19</v>
      </c>
      <c r="B4" s="4">
        <v>324696000</v>
      </c>
      <c r="C4" s="4">
        <v>433576000</v>
      </c>
      <c r="D4" s="4">
        <v>533639000</v>
      </c>
      <c r="E4" s="4">
        <v>615297000</v>
      </c>
      <c r="F4" s="4">
        <v>770364000</v>
      </c>
      <c r="G4" s="4">
        <v>1009268000</v>
      </c>
      <c r="H4" s="4">
        <v>1275443000</v>
      </c>
      <c r="I4" s="4">
        <v>1494930000</v>
      </c>
      <c r="J4" s="4">
        <v>1801200000</v>
      </c>
      <c r="K4" s="4">
        <v>2156200000</v>
      </c>
      <c r="L4" s="4">
        <v>2594400000</v>
      </c>
      <c r="M4" s="4">
        <v>3342200000</v>
      </c>
      <c r="N4" s="4">
        <v>4417400000</v>
      </c>
      <c r="O4" s="5">
        <v>4987600000</v>
      </c>
      <c r="P4" s="4">
        <v>1149500000</v>
      </c>
      <c r="Q4" s="4">
        <v>1283000000</v>
      </c>
      <c r="R4" s="4">
        <v>1262300000</v>
      </c>
      <c r="S4" s="4">
        <v>1292800000</v>
      </c>
    </row>
    <row r="5" spans="1:19" ht="16" x14ac:dyDescent="0.2">
      <c r="A5" s="3" t="s">
        <v>20</v>
      </c>
      <c r="B5" s="4">
        <v>85206000</v>
      </c>
      <c r="C5" s="4">
        <v>113598000</v>
      </c>
      <c r="D5" s="4">
        <v>147420000</v>
      </c>
      <c r="E5" s="4">
        <v>180643000</v>
      </c>
      <c r="F5" s="4">
        <v>231009000</v>
      </c>
      <c r="G5" s="4">
        <v>286777000</v>
      </c>
      <c r="H5" s="4">
        <v>337837000</v>
      </c>
      <c r="I5" s="4">
        <v>385284000</v>
      </c>
      <c r="J5" s="4">
        <v>450400000</v>
      </c>
      <c r="K5" s="4">
        <v>505900000</v>
      </c>
      <c r="L5" s="4">
        <v>570000000</v>
      </c>
      <c r="M5" s="4">
        <v>783000000</v>
      </c>
      <c r="N5" s="4">
        <v>1084900000</v>
      </c>
      <c r="O5" s="5">
        <v>1183900000</v>
      </c>
      <c r="P5" s="4">
        <v>283000000</v>
      </c>
      <c r="Q5" s="4">
        <v>297300000</v>
      </c>
      <c r="R5" s="4">
        <v>307800000</v>
      </c>
      <c r="S5" s="4">
        <v>295800000</v>
      </c>
    </row>
    <row r="6" spans="1:19" ht="16" x14ac:dyDescent="0.2">
      <c r="A6" s="3" t="s">
        <v>21</v>
      </c>
      <c r="B6" s="4">
        <v>85206000</v>
      </c>
      <c r="C6" s="4">
        <v>113598000</v>
      </c>
      <c r="D6" s="4">
        <v>147420000</v>
      </c>
      <c r="E6" s="4">
        <v>180643000</v>
      </c>
      <c r="F6" s="4">
        <v>231009000</v>
      </c>
      <c r="G6" s="4">
        <v>286777000</v>
      </c>
      <c r="H6" s="4">
        <v>337837000</v>
      </c>
      <c r="I6" s="4">
        <v>385284000</v>
      </c>
      <c r="J6" s="4">
        <v>450400000</v>
      </c>
      <c r="K6" s="4">
        <v>505900000</v>
      </c>
      <c r="L6" s="4">
        <v>570000000</v>
      </c>
      <c r="M6" s="4">
        <v>783000000</v>
      </c>
      <c r="N6" s="4">
        <v>1084900000</v>
      </c>
      <c r="O6" s="5">
        <v>1183900000</v>
      </c>
      <c r="P6" s="4">
        <v>283000000</v>
      </c>
      <c r="Q6" s="4">
        <v>297300000</v>
      </c>
      <c r="R6" s="4">
        <v>307800000</v>
      </c>
      <c r="S6" s="4">
        <v>295800000</v>
      </c>
    </row>
    <row r="7" spans="1:19" ht="16" x14ac:dyDescent="0.2">
      <c r="A7" s="28" t="s">
        <v>22</v>
      </c>
      <c r="B7" s="26">
        <v>239490000</v>
      </c>
      <c r="C7" s="26">
        <v>319978000</v>
      </c>
      <c r="D7" s="26">
        <v>386219000</v>
      </c>
      <c r="E7" s="26">
        <v>434654000</v>
      </c>
      <c r="F7" s="26">
        <v>539355000</v>
      </c>
      <c r="G7" s="26">
        <v>722491000</v>
      </c>
      <c r="H7" s="26">
        <v>937606000</v>
      </c>
      <c r="I7" s="26">
        <v>1109646000</v>
      </c>
      <c r="J7" s="26">
        <v>1350800000</v>
      </c>
      <c r="K7" s="26">
        <v>1650300000</v>
      </c>
      <c r="L7" s="26">
        <v>2024400000</v>
      </c>
      <c r="M7" s="26">
        <v>2559200000</v>
      </c>
      <c r="N7" s="26">
        <v>3332500000</v>
      </c>
      <c r="O7" s="27">
        <v>3803700000</v>
      </c>
      <c r="P7" s="26">
        <v>866500000</v>
      </c>
      <c r="Q7" s="26">
        <v>985700000</v>
      </c>
      <c r="R7" s="26">
        <v>954500000</v>
      </c>
      <c r="S7" s="26">
        <v>997000000</v>
      </c>
    </row>
    <row r="8" spans="1:19" ht="16" x14ac:dyDescent="0.2">
      <c r="A8" s="31" t="s">
        <v>58</v>
      </c>
      <c r="B8" s="32">
        <v>73.760000000000005</v>
      </c>
      <c r="C8" s="32">
        <v>73.8</v>
      </c>
      <c r="D8" s="32">
        <v>72.37</v>
      </c>
      <c r="E8" s="32">
        <v>70.64</v>
      </c>
      <c r="F8" s="32">
        <v>70.010000000000005</v>
      </c>
      <c r="G8" s="32">
        <v>71.59</v>
      </c>
      <c r="H8" s="32">
        <v>73.510000000000005</v>
      </c>
      <c r="I8" s="32">
        <v>74.23</v>
      </c>
      <c r="J8" s="32">
        <v>74.989999999999995</v>
      </c>
      <c r="K8" s="32">
        <v>76.540000000000006</v>
      </c>
      <c r="L8" s="32">
        <v>78.03</v>
      </c>
      <c r="M8" s="32">
        <v>76.569999999999993</v>
      </c>
      <c r="N8" s="32">
        <v>75.44</v>
      </c>
      <c r="O8" s="33">
        <v>76.260000000000005</v>
      </c>
      <c r="P8" s="32">
        <v>75.38</v>
      </c>
      <c r="Q8" s="32">
        <v>76.83</v>
      </c>
      <c r="R8" s="32">
        <v>75.62</v>
      </c>
      <c r="S8" s="32">
        <v>77.12</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184149000</v>
      </c>
      <c r="C10" s="4">
        <v>231074000</v>
      </c>
      <c r="D10" s="4">
        <v>285744000</v>
      </c>
      <c r="E10" s="4">
        <v>362564000</v>
      </c>
      <c r="F10" s="4">
        <v>480031000</v>
      </c>
      <c r="G10" s="4">
        <v>700014000</v>
      </c>
      <c r="H10" s="4">
        <v>890665000</v>
      </c>
      <c r="I10" s="4">
        <v>999502000</v>
      </c>
      <c r="J10" s="4">
        <v>1119800000</v>
      </c>
      <c r="K10" s="4">
        <v>1306100000</v>
      </c>
      <c r="L10" s="4">
        <v>1532800000</v>
      </c>
      <c r="M10" s="4">
        <v>1913400000</v>
      </c>
      <c r="N10" s="4">
        <v>2367500000</v>
      </c>
      <c r="O10" s="5">
        <v>2631400000</v>
      </c>
      <c r="P10" s="4">
        <v>602100000</v>
      </c>
      <c r="Q10" s="4">
        <v>629100000</v>
      </c>
      <c r="R10" s="4">
        <v>682200000</v>
      </c>
      <c r="S10" s="4">
        <v>718000000</v>
      </c>
    </row>
    <row r="11" spans="1:19" ht="16" x14ac:dyDescent="0.2">
      <c r="A11" s="23" t="s">
        <v>26</v>
      </c>
      <c r="B11" s="26">
        <v>134348000</v>
      </c>
      <c r="C11" s="26">
        <v>167497000</v>
      </c>
      <c r="D11" s="26">
        <v>204666000</v>
      </c>
      <c r="E11" s="26">
        <v>259904000</v>
      </c>
      <c r="F11" s="26">
        <v>357151000</v>
      </c>
      <c r="G11" s="26">
        <v>541885000</v>
      </c>
      <c r="H11" s="26">
        <v>707581000</v>
      </c>
      <c r="I11" s="26">
        <v>788888000</v>
      </c>
      <c r="J11" s="26">
        <v>875300000</v>
      </c>
      <c r="K11" s="26">
        <v>1029000000</v>
      </c>
      <c r="L11" s="26">
        <v>1191400000</v>
      </c>
      <c r="M11" s="26">
        <v>1489200000</v>
      </c>
      <c r="N11" s="26">
        <v>1855100000</v>
      </c>
      <c r="O11" s="27">
        <v>2064900000</v>
      </c>
      <c r="P11" s="26">
        <v>467800000</v>
      </c>
      <c r="Q11" s="26">
        <v>500200000</v>
      </c>
      <c r="R11" s="26">
        <v>531100000</v>
      </c>
      <c r="S11" s="26">
        <v>565800000</v>
      </c>
    </row>
    <row r="12" spans="1:19" ht="16" x14ac:dyDescent="0.2">
      <c r="A12" s="12" t="s">
        <v>192</v>
      </c>
      <c r="B12" s="11">
        <f t="shared" ref="B12:S12" si="1">B11/B2</f>
        <v>0.41376549141350677</v>
      </c>
      <c r="C12" s="11">
        <f t="shared" si="1"/>
        <v>0.38631520194844732</v>
      </c>
      <c r="D12" s="11">
        <f t="shared" si="1"/>
        <v>0.38352893997627607</v>
      </c>
      <c r="E12" s="11">
        <f t="shared" si="1"/>
        <v>0.4224041397894025</v>
      </c>
      <c r="F12" s="11">
        <f t="shared" si="1"/>
        <v>0.4636133048792519</v>
      </c>
      <c r="G12" s="11">
        <f t="shared" si="1"/>
        <v>0.53690892805478818</v>
      </c>
      <c r="H12" s="11">
        <f t="shared" si="1"/>
        <v>0.55477273386580195</v>
      </c>
      <c r="I12" s="11">
        <f t="shared" si="1"/>
        <v>0.52770898971858216</v>
      </c>
      <c r="J12" s="11">
        <f t="shared" si="1"/>
        <v>0.48595380857206305</v>
      </c>
      <c r="K12" s="11">
        <f t="shared" si="1"/>
        <v>0.47722845747147757</v>
      </c>
      <c r="L12" s="11">
        <f t="shared" si="1"/>
        <v>0.45921985815602839</v>
      </c>
      <c r="M12" s="11">
        <f t="shared" si="1"/>
        <v>0.44557477110885046</v>
      </c>
      <c r="N12" s="11">
        <f t="shared" si="1"/>
        <v>0.41995291347851677</v>
      </c>
      <c r="O12" s="11">
        <f t="shared" si="1"/>
        <v>0.41400673670703342</v>
      </c>
      <c r="P12" s="11">
        <f t="shared" si="1"/>
        <v>0.40695954762940406</v>
      </c>
      <c r="Q12" s="11">
        <f t="shared" si="1"/>
        <v>0.38986749805144194</v>
      </c>
      <c r="R12" s="11">
        <f t="shared" si="1"/>
        <v>0.42073991919511999</v>
      </c>
      <c r="S12" s="11">
        <f t="shared" si="1"/>
        <v>0.43765470297029702</v>
      </c>
    </row>
    <row r="13" spans="1:19" ht="16" x14ac:dyDescent="0.2">
      <c r="A13" s="23" t="s">
        <v>27</v>
      </c>
      <c r="B13" s="26">
        <v>49801000</v>
      </c>
      <c r="C13" s="26">
        <v>63577000</v>
      </c>
      <c r="D13" s="26">
        <v>81078000</v>
      </c>
      <c r="E13" s="26">
        <v>102660000</v>
      </c>
      <c r="F13" s="26">
        <v>122880000</v>
      </c>
      <c r="G13" s="26">
        <v>158129000</v>
      </c>
      <c r="H13" s="26">
        <v>183084000</v>
      </c>
      <c r="I13" s="26">
        <v>210614000</v>
      </c>
      <c r="J13" s="26">
        <v>244500000</v>
      </c>
      <c r="K13" s="26">
        <v>277100000</v>
      </c>
      <c r="L13" s="26">
        <v>341400000</v>
      </c>
      <c r="M13" s="26">
        <v>424200000</v>
      </c>
      <c r="N13" s="26">
        <v>512400000</v>
      </c>
      <c r="O13" s="27">
        <v>567600000</v>
      </c>
      <c r="P13" s="26">
        <v>134300000</v>
      </c>
      <c r="Q13" s="26">
        <v>128900000</v>
      </c>
      <c r="R13" s="26">
        <v>151100000</v>
      </c>
      <c r="S13" s="26">
        <v>153300000</v>
      </c>
    </row>
    <row r="14" spans="1:19" ht="16" x14ac:dyDescent="0.2">
      <c r="A14" s="12" t="s">
        <v>193</v>
      </c>
      <c r="B14" s="11">
        <f t="shared" ref="B14:S14" si="2">B13/B2</f>
        <v>0.15337731293271245</v>
      </c>
      <c r="C14" s="11">
        <f t="shared" si="2"/>
        <v>0.14663403878443457</v>
      </c>
      <c r="D14" s="11">
        <f t="shared" si="2"/>
        <v>0.15193417272725568</v>
      </c>
      <c r="E14" s="11">
        <f t="shared" si="2"/>
        <v>0.16684625473551798</v>
      </c>
      <c r="F14" s="11">
        <f t="shared" si="2"/>
        <v>0.15950901132451673</v>
      </c>
      <c r="G14" s="11">
        <f t="shared" si="2"/>
        <v>0.15667691832100097</v>
      </c>
      <c r="H14" s="11">
        <f t="shared" si="2"/>
        <v>0.14354541912104266</v>
      </c>
      <c r="I14" s="11">
        <f t="shared" si="2"/>
        <v>0.14088552641260796</v>
      </c>
      <c r="J14" s="11">
        <f t="shared" si="2"/>
        <v>0.13574283810792806</v>
      </c>
      <c r="K14" s="11">
        <f t="shared" si="2"/>
        <v>0.12851312494202763</v>
      </c>
      <c r="L14" s="11">
        <f t="shared" si="2"/>
        <v>0.13159111933395004</v>
      </c>
      <c r="M14" s="11">
        <f t="shared" si="2"/>
        <v>0.12692238645203757</v>
      </c>
      <c r="N14" s="11">
        <f t="shared" si="2"/>
        <v>0.1159958346538688</v>
      </c>
      <c r="O14" s="11">
        <f t="shared" si="2"/>
        <v>0.1138022295292325</v>
      </c>
      <c r="P14" s="11">
        <f t="shared" si="2"/>
        <v>0.11683340582862115</v>
      </c>
      <c r="Q14" s="11">
        <f t="shared" si="2"/>
        <v>0.10046765393608729</v>
      </c>
      <c r="R14" s="11">
        <f t="shared" si="2"/>
        <v>0.11970213103065833</v>
      </c>
      <c r="S14" s="11">
        <f t="shared" si="2"/>
        <v>0.11857982673267327</v>
      </c>
    </row>
    <row r="15" spans="1:19"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v>-1100000</v>
      </c>
      <c r="P15" s="4" t="s">
        <v>24</v>
      </c>
      <c r="Q15" s="4" t="s">
        <v>24</v>
      </c>
      <c r="R15" s="4" t="s">
        <v>24</v>
      </c>
      <c r="S15" s="4">
        <v>-1100000</v>
      </c>
    </row>
    <row r="16" spans="1:19" ht="16" x14ac:dyDescent="0.2">
      <c r="A16" s="28" t="s">
        <v>29</v>
      </c>
      <c r="B16" s="26">
        <v>55341000</v>
      </c>
      <c r="C16" s="26">
        <v>88904000</v>
      </c>
      <c r="D16" s="26">
        <v>100475000</v>
      </c>
      <c r="E16" s="26">
        <v>72090000</v>
      </c>
      <c r="F16" s="26">
        <v>59324000</v>
      </c>
      <c r="G16" s="26">
        <v>22477000</v>
      </c>
      <c r="H16" s="26">
        <v>46941000</v>
      </c>
      <c r="I16" s="26">
        <v>110144000</v>
      </c>
      <c r="J16" s="26">
        <v>231000000</v>
      </c>
      <c r="K16" s="26">
        <v>344200000</v>
      </c>
      <c r="L16" s="26">
        <v>491600000</v>
      </c>
      <c r="M16" s="26">
        <v>645800000</v>
      </c>
      <c r="N16" s="26">
        <v>965000000</v>
      </c>
      <c r="O16" s="27">
        <v>1172300000</v>
      </c>
      <c r="P16" s="26">
        <v>264400000</v>
      </c>
      <c r="Q16" s="26">
        <v>356600000</v>
      </c>
      <c r="R16" s="26">
        <v>272300000</v>
      </c>
      <c r="S16" s="26">
        <v>279000000</v>
      </c>
    </row>
    <row r="17" spans="1:19" ht="16" x14ac:dyDescent="0.2">
      <c r="A17" s="23" t="s">
        <v>59</v>
      </c>
      <c r="B17" s="29">
        <v>17.04</v>
      </c>
      <c r="C17" s="29">
        <v>20.5</v>
      </c>
      <c r="D17" s="29">
        <v>18.829999999999998</v>
      </c>
      <c r="E17" s="29">
        <v>11.72</v>
      </c>
      <c r="F17" s="29">
        <v>7.7</v>
      </c>
      <c r="G17" s="29">
        <v>2.23</v>
      </c>
      <c r="H17" s="29">
        <v>3.68</v>
      </c>
      <c r="I17" s="29">
        <v>7.37</v>
      </c>
      <c r="J17" s="29">
        <v>12.82</v>
      </c>
      <c r="K17" s="29">
        <v>15.96</v>
      </c>
      <c r="L17" s="29">
        <v>18.95</v>
      </c>
      <c r="M17" s="29">
        <v>19.32</v>
      </c>
      <c r="N17" s="29">
        <v>21.85</v>
      </c>
      <c r="O17" s="30">
        <v>23.5</v>
      </c>
      <c r="P17" s="26">
        <v>23</v>
      </c>
      <c r="Q17" s="29">
        <v>27.79</v>
      </c>
      <c r="R17" s="29">
        <v>21.57</v>
      </c>
      <c r="S17" s="29">
        <v>21.58</v>
      </c>
    </row>
    <row r="18" spans="1:19" ht="16" x14ac:dyDescent="0.2">
      <c r="A18" s="13" t="s">
        <v>194</v>
      </c>
      <c r="B18" s="10"/>
      <c r="C18" s="11">
        <f>(C16/B16)-1</f>
        <v>0.60647621112737382</v>
      </c>
      <c r="D18" s="11">
        <f>(D16/C16)-1</f>
        <v>0.13015162422388205</v>
      </c>
      <c r="E18" s="11">
        <f>(E16/D16)-1</f>
        <v>-0.28250808658870363</v>
      </c>
      <c r="F18" s="11">
        <f t="shared" ref="F18:N18" si="3">(F16/E16)-1</f>
        <v>-0.17708420030517413</v>
      </c>
      <c r="G18" s="11">
        <f t="shared" si="3"/>
        <v>-0.62111455734609944</v>
      </c>
      <c r="H18" s="11">
        <f t="shared" si="3"/>
        <v>1.0884014770654447</v>
      </c>
      <c r="I18" s="11">
        <f t="shared" si="3"/>
        <v>1.3464348863466906</v>
      </c>
      <c r="J18" s="11">
        <f t="shared" si="3"/>
        <v>1.0972545031958165</v>
      </c>
      <c r="K18" s="11">
        <f t="shared" si="3"/>
        <v>0.49004329004329006</v>
      </c>
      <c r="L18" s="11">
        <f t="shared" si="3"/>
        <v>0.42823939570017422</v>
      </c>
      <c r="M18" s="11">
        <f t="shared" si="3"/>
        <v>0.31366965012205039</v>
      </c>
      <c r="N18" s="11">
        <f t="shared" si="3"/>
        <v>0.49427067203468567</v>
      </c>
      <c r="O18" s="11">
        <f>(O16/N16)-1</f>
        <v>0.21481865284974089</v>
      </c>
      <c r="P18" s="11"/>
      <c r="Q18" s="11">
        <f>(Q16/P16)-1</f>
        <v>0.34871406959152806</v>
      </c>
      <c r="R18" s="11">
        <f>(R16/Q16)-1</f>
        <v>-0.23639932697700505</v>
      </c>
      <c r="S18" s="11">
        <f>(S16/R16)-1</f>
        <v>2.4605214836577405E-2</v>
      </c>
    </row>
    <row r="19" spans="1:19" ht="16" x14ac:dyDescent="0.2">
      <c r="A19" s="3" t="s">
        <v>30</v>
      </c>
      <c r="B19" s="4">
        <v>-1000000</v>
      </c>
      <c r="C19" s="4">
        <v>-3169000</v>
      </c>
      <c r="D19" s="4">
        <v>-4521000</v>
      </c>
      <c r="E19" s="4">
        <v>-3851000</v>
      </c>
      <c r="F19" s="4">
        <v>-2225000</v>
      </c>
      <c r="G19" s="4">
        <v>5472000</v>
      </c>
      <c r="H19" s="4">
        <v>3793000</v>
      </c>
      <c r="I19" s="4">
        <v>-13850000</v>
      </c>
      <c r="J19" s="4">
        <v>-19900000</v>
      </c>
      <c r="K19" s="4">
        <v>-35000000</v>
      </c>
      <c r="L19" s="4">
        <v>-50100000</v>
      </c>
      <c r="M19" s="4">
        <v>17400000</v>
      </c>
      <c r="N19" s="4">
        <v>9500000</v>
      </c>
      <c r="O19" s="5">
        <v>-50900000</v>
      </c>
      <c r="P19" s="4">
        <v>-300000</v>
      </c>
      <c r="Q19" s="4">
        <v>-11600000</v>
      </c>
      <c r="R19" s="4">
        <v>-18800000</v>
      </c>
      <c r="S19" s="4">
        <v>-20200000</v>
      </c>
    </row>
    <row r="20" spans="1:19" ht="16" x14ac:dyDescent="0.2">
      <c r="A20" s="3" t="s">
        <v>31</v>
      </c>
      <c r="B20" s="4">
        <v>-1815000</v>
      </c>
      <c r="C20" s="4">
        <v>-3523000</v>
      </c>
      <c r="D20" s="4">
        <v>-5006000</v>
      </c>
      <c r="E20" s="4">
        <v>-5306000</v>
      </c>
      <c r="F20" s="4">
        <v>-5393000</v>
      </c>
      <c r="G20" s="4">
        <v>-5295000</v>
      </c>
      <c r="H20" s="4">
        <v>-7303000</v>
      </c>
      <c r="I20" s="4">
        <v>-13482000</v>
      </c>
      <c r="J20" s="4">
        <v>-26500000</v>
      </c>
      <c r="K20" s="4">
        <v>-42500000</v>
      </c>
      <c r="L20" s="4">
        <v>-17700000</v>
      </c>
      <c r="M20" s="4">
        <v>10400000</v>
      </c>
      <c r="N20" s="4">
        <v>600000</v>
      </c>
      <c r="O20" s="5">
        <v>-46700000</v>
      </c>
      <c r="P20" s="4">
        <v>-100000</v>
      </c>
      <c r="Q20" s="4">
        <v>-4600000</v>
      </c>
      <c r="R20" s="4">
        <v>-15600000</v>
      </c>
      <c r="S20" s="4">
        <v>-26400000</v>
      </c>
    </row>
    <row r="21" spans="1:19" ht="16" x14ac:dyDescent="0.2">
      <c r="A21" s="3" t="s">
        <v>32</v>
      </c>
      <c r="B21" s="4" t="s">
        <v>24</v>
      </c>
      <c r="C21" s="4" t="s">
        <v>24</v>
      </c>
      <c r="D21" s="4" t="s">
        <v>24</v>
      </c>
      <c r="E21" s="4" t="s">
        <v>24</v>
      </c>
      <c r="F21" s="4" t="s">
        <v>24</v>
      </c>
      <c r="G21" s="4" t="s">
        <v>24</v>
      </c>
      <c r="H21" s="4" t="s">
        <v>24</v>
      </c>
      <c r="I21" s="4" t="s">
        <v>24</v>
      </c>
      <c r="J21" s="4" t="s">
        <v>24</v>
      </c>
      <c r="K21" s="4" t="s">
        <v>24</v>
      </c>
      <c r="L21" s="4" t="s">
        <v>24</v>
      </c>
      <c r="M21" s="4">
        <v>14900000</v>
      </c>
      <c r="N21" s="4">
        <v>18000000</v>
      </c>
      <c r="O21" s="5">
        <v>19200000</v>
      </c>
      <c r="P21" s="4">
        <v>4500000</v>
      </c>
      <c r="Q21" s="4">
        <v>4500000</v>
      </c>
      <c r="R21" s="4">
        <v>5000000</v>
      </c>
      <c r="S21" s="4">
        <v>5200000</v>
      </c>
    </row>
    <row r="22" spans="1:19" ht="16" x14ac:dyDescent="0.2">
      <c r="A22" s="3" t="s">
        <v>33</v>
      </c>
      <c r="B22" s="4">
        <v>1815000</v>
      </c>
      <c r="C22" s="4">
        <v>3523000</v>
      </c>
      <c r="D22" s="4">
        <v>5006000</v>
      </c>
      <c r="E22" s="4">
        <v>5306000</v>
      </c>
      <c r="F22" s="4">
        <v>5393000</v>
      </c>
      <c r="G22" s="4">
        <v>5295000</v>
      </c>
      <c r="H22" s="4">
        <v>7303000</v>
      </c>
      <c r="I22" s="4">
        <v>13482000</v>
      </c>
      <c r="J22" s="4">
        <v>26500000</v>
      </c>
      <c r="K22" s="4">
        <v>42500000</v>
      </c>
      <c r="L22" s="4">
        <v>17700000</v>
      </c>
      <c r="M22" s="4">
        <v>4500000</v>
      </c>
      <c r="N22" s="4">
        <v>17400000</v>
      </c>
      <c r="O22" s="5">
        <v>65900000</v>
      </c>
      <c r="P22" s="4">
        <v>4600000</v>
      </c>
      <c r="Q22" s="4">
        <v>9100000</v>
      </c>
      <c r="R22" s="4">
        <v>20600000</v>
      </c>
      <c r="S22" s="4">
        <v>31600000</v>
      </c>
    </row>
    <row r="23" spans="1:19" ht="16" x14ac:dyDescent="0.2">
      <c r="A23" s="3" t="s">
        <v>34</v>
      </c>
      <c r="B23" s="4">
        <v>815000</v>
      </c>
      <c r="C23" s="4">
        <v>354000</v>
      </c>
      <c r="D23" s="4">
        <v>485000</v>
      </c>
      <c r="E23" s="4">
        <v>1455000</v>
      </c>
      <c r="F23" s="4">
        <v>3168000</v>
      </c>
      <c r="G23" s="4">
        <v>10767000</v>
      </c>
      <c r="H23" s="4">
        <v>11096000</v>
      </c>
      <c r="I23" s="4">
        <v>-368000</v>
      </c>
      <c r="J23" s="4">
        <v>6600000</v>
      </c>
      <c r="K23" s="4">
        <v>7500000</v>
      </c>
      <c r="L23" s="4">
        <v>-32400000</v>
      </c>
      <c r="M23" s="4">
        <v>7000000</v>
      </c>
      <c r="N23" s="4">
        <v>8900000</v>
      </c>
      <c r="O23" s="5">
        <v>-4200000</v>
      </c>
      <c r="P23" s="4">
        <v>-200000</v>
      </c>
      <c r="Q23" s="4">
        <v>-7000000</v>
      </c>
      <c r="R23" s="4">
        <v>-3200000</v>
      </c>
      <c r="S23" s="4">
        <v>6200000</v>
      </c>
    </row>
    <row r="24" spans="1:19" ht="16" x14ac:dyDescent="0.2">
      <c r="A24" s="3" t="s">
        <v>35</v>
      </c>
      <c r="B24" s="4">
        <v>56341000</v>
      </c>
      <c r="C24" s="4">
        <v>92073000</v>
      </c>
      <c r="D24" s="4">
        <v>104996000</v>
      </c>
      <c r="E24" s="4">
        <v>75941000</v>
      </c>
      <c r="F24" s="4">
        <v>61549000</v>
      </c>
      <c r="G24" s="4">
        <v>17005000</v>
      </c>
      <c r="H24" s="4">
        <v>43148000</v>
      </c>
      <c r="I24" s="4">
        <v>123994000</v>
      </c>
      <c r="J24" s="4">
        <v>250900000</v>
      </c>
      <c r="K24" s="4">
        <v>379200000</v>
      </c>
      <c r="L24" s="4">
        <v>541700000</v>
      </c>
      <c r="M24" s="4">
        <v>628400000</v>
      </c>
      <c r="N24" s="4">
        <v>955500000</v>
      </c>
      <c r="O24" s="5">
        <v>1223200000</v>
      </c>
      <c r="P24" s="4">
        <v>264700000</v>
      </c>
      <c r="Q24" s="4">
        <v>368200000</v>
      </c>
      <c r="R24" s="4">
        <v>291100000</v>
      </c>
      <c r="S24" s="4">
        <v>299200000</v>
      </c>
    </row>
    <row r="25" spans="1:19" ht="16" x14ac:dyDescent="0.2">
      <c r="A25" s="3" t="s">
        <v>36</v>
      </c>
      <c r="B25" s="4">
        <v>15096000</v>
      </c>
      <c r="C25" s="4">
        <v>29581000</v>
      </c>
      <c r="D25" s="4">
        <v>38160000</v>
      </c>
      <c r="E25" s="4">
        <v>31668000</v>
      </c>
      <c r="F25" s="4">
        <v>36206000</v>
      </c>
      <c r="G25" s="4">
        <v>9018000</v>
      </c>
      <c r="H25" s="4">
        <v>10961000</v>
      </c>
      <c r="I25" s="4">
        <v>92595000</v>
      </c>
      <c r="J25" s="4">
        <v>-81300000</v>
      </c>
      <c r="K25" s="4">
        <v>52700000</v>
      </c>
      <c r="L25" s="4">
        <v>53200000</v>
      </c>
      <c r="M25" s="4">
        <v>14100000</v>
      </c>
      <c r="N25" s="4">
        <v>30800000</v>
      </c>
      <c r="O25" s="5">
        <v>85400000</v>
      </c>
      <c r="P25" s="4">
        <v>27300000</v>
      </c>
      <c r="Q25" s="4">
        <v>9200000</v>
      </c>
      <c r="R25" s="4">
        <v>21300000</v>
      </c>
      <c r="S25" s="4">
        <v>27600000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41245000</v>
      </c>
      <c r="C27" s="4">
        <v>62492000</v>
      </c>
      <c r="D27" s="4">
        <v>66836000</v>
      </c>
      <c r="E27" s="4">
        <v>44273000</v>
      </c>
      <c r="F27" s="4">
        <v>25343000</v>
      </c>
      <c r="G27" s="4">
        <v>7987000</v>
      </c>
      <c r="H27" s="4">
        <v>32187000</v>
      </c>
      <c r="I27" s="4">
        <v>31399000</v>
      </c>
      <c r="J27" s="4">
        <v>332200000</v>
      </c>
      <c r="K27" s="4">
        <v>326500000</v>
      </c>
      <c r="L27" s="4">
        <v>488500000</v>
      </c>
      <c r="M27" s="4">
        <v>606700000</v>
      </c>
      <c r="N27" s="4">
        <v>856600000</v>
      </c>
      <c r="O27" s="5">
        <v>1058900000</v>
      </c>
      <c r="P27" s="4">
        <v>231100000</v>
      </c>
      <c r="Q27" s="4">
        <v>313800000</v>
      </c>
      <c r="R27" s="4">
        <v>247700000</v>
      </c>
      <c r="S27" s="4">
        <v>266300000</v>
      </c>
    </row>
    <row r="28" spans="1:19"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v>-1400000</v>
      </c>
      <c r="O28" s="5">
        <v>-1000000</v>
      </c>
      <c r="P28" s="4">
        <v>-1000000</v>
      </c>
      <c r="Q28" s="4" t="s">
        <v>24</v>
      </c>
      <c r="R28" s="4" t="s">
        <v>24</v>
      </c>
      <c r="S28" s="4" t="s">
        <v>24</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v>-1400000</v>
      </c>
      <c r="O30" s="5">
        <v>-1000000</v>
      </c>
      <c r="P30" s="4">
        <v>-1000000</v>
      </c>
      <c r="Q30" s="4" t="s">
        <v>24</v>
      </c>
      <c r="R30" s="4" t="s">
        <v>24</v>
      </c>
      <c r="S30" s="4" t="s">
        <v>24</v>
      </c>
    </row>
    <row r="31" spans="1:19" ht="16" x14ac:dyDescent="0.2">
      <c r="A31" s="3" t="s">
        <v>42</v>
      </c>
      <c r="B31" s="4">
        <v>41245000</v>
      </c>
      <c r="C31" s="4">
        <v>62492000</v>
      </c>
      <c r="D31" s="4">
        <v>66836000</v>
      </c>
      <c r="E31" s="4">
        <v>44273000</v>
      </c>
      <c r="F31" s="4">
        <v>25343000</v>
      </c>
      <c r="G31" s="4">
        <v>7987000</v>
      </c>
      <c r="H31" s="4">
        <v>32187000</v>
      </c>
      <c r="I31" s="4">
        <v>31399000</v>
      </c>
      <c r="J31" s="4">
        <v>332200000</v>
      </c>
      <c r="K31" s="4">
        <v>326500000</v>
      </c>
      <c r="L31" s="4">
        <v>488500000</v>
      </c>
      <c r="M31" s="4">
        <v>606700000</v>
      </c>
      <c r="N31" s="4">
        <v>858000000</v>
      </c>
      <c r="O31" s="5">
        <v>1059900000</v>
      </c>
      <c r="P31" s="4">
        <v>232100000</v>
      </c>
      <c r="Q31" s="4">
        <v>313800000</v>
      </c>
      <c r="R31" s="4">
        <v>247700000</v>
      </c>
      <c r="S31" s="4">
        <v>266300000</v>
      </c>
    </row>
    <row r="32" spans="1:19" ht="16" x14ac:dyDescent="0.2">
      <c r="A32" s="3" t="s">
        <v>43</v>
      </c>
      <c r="B32" s="4" t="s">
        <v>24</v>
      </c>
      <c r="C32" s="4" t="s">
        <v>24</v>
      </c>
      <c r="D32" s="4" t="s">
        <v>24</v>
      </c>
      <c r="E32" s="4" t="s">
        <v>24</v>
      </c>
      <c r="F32" s="4" t="s">
        <v>24</v>
      </c>
      <c r="G32" s="4" t="s">
        <v>24</v>
      </c>
      <c r="H32" s="4" t="s">
        <v>24</v>
      </c>
      <c r="I32" s="4" t="s">
        <v>24</v>
      </c>
      <c r="J32" s="4" t="s">
        <v>24</v>
      </c>
      <c r="K32" s="4" t="s">
        <v>24</v>
      </c>
      <c r="L32" s="4" t="s">
        <v>24</v>
      </c>
      <c r="M32" s="4">
        <v>-100000</v>
      </c>
      <c r="N32" s="4">
        <v>700000</v>
      </c>
      <c r="O32" s="5">
        <v>500000</v>
      </c>
      <c r="P32" s="4">
        <v>500000</v>
      </c>
      <c r="Q32" s="4" t="s">
        <v>24</v>
      </c>
      <c r="R32" s="4" t="s">
        <v>24</v>
      </c>
      <c r="S32" s="4" t="s">
        <v>24</v>
      </c>
    </row>
    <row r="33" spans="1:19" ht="16" x14ac:dyDescent="0.2">
      <c r="A33" s="28" t="s">
        <v>44</v>
      </c>
      <c r="B33" s="26">
        <v>41245000</v>
      </c>
      <c r="C33" s="26">
        <v>62492000</v>
      </c>
      <c r="D33" s="26">
        <v>66836000</v>
      </c>
      <c r="E33" s="26">
        <v>44273000</v>
      </c>
      <c r="F33" s="26">
        <v>25343000</v>
      </c>
      <c r="G33" s="26">
        <v>7987000</v>
      </c>
      <c r="H33" s="26">
        <v>32187000</v>
      </c>
      <c r="I33" s="26">
        <v>31399000</v>
      </c>
      <c r="J33" s="26">
        <v>332200000</v>
      </c>
      <c r="K33" s="26">
        <v>326500000</v>
      </c>
      <c r="L33" s="26">
        <v>488500000</v>
      </c>
      <c r="M33" s="26">
        <v>606800000</v>
      </c>
      <c r="N33" s="26">
        <v>857300000</v>
      </c>
      <c r="O33" s="27">
        <v>1059400000</v>
      </c>
      <c r="P33" s="26">
        <v>231600000</v>
      </c>
      <c r="Q33" s="26">
        <v>313800000</v>
      </c>
      <c r="R33" s="26">
        <v>247700000</v>
      </c>
      <c r="S33" s="26">
        <v>266300000</v>
      </c>
    </row>
    <row r="34" spans="1:19" ht="16" x14ac:dyDescent="0.2">
      <c r="A34" s="23" t="s">
        <v>60</v>
      </c>
      <c r="B34" s="29">
        <v>12.7</v>
      </c>
      <c r="C34" s="29">
        <v>14.41</v>
      </c>
      <c r="D34" s="29">
        <v>12.52</v>
      </c>
      <c r="E34" s="29">
        <v>7.2</v>
      </c>
      <c r="F34" s="29">
        <v>3.29</v>
      </c>
      <c r="G34" s="29">
        <v>0.79</v>
      </c>
      <c r="H34" s="29">
        <v>2.52</v>
      </c>
      <c r="I34" s="29">
        <v>2.1</v>
      </c>
      <c r="J34" s="29">
        <v>18.440000000000001</v>
      </c>
      <c r="K34" s="29">
        <v>15.14</v>
      </c>
      <c r="L34" s="29">
        <v>18.829999999999998</v>
      </c>
      <c r="M34" s="29">
        <v>18.16</v>
      </c>
      <c r="N34" s="29">
        <v>19.41</v>
      </c>
      <c r="O34" s="30">
        <v>21.24</v>
      </c>
      <c r="P34" s="29">
        <v>20.149999999999999</v>
      </c>
      <c r="Q34" s="29">
        <v>24.46</v>
      </c>
      <c r="R34" s="29">
        <v>19.62</v>
      </c>
      <c r="S34" s="29">
        <v>20.6</v>
      </c>
    </row>
    <row r="35" spans="1:19" ht="16" x14ac:dyDescent="0.2">
      <c r="A35" s="14" t="s">
        <v>195</v>
      </c>
      <c r="B35" s="15"/>
      <c r="C35" s="16">
        <f>(C33/B33)-1</f>
        <v>0.51514122923990779</v>
      </c>
      <c r="D35" s="16">
        <f>(D33/C33)-1</f>
        <v>6.9512897650899408E-2</v>
      </c>
      <c r="E35" s="16">
        <f>(E33/D33)-1</f>
        <v>-0.33758752767969358</v>
      </c>
      <c r="F35" s="16">
        <f t="shared" ref="F35:N35" si="4">(F33/E33)-1</f>
        <v>-0.42757436812504235</v>
      </c>
      <c r="G35" s="16">
        <f t="shared" si="4"/>
        <v>-0.68484394112772762</v>
      </c>
      <c r="H35" s="16">
        <f t="shared" si="4"/>
        <v>3.0299236258920743</v>
      </c>
      <c r="I35" s="16">
        <f t="shared" si="4"/>
        <v>-2.4481933699941005E-2</v>
      </c>
      <c r="J35" s="16">
        <f t="shared" si="4"/>
        <v>9.5799547756297976</v>
      </c>
      <c r="K35" s="16">
        <f t="shared" si="4"/>
        <v>-1.7158338350391378E-2</v>
      </c>
      <c r="L35" s="16">
        <f t="shared" si="4"/>
        <v>0.4961715160796325</v>
      </c>
      <c r="M35" s="16">
        <f t="shared" si="4"/>
        <v>0.24216990788126913</v>
      </c>
      <c r="N35" s="16">
        <f t="shared" si="4"/>
        <v>0.4128213579433091</v>
      </c>
      <c r="O35" s="16">
        <f>(O33/N33)-1</f>
        <v>0.23574011431237607</v>
      </c>
      <c r="P35" s="16"/>
      <c r="Q35" s="16">
        <f>(Q33/P33)-1</f>
        <v>0.35492227979274604</v>
      </c>
      <c r="R35" s="16">
        <f>(R33/Q33)-1</f>
        <v>-0.21064372211599747</v>
      </c>
      <c r="S35" s="16">
        <f>(S33/R33)-1</f>
        <v>7.5090835688332636E-2</v>
      </c>
    </row>
    <row r="36" spans="1:19" ht="16" x14ac:dyDescent="0.2">
      <c r="A36" s="17" t="s">
        <v>196</v>
      </c>
      <c r="B36" s="18">
        <f t="shared" ref="B36:S36" si="5">(B16*(1-0.25))/(B126+B105+B96)</f>
        <v>0.17855468178650399</v>
      </c>
      <c r="C36" s="18">
        <f t="shared" si="5"/>
        <v>0.18606740820529422</v>
      </c>
      <c r="D36" s="18">
        <f t="shared" si="5"/>
        <v>0.14748724884231623</v>
      </c>
      <c r="E36" s="18">
        <f t="shared" si="5"/>
        <v>9.2303161704452338E-2</v>
      </c>
      <c r="F36" s="18">
        <f t="shared" si="5"/>
        <v>6.5821357878946579E-2</v>
      </c>
      <c r="G36" s="18">
        <f t="shared" si="5"/>
        <v>2.2317001973848821E-2</v>
      </c>
      <c r="H36" s="18">
        <f t="shared" si="5"/>
        <v>4.2027633430864492E-2</v>
      </c>
      <c r="I36" s="18">
        <f t="shared" si="5"/>
        <v>0.14016156042736652</v>
      </c>
      <c r="J36" s="18">
        <f t="shared" si="5"/>
        <v>0.17150069293209266</v>
      </c>
      <c r="K36" s="18">
        <f t="shared" si="5"/>
        <v>0.19528708676904455</v>
      </c>
      <c r="L36" s="18">
        <f t="shared" si="5"/>
        <v>0.43072429906542054</v>
      </c>
      <c r="M36" s="18">
        <f t="shared" si="5"/>
        <v>0.27107118871725988</v>
      </c>
      <c r="N36" s="18">
        <f t="shared" si="5"/>
        <v>1.021091986455982</v>
      </c>
      <c r="O36" s="18">
        <f t="shared" si="5"/>
        <v>0.66988571428571431</v>
      </c>
      <c r="P36" s="18">
        <f t="shared" si="5"/>
        <v>0.54017978752383544</v>
      </c>
      <c r="Q36" s="18">
        <f t="shared" si="5"/>
        <v>0.37732787810383744</v>
      </c>
      <c r="R36" s="18">
        <f t="shared" si="5"/>
        <v>0.20375636037114636</v>
      </c>
      <c r="S36" s="18">
        <f t="shared" si="5"/>
        <v>0.15942857142857142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41245000</v>
      </c>
      <c r="C39" s="4">
        <v>62492000</v>
      </c>
      <c r="D39" s="4">
        <v>66836000</v>
      </c>
      <c r="E39" s="4">
        <v>44273000</v>
      </c>
      <c r="F39" s="4">
        <v>25343000</v>
      </c>
      <c r="G39" s="4">
        <v>7987000</v>
      </c>
      <c r="H39" s="4">
        <v>32187000</v>
      </c>
      <c r="I39" s="4">
        <v>31399000</v>
      </c>
      <c r="J39" s="4">
        <v>332200000</v>
      </c>
      <c r="K39" s="4">
        <v>326500000</v>
      </c>
      <c r="L39" s="4">
        <v>488500000</v>
      </c>
      <c r="M39" s="4">
        <v>606800000</v>
      </c>
      <c r="N39" s="4">
        <v>857300000</v>
      </c>
      <c r="O39" s="5">
        <v>1059400000</v>
      </c>
      <c r="P39" s="4">
        <v>231600000</v>
      </c>
      <c r="Q39" s="4">
        <v>313800000</v>
      </c>
      <c r="R39" s="4">
        <v>247700000</v>
      </c>
      <c r="S39" s="4">
        <v>266300000</v>
      </c>
    </row>
    <row r="40" spans="1:19" ht="16" x14ac:dyDescent="0.2">
      <c r="A40" s="3" t="s">
        <v>48</v>
      </c>
      <c r="B40" s="4">
        <v>703630000</v>
      </c>
      <c r="C40" s="4">
        <v>762905000</v>
      </c>
      <c r="D40" s="4">
        <v>790370000</v>
      </c>
      <c r="E40" s="4">
        <v>812175000</v>
      </c>
      <c r="F40" s="4">
        <v>819155000</v>
      </c>
      <c r="G40" s="4">
        <v>851925000</v>
      </c>
      <c r="H40" s="4">
        <v>863000000</v>
      </c>
      <c r="I40" s="4">
        <v>871500000</v>
      </c>
      <c r="J40" s="4">
        <v>845500000</v>
      </c>
      <c r="K40" s="4">
        <v>855000000</v>
      </c>
      <c r="L40" s="4">
        <v>821000000</v>
      </c>
      <c r="M40" s="4">
        <v>816100000</v>
      </c>
      <c r="N40" s="4">
        <v>791400000</v>
      </c>
      <c r="O40" s="5">
        <v>783750000</v>
      </c>
      <c r="P40" s="4">
        <v>786200000</v>
      </c>
      <c r="Q40" s="4">
        <v>780600000</v>
      </c>
      <c r="R40" s="4">
        <v>783200000</v>
      </c>
      <c r="S40" s="4">
        <v>785000000</v>
      </c>
    </row>
    <row r="41" spans="1:19" ht="16" x14ac:dyDescent="0.2">
      <c r="A41" s="3" t="s">
        <v>49</v>
      </c>
      <c r="B41" s="6">
        <v>0.06</v>
      </c>
      <c r="C41" s="6">
        <v>0.08</v>
      </c>
      <c r="D41" s="6">
        <v>0.08</v>
      </c>
      <c r="E41" s="6">
        <v>0.05</v>
      </c>
      <c r="F41" s="6">
        <v>0.03</v>
      </c>
      <c r="G41" s="6">
        <v>0.01</v>
      </c>
      <c r="H41" s="6">
        <v>0.04</v>
      </c>
      <c r="I41" s="6">
        <v>0.04</v>
      </c>
      <c r="J41" s="6">
        <v>0.39</v>
      </c>
      <c r="K41" s="6">
        <v>0.38</v>
      </c>
      <c r="L41" s="6">
        <v>0.6</v>
      </c>
      <c r="M41" s="6">
        <v>0.74</v>
      </c>
      <c r="N41" s="6">
        <v>1.08</v>
      </c>
      <c r="O41" s="7">
        <v>1.35</v>
      </c>
      <c r="P41" s="6">
        <v>0.28999999999999998</v>
      </c>
      <c r="Q41" s="6">
        <v>0.4</v>
      </c>
      <c r="R41" s="6">
        <v>0.32</v>
      </c>
      <c r="S41" s="6">
        <v>0.34</v>
      </c>
    </row>
    <row r="42" spans="1:19" ht="16" x14ac:dyDescent="0.2">
      <c r="A42" s="3" t="s">
        <v>50</v>
      </c>
      <c r="B42" s="6">
        <v>0.06</v>
      </c>
      <c r="C42" s="6">
        <v>0.08</v>
      </c>
      <c r="D42" s="6">
        <v>0.08</v>
      </c>
      <c r="E42" s="6">
        <v>0.05</v>
      </c>
      <c r="F42" s="6">
        <v>0.03</v>
      </c>
      <c r="G42" s="6">
        <v>0.01</v>
      </c>
      <c r="H42" s="6">
        <v>0.04</v>
      </c>
      <c r="I42" s="6">
        <v>0.04</v>
      </c>
      <c r="J42" s="6">
        <v>0.39</v>
      </c>
      <c r="K42" s="6">
        <v>0.38</v>
      </c>
      <c r="L42" s="6">
        <v>0.6</v>
      </c>
      <c r="M42" s="6">
        <v>0.74</v>
      </c>
      <c r="N42" s="6">
        <v>1.08</v>
      </c>
      <c r="O42" s="7">
        <v>1.35</v>
      </c>
      <c r="P42" s="6">
        <v>0.28999999999999998</v>
      </c>
      <c r="Q42" s="6">
        <v>0.4</v>
      </c>
      <c r="R42" s="6">
        <v>0.32</v>
      </c>
      <c r="S42" s="6">
        <v>0.34</v>
      </c>
    </row>
    <row r="43" spans="1:19" ht="16" x14ac:dyDescent="0.2">
      <c r="A43" s="3" t="s">
        <v>51</v>
      </c>
      <c r="B43" s="4">
        <v>782030000</v>
      </c>
      <c r="C43" s="4">
        <v>818905000</v>
      </c>
      <c r="D43" s="4">
        <v>831645000</v>
      </c>
      <c r="E43" s="4">
        <v>840915000</v>
      </c>
      <c r="F43" s="4">
        <v>846445000</v>
      </c>
      <c r="G43" s="4">
        <v>880705000</v>
      </c>
      <c r="H43" s="4">
        <v>881500000</v>
      </c>
      <c r="I43" s="4">
        <v>890500000</v>
      </c>
      <c r="J43" s="4">
        <v>871000000</v>
      </c>
      <c r="K43" s="4">
        <v>875000000</v>
      </c>
      <c r="L43" s="4">
        <v>838300000</v>
      </c>
      <c r="M43" s="4">
        <v>835300000</v>
      </c>
      <c r="N43" s="4">
        <v>805300000</v>
      </c>
      <c r="O43" s="5">
        <v>794925000</v>
      </c>
      <c r="P43" s="4">
        <v>798600000</v>
      </c>
      <c r="Q43" s="4">
        <v>791800000</v>
      </c>
      <c r="R43" s="4">
        <v>793400000</v>
      </c>
      <c r="S43" s="4">
        <v>795900000</v>
      </c>
    </row>
    <row r="44" spans="1:19" ht="16" x14ac:dyDescent="0.2">
      <c r="A44" s="3" t="s">
        <v>52</v>
      </c>
      <c r="B44" s="6">
        <v>0.05</v>
      </c>
      <c r="C44" s="6">
        <v>0.08</v>
      </c>
      <c r="D44" s="6">
        <v>0.08</v>
      </c>
      <c r="E44" s="6">
        <v>0.05</v>
      </c>
      <c r="F44" s="6">
        <v>0.03</v>
      </c>
      <c r="G44" s="6">
        <v>0.01</v>
      </c>
      <c r="H44" s="6">
        <v>0.04</v>
      </c>
      <c r="I44" s="6">
        <v>0.04</v>
      </c>
      <c r="J44" s="6">
        <v>0.38</v>
      </c>
      <c r="K44" s="6">
        <v>0.37</v>
      </c>
      <c r="L44" s="6">
        <v>0.57999999999999996</v>
      </c>
      <c r="M44" s="6">
        <v>0.73</v>
      </c>
      <c r="N44" s="6">
        <v>1.06</v>
      </c>
      <c r="O44" s="7">
        <v>1.33</v>
      </c>
      <c r="P44" s="6">
        <v>0.28999999999999998</v>
      </c>
      <c r="Q44" s="6">
        <v>0.4</v>
      </c>
      <c r="R44" s="6">
        <v>0.31</v>
      </c>
      <c r="S44" s="6">
        <v>0.33</v>
      </c>
    </row>
    <row r="45" spans="1:19" ht="16" x14ac:dyDescent="0.2">
      <c r="A45" s="3" t="s">
        <v>53</v>
      </c>
      <c r="B45" s="6">
        <v>0.05</v>
      </c>
      <c r="C45" s="6">
        <v>0.08</v>
      </c>
      <c r="D45" s="6">
        <v>0.08</v>
      </c>
      <c r="E45" s="6">
        <v>0.05</v>
      </c>
      <c r="F45" s="6">
        <v>0.03</v>
      </c>
      <c r="G45" s="6">
        <v>0.01</v>
      </c>
      <c r="H45" s="6">
        <v>0.04</v>
      </c>
      <c r="I45" s="6">
        <v>0.04</v>
      </c>
      <c r="J45" s="6">
        <v>0.38</v>
      </c>
      <c r="K45" s="6">
        <v>0.37</v>
      </c>
      <c r="L45" s="6">
        <v>0.57999999999999996</v>
      </c>
      <c r="M45" s="6">
        <v>0.73</v>
      </c>
      <c r="N45" s="6">
        <v>1.06</v>
      </c>
      <c r="O45" s="7">
        <v>1.33</v>
      </c>
      <c r="P45" s="6">
        <v>0.28999999999999998</v>
      </c>
      <c r="Q45" s="6">
        <v>0.4</v>
      </c>
      <c r="R45" s="6">
        <v>0.31</v>
      </c>
      <c r="S45" s="6">
        <v>0.33</v>
      </c>
    </row>
    <row r="46" spans="1:19" ht="16" x14ac:dyDescent="0.2">
      <c r="A46" s="3" t="s">
        <v>54</v>
      </c>
      <c r="B46" s="4">
        <v>61037000</v>
      </c>
      <c r="C46" s="4">
        <v>95720000</v>
      </c>
      <c r="D46" s="4">
        <v>112039000</v>
      </c>
      <c r="E46" s="4">
        <v>87713000</v>
      </c>
      <c r="F46" s="4">
        <v>81352000</v>
      </c>
      <c r="G46" s="4">
        <v>54066000</v>
      </c>
      <c r="H46" s="4">
        <v>95461000</v>
      </c>
      <c r="I46" s="4">
        <v>165620000</v>
      </c>
      <c r="J46" s="4">
        <v>286700000</v>
      </c>
      <c r="K46" s="4">
        <v>405800000</v>
      </c>
      <c r="L46" s="4">
        <v>560400000</v>
      </c>
      <c r="M46" s="4">
        <v>730200000</v>
      </c>
      <c r="N46" s="4">
        <v>1069300000</v>
      </c>
      <c r="O46" s="5">
        <v>1280900000</v>
      </c>
      <c r="P46" s="4">
        <v>290800000</v>
      </c>
      <c r="Q46" s="4">
        <v>383900000</v>
      </c>
      <c r="R46" s="4">
        <v>299800000</v>
      </c>
      <c r="S46" s="4">
        <v>306400000</v>
      </c>
    </row>
    <row r="47" spans="1:19" ht="16" x14ac:dyDescent="0.2">
      <c r="A47" s="3" t="s">
        <v>55</v>
      </c>
      <c r="B47" s="6">
        <v>18.8</v>
      </c>
      <c r="C47" s="6">
        <v>22.08</v>
      </c>
      <c r="D47" s="4">
        <v>21</v>
      </c>
      <c r="E47" s="6">
        <v>14.26</v>
      </c>
      <c r="F47" s="6">
        <v>10.56</v>
      </c>
      <c r="G47" s="6">
        <v>5.36</v>
      </c>
      <c r="H47" s="6">
        <v>7.48</v>
      </c>
      <c r="I47" s="6">
        <v>11.08</v>
      </c>
      <c r="J47" s="6">
        <v>15.92</v>
      </c>
      <c r="K47" s="6">
        <v>18.82</v>
      </c>
      <c r="L47" s="6">
        <v>21.6</v>
      </c>
      <c r="M47" s="6">
        <v>21.85</v>
      </c>
      <c r="N47" s="6">
        <v>24.21</v>
      </c>
      <c r="O47" s="7">
        <v>25.68</v>
      </c>
      <c r="P47" s="6">
        <v>22.56</v>
      </c>
      <c r="Q47" s="6">
        <v>24.21</v>
      </c>
      <c r="R47" s="6">
        <v>25.26</v>
      </c>
      <c r="S47" s="6">
        <v>25.68</v>
      </c>
    </row>
    <row r="48" spans="1:19" ht="16" x14ac:dyDescent="0.2">
      <c r="A48" s="3" t="s">
        <v>56</v>
      </c>
      <c r="B48" s="4">
        <v>55341000</v>
      </c>
      <c r="C48" s="4">
        <v>88904000</v>
      </c>
      <c r="D48" s="4">
        <v>100475000</v>
      </c>
      <c r="E48" s="4">
        <v>72090000</v>
      </c>
      <c r="F48" s="4">
        <v>59324000</v>
      </c>
      <c r="G48" s="4">
        <v>22477000</v>
      </c>
      <c r="H48" s="4">
        <v>46941000</v>
      </c>
      <c r="I48" s="4">
        <v>110144000</v>
      </c>
      <c r="J48" s="4">
        <v>231000000</v>
      </c>
      <c r="K48" s="4">
        <v>344200000</v>
      </c>
      <c r="L48" s="4">
        <v>491600000</v>
      </c>
      <c r="M48" s="4">
        <v>645800000</v>
      </c>
      <c r="N48" s="4">
        <v>965000000</v>
      </c>
      <c r="O48" s="5">
        <v>1172300000</v>
      </c>
      <c r="P48" s="4">
        <v>264400000</v>
      </c>
      <c r="Q48" s="4">
        <v>356600000</v>
      </c>
      <c r="R48" s="4">
        <v>272300000</v>
      </c>
      <c r="S48" s="4">
        <v>279000000</v>
      </c>
    </row>
    <row r="49" spans="1:19" ht="16" x14ac:dyDescent="0.2">
      <c r="A49" s="3" t="s">
        <v>57</v>
      </c>
      <c r="B49" s="4">
        <v>55341000</v>
      </c>
      <c r="C49" s="4">
        <v>88904000</v>
      </c>
      <c r="D49" s="4">
        <v>100475000</v>
      </c>
      <c r="E49" s="4">
        <v>72090000</v>
      </c>
      <c r="F49" s="4">
        <v>59324000</v>
      </c>
      <c r="G49" s="4">
        <v>22477000</v>
      </c>
      <c r="H49" s="4">
        <v>46941000</v>
      </c>
      <c r="I49" s="4">
        <v>110144000</v>
      </c>
      <c r="J49" s="4">
        <v>231000000</v>
      </c>
      <c r="K49" s="4">
        <v>344200000</v>
      </c>
      <c r="L49" s="4">
        <v>491600000</v>
      </c>
      <c r="M49" s="4">
        <v>645800000</v>
      </c>
      <c r="N49" s="4">
        <v>965000000</v>
      </c>
      <c r="O49" s="5">
        <v>1172300000</v>
      </c>
      <c r="P49" s="4">
        <v>264400000</v>
      </c>
      <c r="Q49" s="4">
        <v>356600000</v>
      </c>
      <c r="R49" s="4">
        <v>272300000</v>
      </c>
      <c r="S49" s="4">
        <v>279000000</v>
      </c>
    </row>
    <row r="50" spans="1:19" ht="16" x14ac:dyDescent="0.2">
      <c r="A50" s="3" t="s">
        <v>61</v>
      </c>
      <c r="B50" s="4">
        <v>243036</v>
      </c>
      <c r="C50" s="4">
        <v>273895</v>
      </c>
      <c r="D50" s="4">
        <v>273101</v>
      </c>
      <c r="E50" s="4">
        <v>266593</v>
      </c>
      <c r="F50" s="4">
        <v>269924</v>
      </c>
      <c r="G50" s="4">
        <v>251187</v>
      </c>
      <c r="H50" s="4">
        <v>273407</v>
      </c>
      <c r="I50" s="4">
        <v>295091</v>
      </c>
      <c r="J50" s="4">
        <v>308161</v>
      </c>
      <c r="K50" s="4">
        <v>304462</v>
      </c>
      <c r="L50" s="4">
        <v>314931</v>
      </c>
      <c r="M50" s="4">
        <v>327827</v>
      </c>
      <c r="N50" s="4">
        <v>350726</v>
      </c>
      <c r="O50" s="5">
        <v>395998</v>
      </c>
      <c r="P50" s="4">
        <v>112751</v>
      </c>
      <c r="Q50" s="4">
        <v>101866</v>
      </c>
      <c r="R50" s="4">
        <v>100222</v>
      </c>
      <c r="S50" s="4">
        <v>102644</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5696000</v>
      </c>
      <c r="C52" s="4">
        <v>6816000</v>
      </c>
      <c r="D52" s="4">
        <v>11564000</v>
      </c>
      <c r="E52" s="4">
        <v>15623000</v>
      </c>
      <c r="F52" s="4">
        <v>22028000</v>
      </c>
      <c r="G52" s="4">
        <v>31589000</v>
      </c>
      <c r="H52" s="4">
        <v>48520000</v>
      </c>
      <c r="I52" s="4">
        <v>55476000</v>
      </c>
      <c r="J52" s="4">
        <v>55700000</v>
      </c>
      <c r="K52" s="4">
        <v>61600000</v>
      </c>
      <c r="L52" s="4">
        <v>68800000</v>
      </c>
      <c r="M52" s="4">
        <v>84400000</v>
      </c>
      <c r="N52" s="4">
        <v>104300000</v>
      </c>
      <c r="O52" s="5">
        <v>108600000</v>
      </c>
      <c r="P52" s="4">
        <v>26400000</v>
      </c>
      <c r="Q52" s="4">
        <v>27300000</v>
      </c>
      <c r="R52" s="4">
        <v>27500000</v>
      </c>
      <c r="S52" s="4">
        <v>27400000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420158000</v>
      </c>
      <c r="C55" s="4">
        <v>523570000</v>
      </c>
      <c r="D55" s="4">
        <v>569274000</v>
      </c>
      <c r="E55" s="4">
        <v>735546000</v>
      </c>
      <c r="F55" s="4">
        <v>1046865000</v>
      </c>
      <c r="G55" s="4">
        <v>1270543000</v>
      </c>
      <c r="H55" s="4">
        <v>1538716000</v>
      </c>
      <c r="I55" s="4">
        <v>1716820000</v>
      </c>
      <c r="J55" s="4">
        <v>2220900000</v>
      </c>
      <c r="K55" s="4">
        <v>2769000000</v>
      </c>
      <c r="L55" s="4">
        <v>2740400000</v>
      </c>
      <c r="M55" s="4">
        <v>3600600000</v>
      </c>
      <c r="N55" s="4">
        <v>3810400000</v>
      </c>
      <c r="O55" s="5">
        <v>4878100000</v>
      </c>
      <c r="P55" s="4">
        <v>2982200000</v>
      </c>
      <c r="Q55" s="4">
        <v>3810400000</v>
      </c>
      <c r="R55" s="4">
        <v>4358700000</v>
      </c>
      <c r="S55" s="4">
        <v>4878100000</v>
      </c>
    </row>
    <row r="56" spans="1:19" ht="16" x14ac:dyDescent="0.2">
      <c r="A56" s="3" t="s">
        <v>65</v>
      </c>
      <c r="B56" s="4">
        <v>313510000</v>
      </c>
      <c r="C56" s="4">
        <v>390273000</v>
      </c>
      <c r="D56" s="4">
        <v>413694000</v>
      </c>
      <c r="E56" s="4">
        <v>491370000</v>
      </c>
      <c r="F56" s="4">
        <v>720020000</v>
      </c>
      <c r="G56" s="4">
        <v>891351000</v>
      </c>
      <c r="H56" s="4">
        <v>1085525000</v>
      </c>
      <c r="I56" s="4">
        <v>1251277000</v>
      </c>
      <c r="J56" s="4">
        <v>1649600000</v>
      </c>
      <c r="K56" s="4">
        <v>2065600000</v>
      </c>
      <c r="L56" s="4">
        <v>1837300000</v>
      </c>
      <c r="M56" s="4">
        <v>2551700000</v>
      </c>
      <c r="N56" s="4">
        <v>2211000000</v>
      </c>
      <c r="O56" s="5">
        <v>3313500000</v>
      </c>
      <c r="P56" s="4">
        <v>1730400000</v>
      </c>
      <c r="Q56" s="4">
        <v>2211000000</v>
      </c>
      <c r="R56" s="4">
        <v>2879100000</v>
      </c>
      <c r="S56" s="4">
        <v>3313500000</v>
      </c>
    </row>
    <row r="57" spans="1:19" ht="16" x14ac:dyDescent="0.2">
      <c r="A57" s="3" t="s">
        <v>66</v>
      </c>
      <c r="B57" s="4">
        <v>72122000</v>
      </c>
      <c r="C57" s="4">
        <v>71990000</v>
      </c>
      <c r="D57" s="4">
        <v>122975000</v>
      </c>
      <c r="E57" s="4">
        <v>115873000</v>
      </c>
      <c r="F57" s="4">
        <v>283254000</v>
      </c>
      <c r="G57" s="4">
        <v>543277000</v>
      </c>
      <c r="H57" s="4">
        <v>709003000</v>
      </c>
      <c r="I57" s="4">
        <v>811004000</v>
      </c>
      <c r="J57" s="4">
        <v>1112400000</v>
      </c>
      <c r="K57" s="4">
        <v>1222500000</v>
      </c>
      <c r="L57" s="4">
        <v>1061800000</v>
      </c>
      <c r="M57" s="4">
        <v>1319100000</v>
      </c>
      <c r="N57" s="4">
        <v>1682900000</v>
      </c>
      <c r="O57" s="5">
        <v>2376300000</v>
      </c>
      <c r="P57" s="4">
        <v>964000000</v>
      </c>
      <c r="Q57" s="4">
        <v>1682900000</v>
      </c>
      <c r="R57" s="4">
        <v>2304200000</v>
      </c>
      <c r="S57" s="4">
        <v>2376300000</v>
      </c>
    </row>
    <row r="58" spans="1:19" ht="16" x14ac:dyDescent="0.2">
      <c r="A58" s="3" t="s">
        <v>67</v>
      </c>
      <c r="B58" s="4">
        <v>241388000</v>
      </c>
      <c r="C58" s="4">
        <v>318283000</v>
      </c>
      <c r="D58" s="4">
        <v>290719000</v>
      </c>
      <c r="E58" s="4">
        <v>375497000</v>
      </c>
      <c r="F58" s="4">
        <v>436766000</v>
      </c>
      <c r="G58" s="4">
        <v>348074000</v>
      </c>
      <c r="H58" s="4">
        <v>376522000</v>
      </c>
      <c r="I58" s="4">
        <v>440273000</v>
      </c>
      <c r="J58" s="4">
        <v>537200000</v>
      </c>
      <c r="K58" s="4">
        <v>843100000</v>
      </c>
      <c r="L58" s="4">
        <v>775500000</v>
      </c>
      <c r="M58" s="4">
        <v>1232600000</v>
      </c>
      <c r="N58" s="4">
        <v>528100000</v>
      </c>
      <c r="O58" s="5">
        <v>937200000</v>
      </c>
      <c r="P58" s="4">
        <v>766400000</v>
      </c>
      <c r="Q58" s="4">
        <v>528100000</v>
      </c>
      <c r="R58" s="4">
        <v>574900000</v>
      </c>
      <c r="S58" s="4">
        <v>937200000</v>
      </c>
    </row>
    <row r="59" spans="1:19" ht="16" x14ac:dyDescent="0.2">
      <c r="A59" s="3" t="s">
        <v>68</v>
      </c>
      <c r="B59" s="4">
        <v>72336000</v>
      </c>
      <c r="C59" s="4">
        <v>95522000</v>
      </c>
      <c r="D59" s="4">
        <v>107642000</v>
      </c>
      <c r="E59" s="4">
        <v>130471000</v>
      </c>
      <c r="F59" s="4">
        <v>184741000</v>
      </c>
      <c r="G59" s="4">
        <v>259563000</v>
      </c>
      <c r="H59" s="4">
        <v>312998000</v>
      </c>
      <c r="I59" s="4">
        <v>348185000</v>
      </c>
      <c r="J59" s="4">
        <v>444500000</v>
      </c>
      <c r="K59" s="4">
        <v>544300000</v>
      </c>
      <c r="L59" s="4">
        <v>720000000</v>
      </c>
      <c r="M59" s="4">
        <v>807700000</v>
      </c>
      <c r="N59" s="4">
        <v>1261700000</v>
      </c>
      <c r="O59" s="5">
        <v>1078800000</v>
      </c>
      <c r="P59" s="4">
        <v>963200000</v>
      </c>
      <c r="Q59" s="4">
        <v>1261700000</v>
      </c>
      <c r="R59" s="4">
        <v>1087200000</v>
      </c>
      <c r="S59" s="4">
        <v>1078800000</v>
      </c>
    </row>
    <row r="60" spans="1:19" ht="16" x14ac:dyDescent="0.2">
      <c r="A60" s="3" t="s">
        <v>69</v>
      </c>
      <c r="B60" s="4">
        <v>72336000</v>
      </c>
      <c r="C60" s="4">
        <v>95522000</v>
      </c>
      <c r="D60" s="4">
        <v>107642000</v>
      </c>
      <c r="E60" s="4">
        <v>130471000</v>
      </c>
      <c r="F60" s="4">
        <v>184741000</v>
      </c>
      <c r="G60" s="4">
        <v>259563000</v>
      </c>
      <c r="H60" s="4">
        <v>312998000</v>
      </c>
      <c r="I60" s="4">
        <v>348185000</v>
      </c>
      <c r="J60" s="4">
        <v>444500000</v>
      </c>
      <c r="K60" s="4">
        <v>544300000</v>
      </c>
      <c r="L60" s="4">
        <v>720000000</v>
      </c>
      <c r="M60" s="4">
        <v>807700000</v>
      </c>
      <c r="N60" s="4">
        <v>1261700000</v>
      </c>
      <c r="O60" s="5">
        <v>1078800000</v>
      </c>
      <c r="P60" s="4">
        <v>963200000</v>
      </c>
      <c r="Q60" s="4">
        <v>1261700000</v>
      </c>
      <c r="R60" s="4">
        <v>1087200000</v>
      </c>
      <c r="S60" s="4">
        <v>1078800000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13517000</v>
      </c>
      <c r="C64" s="4">
        <v>16249000</v>
      </c>
      <c r="D64" s="4">
        <v>21060000</v>
      </c>
      <c r="E64" s="4">
        <v>48672000</v>
      </c>
      <c r="F64" s="4">
        <v>69477000</v>
      </c>
      <c r="G64" s="4">
        <v>83868000</v>
      </c>
      <c r="H64" s="4">
        <v>106887000</v>
      </c>
      <c r="I64" s="4">
        <v>77291000</v>
      </c>
      <c r="J64" s="4">
        <v>90000000</v>
      </c>
      <c r="K64" s="4">
        <v>117900000</v>
      </c>
      <c r="L64" s="4">
        <v>139800000</v>
      </c>
      <c r="M64" s="4">
        <v>175800000</v>
      </c>
      <c r="N64" s="4">
        <v>264600000</v>
      </c>
      <c r="O64" s="5">
        <v>376300000</v>
      </c>
      <c r="P64" s="4">
        <v>215800000</v>
      </c>
      <c r="Q64" s="4">
        <v>264600000</v>
      </c>
      <c r="R64" s="4">
        <v>302700000</v>
      </c>
      <c r="S64" s="4">
        <v>376300000</v>
      </c>
    </row>
    <row r="65" spans="1:19" ht="16" x14ac:dyDescent="0.2">
      <c r="A65" s="3" t="s">
        <v>74</v>
      </c>
      <c r="B65" s="4">
        <v>2593000</v>
      </c>
      <c r="C65" s="4">
        <v>3447000</v>
      </c>
      <c r="D65" s="4">
        <v>4958000</v>
      </c>
      <c r="E65" s="4">
        <v>4319000</v>
      </c>
      <c r="F65" s="4">
        <v>10617000</v>
      </c>
      <c r="G65" s="4">
        <v>15425000</v>
      </c>
      <c r="H65" s="4">
        <v>18924000</v>
      </c>
      <c r="I65" s="4">
        <v>13042000</v>
      </c>
      <c r="J65" s="4">
        <v>13300000</v>
      </c>
      <c r="K65" s="4">
        <v>9700000</v>
      </c>
      <c r="L65" s="4">
        <v>13800000</v>
      </c>
      <c r="M65" s="4">
        <v>40200000</v>
      </c>
      <c r="N65" s="4">
        <v>46300000</v>
      </c>
      <c r="O65" s="5">
        <v>74300000</v>
      </c>
      <c r="P65" s="4">
        <v>42400000</v>
      </c>
      <c r="Q65" s="4">
        <v>46300000</v>
      </c>
      <c r="R65" s="4">
        <v>54600000</v>
      </c>
      <c r="S65" s="4">
        <v>74300000</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v>9800000</v>
      </c>
      <c r="N66" s="4">
        <v>12000000</v>
      </c>
      <c r="O66" s="5">
        <v>10200000</v>
      </c>
      <c r="P66" s="4">
        <v>8900000</v>
      </c>
      <c r="Q66" s="4">
        <v>12000000</v>
      </c>
      <c r="R66" s="4">
        <v>10900000</v>
      </c>
      <c r="S66" s="4">
        <v>10200000</v>
      </c>
    </row>
    <row r="67" spans="1:19" ht="16" x14ac:dyDescent="0.2">
      <c r="A67" s="3" t="s">
        <v>76</v>
      </c>
      <c r="B67" s="4">
        <v>10924000</v>
      </c>
      <c r="C67" s="4">
        <v>12802000</v>
      </c>
      <c r="D67" s="4">
        <v>16102000</v>
      </c>
      <c r="E67" s="4">
        <v>40093000</v>
      </c>
      <c r="F67" s="4">
        <v>58860000</v>
      </c>
      <c r="G67" s="4">
        <v>68443000</v>
      </c>
      <c r="H67" s="4">
        <v>87963000</v>
      </c>
      <c r="I67" s="4">
        <v>64249000</v>
      </c>
      <c r="J67" s="4">
        <v>76700000</v>
      </c>
      <c r="K67" s="4">
        <v>108200000</v>
      </c>
      <c r="L67" s="4">
        <v>126000000</v>
      </c>
      <c r="M67" s="4">
        <v>125800000</v>
      </c>
      <c r="N67" s="4">
        <v>206300000</v>
      </c>
      <c r="O67" s="5">
        <v>291800000</v>
      </c>
      <c r="P67" s="4">
        <v>164500000</v>
      </c>
      <c r="Q67" s="4">
        <v>206300000</v>
      </c>
      <c r="R67" s="4">
        <v>237200000</v>
      </c>
      <c r="S67" s="4">
        <v>291800000</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v>4260000</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20795000</v>
      </c>
      <c r="C70" s="4">
        <v>21526000</v>
      </c>
      <c r="D70" s="4">
        <v>26878000</v>
      </c>
      <c r="E70" s="4">
        <v>65033000</v>
      </c>
      <c r="F70" s="4">
        <v>72627000</v>
      </c>
      <c r="G70" s="4">
        <v>35761000</v>
      </c>
      <c r="H70" s="4">
        <v>33306000</v>
      </c>
      <c r="I70" s="4">
        <v>40067000</v>
      </c>
      <c r="J70" s="4">
        <v>36800000</v>
      </c>
      <c r="K70" s="4">
        <v>41200000</v>
      </c>
      <c r="L70" s="4">
        <v>43300000</v>
      </c>
      <c r="M70" s="4">
        <v>65400000</v>
      </c>
      <c r="N70" s="4">
        <v>73100000</v>
      </c>
      <c r="O70" s="5">
        <v>109500000</v>
      </c>
      <c r="P70" s="4">
        <v>72800000</v>
      </c>
      <c r="Q70" s="4">
        <v>73100000</v>
      </c>
      <c r="R70" s="4">
        <v>89700000</v>
      </c>
      <c r="S70" s="4">
        <v>109500000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125264000</v>
      </c>
      <c r="C76" s="4">
        <v>211177000</v>
      </c>
      <c r="D76" s="4">
        <v>406223000</v>
      </c>
      <c r="E76" s="4">
        <v>429865000</v>
      </c>
      <c r="F76" s="4">
        <v>377909000</v>
      </c>
      <c r="G76" s="4">
        <v>519967000</v>
      </c>
      <c r="H76" s="4">
        <v>601225000</v>
      </c>
      <c r="I76" s="4">
        <v>541096000</v>
      </c>
      <c r="J76" s="4">
        <v>857100000</v>
      </c>
      <c r="K76" s="4">
        <v>1116500000</v>
      </c>
      <c r="L76" s="4">
        <v>1304100000</v>
      </c>
      <c r="M76" s="4">
        <v>2318500000</v>
      </c>
      <c r="N76" s="4">
        <v>2417600000</v>
      </c>
      <c r="O76" s="5">
        <v>2608000000</v>
      </c>
      <c r="P76" s="4">
        <v>2353700000</v>
      </c>
      <c r="Q76" s="4">
        <v>2417600000</v>
      </c>
      <c r="R76" s="4">
        <v>2473600000</v>
      </c>
      <c r="S76" s="4">
        <v>2608000000</v>
      </c>
    </row>
    <row r="77" spans="1:19" ht="16" x14ac:dyDescent="0.2">
      <c r="A77" s="3" t="s">
        <v>86</v>
      </c>
      <c r="B77" s="4">
        <v>7056000</v>
      </c>
      <c r="C77" s="4">
        <v>7966000</v>
      </c>
      <c r="D77" s="4">
        <v>25638000</v>
      </c>
      <c r="E77" s="4">
        <v>36652000</v>
      </c>
      <c r="F77" s="4">
        <v>58919000</v>
      </c>
      <c r="G77" s="4">
        <v>91067000</v>
      </c>
      <c r="H77" s="4">
        <v>137249000</v>
      </c>
      <c r="I77" s="4">
        <v>245395000</v>
      </c>
      <c r="J77" s="4">
        <v>271400000</v>
      </c>
      <c r="K77" s="4">
        <v>344300000</v>
      </c>
      <c r="L77" s="4">
        <v>448000000</v>
      </c>
      <c r="M77" s="4">
        <v>687600000</v>
      </c>
      <c r="N77" s="4">
        <v>898500000</v>
      </c>
      <c r="O77" s="5">
        <v>981900000</v>
      </c>
      <c r="P77" s="4">
        <v>889500000</v>
      </c>
      <c r="Q77" s="4">
        <v>898500000</v>
      </c>
      <c r="R77" s="4">
        <v>917400000</v>
      </c>
      <c r="S77" s="4">
        <v>981900000</v>
      </c>
    </row>
    <row r="78" spans="1:19" ht="16" x14ac:dyDescent="0.2">
      <c r="A78" s="3" t="s">
        <v>87</v>
      </c>
      <c r="B78" s="4">
        <v>25803000</v>
      </c>
      <c r="C78" s="4">
        <v>31819000</v>
      </c>
      <c r="D78" s="4">
        <v>56858000</v>
      </c>
      <c r="E78" s="4">
        <v>78450000</v>
      </c>
      <c r="F78" s="4">
        <v>114352000</v>
      </c>
      <c r="G78" s="4">
        <v>140126000</v>
      </c>
      <c r="H78" s="4">
        <v>207721000</v>
      </c>
      <c r="I78" s="4">
        <v>340550000</v>
      </c>
      <c r="J78" s="4">
        <v>382200000</v>
      </c>
      <c r="K78" s="4">
        <v>481300000</v>
      </c>
      <c r="L78" s="4">
        <v>620500000</v>
      </c>
      <c r="M78" s="4">
        <v>899300000</v>
      </c>
      <c r="N78" s="4">
        <v>1178700000</v>
      </c>
      <c r="O78" s="5">
        <v>1300300000</v>
      </c>
      <c r="P78" s="4">
        <v>1149300000</v>
      </c>
      <c r="Q78" s="4">
        <v>1178700000</v>
      </c>
      <c r="R78" s="4">
        <v>1218000000</v>
      </c>
      <c r="S78" s="4">
        <v>1300300000</v>
      </c>
    </row>
    <row r="79" spans="1:19" ht="16" x14ac:dyDescent="0.2">
      <c r="A79" s="3" t="s">
        <v>88</v>
      </c>
      <c r="B79" s="4">
        <v>18747000</v>
      </c>
      <c r="C79" s="4">
        <v>23853000</v>
      </c>
      <c r="D79" s="4">
        <v>31220000</v>
      </c>
      <c r="E79" s="4">
        <v>41798000</v>
      </c>
      <c r="F79" s="4">
        <v>55433000</v>
      </c>
      <c r="G79" s="4">
        <v>49059000</v>
      </c>
      <c r="H79" s="4">
        <v>70472000</v>
      </c>
      <c r="I79" s="4">
        <v>95155000</v>
      </c>
      <c r="J79" s="4">
        <v>110800000</v>
      </c>
      <c r="K79" s="4">
        <v>137000000</v>
      </c>
      <c r="L79" s="4">
        <v>172500000</v>
      </c>
      <c r="M79" s="4">
        <v>211700000</v>
      </c>
      <c r="N79" s="4">
        <v>280200000</v>
      </c>
      <c r="O79" s="5">
        <v>318400000</v>
      </c>
      <c r="P79" s="4">
        <v>259800000</v>
      </c>
      <c r="Q79" s="4">
        <v>280200000</v>
      </c>
      <c r="R79" s="4">
        <v>300600000</v>
      </c>
      <c r="S79" s="4">
        <v>318400000</v>
      </c>
    </row>
    <row r="80" spans="1:19" ht="16" x14ac:dyDescent="0.2">
      <c r="A80" s="3" t="s">
        <v>89</v>
      </c>
      <c r="B80" s="4">
        <v>73950000</v>
      </c>
      <c r="C80" s="4">
        <v>148414000</v>
      </c>
      <c r="D80" s="4">
        <v>325892000</v>
      </c>
      <c r="E80" s="4">
        <v>351675000</v>
      </c>
      <c r="F80" s="4">
        <v>271724000</v>
      </c>
      <c r="G80" s="4">
        <v>272959000</v>
      </c>
      <c r="H80" s="4">
        <v>224983000</v>
      </c>
      <c r="I80" s="4">
        <v>98022000</v>
      </c>
      <c r="J80" s="4">
        <v>67000000</v>
      </c>
      <c r="K80" s="4">
        <v>144300000</v>
      </c>
      <c r="L80" s="4">
        <v>118300000</v>
      </c>
      <c r="M80" s="4">
        <v>440800000</v>
      </c>
      <c r="N80" s="4">
        <v>45500000</v>
      </c>
      <c r="O80" s="5">
        <v>4200000</v>
      </c>
      <c r="P80" s="4">
        <v>84000000</v>
      </c>
      <c r="Q80" s="4">
        <v>45500000</v>
      </c>
      <c r="R80" s="4">
        <v>15600000</v>
      </c>
      <c r="S80" s="4">
        <v>4200000</v>
      </c>
    </row>
    <row r="81" spans="1:19" ht="16" x14ac:dyDescent="0.2">
      <c r="A81" s="3" t="s">
        <v>90</v>
      </c>
      <c r="B81" s="4">
        <v>73950000</v>
      </c>
      <c r="C81" s="4">
        <v>148414000</v>
      </c>
      <c r="D81" s="4">
        <v>325892000</v>
      </c>
      <c r="E81" s="4">
        <v>351675000</v>
      </c>
      <c r="F81" s="4">
        <v>271724000</v>
      </c>
      <c r="G81" s="4">
        <v>272959000</v>
      </c>
      <c r="H81" s="4">
        <v>224983000</v>
      </c>
      <c r="I81" s="4">
        <v>98022000</v>
      </c>
      <c r="J81" s="4">
        <v>67000000</v>
      </c>
      <c r="K81" s="4">
        <v>144300000</v>
      </c>
      <c r="L81" s="4">
        <v>118300000</v>
      </c>
      <c r="M81" s="4">
        <v>440800000</v>
      </c>
      <c r="N81" s="4">
        <v>45500000</v>
      </c>
      <c r="O81" s="5">
        <v>4200000</v>
      </c>
      <c r="P81" s="4">
        <v>84000000</v>
      </c>
      <c r="Q81" s="4">
        <v>45500000</v>
      </c>
      <c r="R81" s="4">
        <v>15600000</v>
      </c>
      <c r="S81" s="4">
        <v>4200000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44258000</v>
      </c>
      <c r="C83" s="4">
        <v>54797000</v>
      </c>
      <c r="D83" s="4">
        <v>54693000</v>
      </c>
      <c r="E83" s="4">
        <v>41538000</v>
      </c>
      <c r="F83" s="4">
        <v>47266000</v>
      </c>
      <c r="G83" s="4">
        <v>155941000</v>
      </c>
      <c r="H83" s="4">
        <v>238993000</v>
      </c>
      <c r="I83" s="4">
        <v>197679000</v>
      </c>
      <c r="J83" s="4">
        <v>518700000</v>
      </c>
      <c r="K83" s="4">
        <v>627900000</v>
      </c>
      <c r="L83" s="4">
        <v>737800000</v>
      </c>
      <c r="M83" s="4">
        <v>1190100000</v>
      </c>
      <c r="N83" s="4">
        <v>1473600000</v>
      </c>
      <c r="O83" s="5">
        <v>1621900000</v>
      </c>
      <c r="P83" s="4">
        <v>1380200000</v>
      </c>
      <c r="Q83" s="4">
        <v>1473600000</v>
      </c>
      <c r="R83" s="4">
        <v>1540600000</v>
      </c>
      <c r="S83" s="4">
        <v>1621900000</v>
      </c>
    </row>
    <row r="84" spans="1:19" ht="16" x14ac:dyDescent="0.2">
      <c r="A84" s="3" t="s">
        <v>93</v>
      </c>
      <c r="B84" s="4" t="s">
        <v>24</v>
      </c>
      <c r="C84" s="4">
        <v>1378000</v>
      </c>
      <c r="D84" s="4">
        <v>2117000</v>
      </c>
      <c r="E84" s="4">
        <v>9713000</v>
      </c>
      <c r="F84" s="4">
        <v>5656000</v>
      </c>
      <c r="G84" s="4">
        <v>22332000</v>
      </c>
      <c r="H84" s="4">
        <v>39381000</v>
      </c>
      <c r="I84" s="4">
        <v>30808000</v>
      </c>
      <c r="J84" s="4">
        <v>60300000</v>
      </c>
      <c r="K84" s="4">
        <v>98300000</v>
      </c>
      <c r="L84" s="4">
        <v>124600000</v>
      </c>
      <c r="M84" s="4">
        <v>188700000</v>
      </c>
      <c r="N84" s="4">
        <v>184000000</v>
      </c>
      <c r="O84" s="5">
        <v>170600000</v>
      </c>
      <c r="P84" s="4">
        <v>159000000</v>
      </c>
      <c r="Q84" s="4">
        <v>184000000</v>
      </c>
      <c r="R84" s="4">
        <v>178900000</v>
      </c>
      <c r="S84" s="4">
        <v>170600000</v>
      </c>
    </row>
    <row r="85" spans="1:19" ht="16" x14ac:dyDescent="0.2">
      <c r="A85" s="3" t="s">
        <v>94</v>
      </c>
      <c r="B85" s="4" t="s">
        <v>24</v>
      </c>
      <c r="C85" s="4" t="s">
        <v>24</v>
      </c>
      <c r="D85" s="4" t="s">
        <v>24</v>
      </c>
      <c r="E85" s="4">
        <v>2872000</v>
      </c>
      <c r="F85" s="4">
        <v>2824000</v>
      </c>
      <c r="G85" s="4">
        <v>4692000</v>
      </c>
      <c r="H85" s="4">
        <v>14553000</v>
      </c>
      <c r="I85" s="4">
        <v>14553000</v>
      </c>
      <c r="J85" s="4">
        <v>38200000</v>
      </c>
      <c r="K85" s="4">
        <v>67200000</v>
      </c>
      <c r="L85" s="4">
        <v>93000000</v>
      </c>
      <c r="M85" s="4">
        <v>125100000</v>
      </c>
      <c r="N85" s="4">
        <v>128000000</v>
      </c>
      <c r="O85" s="5">
        <v>126000000</v>
      </c>
      <c r="P85" s="4">
        <v>120200000</v>
      </c>
      <c r="Q85" s="4">
        <v>128000000</v>
      </c>
      <c r="R85" s="4">
        <v>127800000</v>
      </c>
      <c r="S85" s="4">
        <v>126000000</v>
      </c>
    </row>
    <row r="86" spans="1:19" ht="16" x14ac:dyDescent="0.2">
      <c r="A86" s="3" t="s">
        <v>95</v>
      </c>
      <c r="B86" s="4" t="s">
        <v>24</v>
      </c>
      <c r="C86" s="4">
        <v>1378000</v>
      </c>
      <c r="D86" s="4">
        <v>2117000</v>
      </c>
      <c r="E86" s="4">
        <v>6841000</v>
      </c>
      <c r="F86" s="4">
        <v>2832000</v>
      </c>
      <c r="G86" s="4">
        <v>17640000</v>
      </c>
      <c r="H86" s="4">
        <v>24828000</v>
      </c>
      <c r="I86" s="4">
        <v>16255000</v>
      </c>
      <c r="J86" s="4">
        <v>22100000</v>
      </c>
      <c r="K86" s="4">
        <v>31100000</v>
      </c>
      <c r="L86" s="4">
        <v>31600000</v>
      </c>
      <c r="M86" s="4">
        <v>63600000</v>
      </c>
      <c r="N86" s="4">
        <v>56000000</v>
      </c>
      <c r="O86" s="5">
        <v>44600000</v>
      </c>
      <c r="P86" s="4">
        <v>38800000</v>
      </c>
      <c r="Q86" s="4">
        <v>56000000</v>
      </c>
      <c r="R86" s="4">
        <v>51100000</v>
      </c>
      <c r="S86" s="4">
        <v>44600000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44258000</v>
      </c>
      <c r="C89" s="4">
        <v>53419000</v>
      </c>
      <c r="D89" s="4">
        <v>52576000</v>
      </c>
      <c r="E89" s="4">
        <v>31825000</v>
      </c>
      <c r="F89" s="4">
        <v>41610000</v>
      </c>
      <c r="G89" s="4">
        <v>133609000</v>
      </c>
      <c r="H89" s="4">
        <v>199612000</v>
      </c>
      <c r="I89" s="4">
        <v>166871000</v>
      </c>
      <c r="J89" s="4">
        <v>458400000</v>
      </c>
      <c r="K89" s="4">
        <v>529600000</v>
      </c>
      <c r="L89" s="4">
        <v>613200000</v>
      </c>
      <c r="M89" s="4">
        <v>1001400000</v>
      </c>
      <c r="N89" s="4">
        <v>1289600000</v>
      </c>
      <c r="O89" s="5">
        <v>1451300000</v>
      </c>
      <c r="P89" s="4">
        <v>1221200000</v>
      </c>
      <c r="Q89" s="4">
        <v>1289600000</v>
      </c>
      <c r="R89" s="4">
        <v>1361700000</v>
      </c>
      <c r="S89" s="4">
        <v>1451300000</v>
      </c>
    </row>
    <row r="90" spans="1:19" ht="16" x14ac:dyDescent="0.2">
      <c r="A90" s="3" t="s">
        <v>99</v>
      </c>
      <c r="B90" s="4">
        <v>545422000</v>
      </c>
      <c r="C90" s="4">
        <v>734747000</v>
      </c>
      <c r="D90" s="4">
        <v>975497000</v>
      </c>
      <c r="E90" s="4">
        <v>1165411000</v>
      </c>
      <c r="F90" s="4">
        <v>1424774000</v>
      </c>
      <c r="G90" s="4">
        <v>1790510000</v>
      </c>
      <c r="H90" s="4">
        <v>2139941000</v>
      </c>
      <c r="I90" s="4">
        <v>2257916000</v>
      </c>
      <c r="J90" s="4">
        <v>3078000000</v>
      </c>
      <c r="K90" s="4">
        <v>3885500000</v>
      </c>
      <c r="L90" s="4">
        <v>4044500000</v>
      </c>
      <c r="M90" s="4">
        <v>5919100000</v>
      </c>
      <c r="N90" s="4">
        <v>6228000000</v>
      </c>
      <c r="O90" s="5">
        <v>7486100000</v>
      </c>
      <c r="P90" s="4">
        <v>5335900000</v>
      </c>
      <c r="Q90" s="4">
        <v>6228000000</v>
      </c>
      <c r="R90" s="4">
        <v>6832300000</v>
      </c>
      <c r="S90" s="4">
        <v>7486100000</v>
      </c>
    </row>
    <row r="91" spans="1:19" ht="16" x14ac:dyDescent="0.2">
      <c r="A91" s="3" t="s">
        <v>100</v>
      </c>
      <c r="B91" s="4">
        <v>48734000</v>
      </c>
      <c r="C91" s="4">
        <v>35739000</v>
      </c>
      <c r="D91" s="4">
        <v>72036000</v>
      </c>
      <c r="E91" s="4">
        <v>116344000</v>
      </c>
      <c r="F91" s="4">
        <v>127527000</v>
      </c>
      <c r="G91" s="4">
        <v>164018000</v>
      </c>
      <c r="H91" s="4">
        <v>184098000</v>
      </c>
      <c r="I91" s="4">
        <v>233403000</v>
      </c>
      <c r="J91" s="4">
        <v>290500000</v>
      </c>
      <c r="K91" s="4">
        <v>300000000</v>
      </c>
      <c r="L91" s="4">
        <v>436700000</v>
      </c>
      <c r="M91" s="4">
        <v>540700000</v>
      </c>
      <c r="N91" s="4">
        <v>729100000</v>
      </c>
      <c r="O91" s="5">
        <v>912900000</v>
      </c>
      <c r="P91" s="4">
        <v>650600000</v>
      </c>
      <c r="Q91" s="4">
        <v>729100000</v>
      </c>
      <c r="R91" s="4">
        <v>798500000</v>
      </c>
      <c r="S91" s="4">
        <v>912900000</v>
      </c>
    </row>
    <row r="92" spans="1:19" ht="16" x14ac:dyDescent="0.2">
      <c r="A92" s="3" t="s">
        <v>101</v>
      </c>
      <c r="B92" s="4">
        <v>12761000</v>
      </c>
      <c r="C92" s="4">
        <v>19768000</v>
      </c>
      <c r="D92" s="4">
        <v>20816000</v>
      </c>
      <c r="E92" s="4">
        <v>32546000</v>
      </c>
      <c r="F92" s="4">
        <v>49947000</v>
      </c>
      <c r="G92" s="4">
        <v>61500000</v>
      </c>
      <c r="H92" s="4">
        <v>56732000</v>
      </c>
      <c r="I92" s="4">
        <v>70009000</v>
      </c>
      <c r="J92" s="4">
        <v>86400000</v>
      </c>
      <c r="K92" s="4">
        <v>96400000</v>
      </c>
      <c r="L92" s="4">
        <v>141600000</v>
      </c>
      <c r="M92" s="4">
        <v>148400000</v>
      </c>
      <c r="N92" s="4">
        <v>243400000</v>
      </c>
      <c r="O92" s="5">
        <v>238300000</v>
      </c>
      <c r="P92" s="4">
        <v>215100000</v>
      </c>
      <c r="Q92" s="4">
        <v>243400000</v>
      </c>
      <c r="R92" s="4">
        <v>238400000</v>
      </c>
      <c r="S92" s="4">
        <v>238300000</v>
      </c>
    </row>
    <row r="93" spans="1:19" ht="16" x14ac:dyDescent="0.2">
      <c r="A93" s="3" t="s">
        <v>102</v>
      </c>
      <c r="B93" s="4" t="s">
        <v>24</v>
      </c>
      <c r="C93" s="4" t="s">
        <v>24</v>
      </c>
      <c r="D93" s="4">
        <v>3782000</v>
      </c>
      <c r="E93" s="4">
        <v>21421000</v>
      </c>
      <c r="F93" s="4">
        <v>2689000</v>
      </c>
      <c r="G93" s="4">
        <v>8379000</v>
      </c>
      <c r="H93" s="4">
        <v>13588000</v>
      </c>
      <c r="I93" s="4">
        <v>21435000</v>
      </c>
      <c r="J93" s="4">
        <v>28200000</v>
      </c>
      <c r="K93" s="4">
        <v>4100000</v>
      </c>
      <c r="L93" s="4" t="s">
        <v>24</v>
      </c>
      <c r="M93" s="4" t="s">
        <v>24</v>
      </c>
      <c r="N93" s="4" t="s">
        <v>24</v>
      </c>
      <c r="O93" s="5">
        <v>183000000</v>
      </c>
      <c r="P93" s="4" t="s">
        <v>24</v>
      </c>
      <c r="Q93" s="4" t="s">
        <v>24</v>
      </c>
      <c r="R93" s="4" t="s">
        <v>24</v>
      </c>
      <c r="S93" s="4">
        <v>183000000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35973000</v>
      </c>
      <c r="C95" s="4">
        <v>15971000</v>
      </c>
      <c r="D95" s="4">
        <v>47438000</v>
      </c>
      <c r="E95" s="4">
        <v>62377000</v>
      </c>
      <c r="F95" s="4">
        <v>74891000</v>
      </c>
      <c r="G95" s="4">
        <v>94139000</v>
      </c>
      <c r="H95" s="4">
        <v>113778000</v>
      </c>
      <c r="I95" s="4">
        <v>141959000</v>
      </c>
      <c r="J95" s="4">
        <v>175900000</v>
      </c>
      <c r="K95" s="4">
        <v>199500000</v>
      </c>
      <c r="L95" s="4">
        <v>295100000</v>
      </c>
      <c r="M95" s="4">
        <v>392300000</v>
      </c>
      <c r="N95" s="4">
        <v>485700000</v>
      </c>
      <c r="O95" s="5">
        <v>491600000</v>
      </c>
      <c r="P95" s="4">
        <v>435500000</v>
      </c>
      <c r="Q95" s="4">
        <v>485700000</v>
      </c>
      <c r="R95" s="4">
        <v>560100000</v>
      </c>
      <c r="S95" s="4">
        <v>491600000</v>
      </c>
    </row>
    <row r="96" spans="1:19" ht="16" x14ac:dyDescent="0.2">
      <c r="A96" s="3" t="s">
        <v>105</v>
      </c>
      <c r="B96" s="4">
        <v>0</v>
      </c>
      <c r="C96" s="4">
        <v>0</v>
      </c>
      <c r="D96" s="4">
        <v>0</v>
      </c>
      <c r="E96" s="4">
        <v>0</v>
      </c>
      <c r="F96" s="4">
        <v>0</v>
      </c>
      <c r="G96" s="4">
        <v>0</v>
      </c>
      <c r="H96" s="4">
        <v>0</v>
      </c>
      <c r="I96" s="4">
        <v>0</v>
      </c>
      <c r="J96" s="4">
        <v>0</v>
      </c>
      <c r="K96" s="4">
        <v>0</v>
      </c>
      <c r="L96" s="4">
        <v>0</v>
      </c>
      <c r="M96" s="4">
        <v>0</v>
      </c>
      <c r="N96" s="4">
        <v>0</v>
      </c>
      <c r="O96" s="5">
        <v>0</v>
      </c>
      <c r="P96" s="4">
        <v>0</v>
      </c>
      <c r="Q96" s="4">
        <v>0</v>
      </c>
      <c r="R96" s="4">
        <v>0</v>
      </c>
      <c r="S96" s="4">
        <v>0</v>
      </c>
    </row>
    <row r="97" spans="1:19" ht="16" x14ac:dyDescent="0.2">
      <c r="A97" s="3" t="s">
        <v>106</v>
      </c>
      <c r="B97" s="4" t="s">
        <v>24</v>
      </c>
      <c r="C97" s="4" t="s">
        <v>24</v>
      </c>
      <c r="D97" s="4" t="s">
        <v>24</v>
      </c>
      <c r="E97" s="4" t="s">
        <v>24</v>
      </c>
      <c r="F97" s="4" t="s">
        <v>24</v>
      </c>
      <c r="G97" s="4" t="s">
        <v>24</v>
      </c>
      <c r="H97" s="4" t="s">
        <v>24</v>
      </c>
      <c r="I97" s="4" t="s">
        <v>24</v>
      </c>
      <c r="J97" s="4" t="s">
        <v>24</v>
      </c>
      <c r="K97" s="4" t="s">
        <v>24</v>
      </c>
      <c r="L97" s="4" t="s">
        <v>24</v>
      </c>
      <c r="M97" s="4" t="s">
        <v>24</v>
      </c>
      <c r="N97" s="4" t="s">
        <v>24</v>
      </c>
      <c r="O97" s="5" t="s">
        <v>24</v>
      </c>
      <c r="P97" s="4" t="s">
        <v>24</v>
      </c>
      <c r="Q97" s="4" t="s">
        <v>24</v>
      </c>
      <c r="R97" s="4" t="s">
        <v>24</v>
      </c>
      <c r="S97" s="4" t="s">
        <v>24</v>
      </c>
    </row>
    <row r="98" spans="1:19" ht="16" x14ac:dyDescent="0.2">
      <c r="A98" s="3" t="s">
        <v>107</v>
      </c>
      <c r="B98" s="4" t="s">
        <v>24</v>
      </c>
      <c r="C98" s="4" t="s">
        <v>24</v>
      </c>
      <c r="D98" s="4" t="s">
        <v>24</v>
      </c>
      <c r="E98" s="4" t="s">
        <v>24</v>
      </c>
      <c r="F98" s="4" t="s">
        <v>24</v>
      </c>
      <c r="G98" s="4" t="s">
        <v>24</v>
      </c>
      <c r="H98" s="4" t="s">
        <v>24</v>
      </c>
      <c r="I98" s="4" t="s">
        <v>24</v>
      </c>
      <c r="J98" s="4" t="s">
        <v>24</v>
      </c>
      <c r="K98" s="4" t="s">
        <v>24</v>
      </c>
      <c r="L98" s="4" t="s">
        <v>24</v>
      </c>
      <c r="M98" s="4" t="s">
        <v>24</v>
      </c>
      <c r="N98" s="4" t="s">
        <v>24</v>
      </c>
      <c r="O98" s="5" t="s">
        <v>24</v>
      </c>
      <c r="P98" s="4" t="s">
        <v>24</v>
      </c>
      <c r="Q98" s="4" t="s">
        <v>24</v>
      </c>
      <c r="R98" s="4" t="s">
        <v>24</v>
      </c>
      <c r="S98" s="4" t="s">
        <v>24</v>
      </c>
    </row>
    <row r="99" spans="1:19" ht="16" x14ac:dyDescent="0.2">
      <c r="A99" s="3" t="s">
        <v>108</v>
      </c>
      <c r="B99" s="4">
        <v>169648000</v>
      </c>
      <c r="C99" s="4">
        <v>231125000</v>
      </c>
      <c r="D99" s="4">
        <v>247268000</v>
      </c>
      <c r="E99" s="4">
        <v>293664000</v>
      </c>
      <c r="F99" s="4">
        <v>368929000</v>
      </c>
      <c r="G99" s="4">
        <v>514652000</v>
      </c>
      <c r="H99" s="4">
        <v>645342000</v>
      </c>
      <c r="I99" s="4">
        <v>793820000</v>
      </c>
      <c r="J99" s="4">
        <v>965900000</v>
      </c>
      <c r="K99" s="4">
        <v>1173600000</v>
      </c>
      <c r="L99" s="4">
        <v>1392800000</v>
      </c>
      <c r="M99" s="4">
        <v>1777400000</v>
      </c>
      <c r="N99" s="4">
        <v>2349300000</v>
      </c>
      <c r="O99" s="5">
        <v>2587700000</v>
      </c>
      <c r="P99" s="4">
        <v>2129000000</v>
      </c>
      <c r="Q99" s="4">
        <v>2349300000</v>
      </c>
      <c r="R99" s="4">
        <v>2463300000</v>
      </c>
      <c r="S99" s="4">
        <v>2587700000</v>
      </c>
    </row>
    <row r="100" spans="1:19" ht="16" x14ac:dyDescent="0.2">
      <c r="A100" s="3" t="s">
        <v>109</v>
      </c>
      <c r="B100" s="4">
        <v>169648000</v>
      </c>
      <c r="C100" s="4">
        <v>206928000</v>
      </c>
      <c r="D100" s="4">
        <v>247268000</v>
      </c>
      <c r="E100" s="4">
        <v>293664000</v>
      </c>
      <c r="F100" s="4">
        <v>368929000</v>
      </c>
      <c r="G100" s="4">
        <v>514652000</v>
      </c>
      <c r="H100" s="4">
        <v>645342000</v>
      </c>
      <c r="I100" s="4">
        <v>793820000</v>
      </c>
      <c r="J100" s="4">
        <v>965900000</v>
      </c>
      <c r="K100" s="4">
        <v>1173600000</v>
      </c>
      <c r="L100" s="4">
        <v>1392800000</v>
      </c>
      <c r="M100" s="4">
        <v>1777400000</v>
      </c>
      <c r="N100" s="4">
        <v>2349300000</v>
      </c>
      <c r="O100" s="5">
        <v>2587700000</v>
      </c>
      <c r="P100" s="4">
        <v>2129000000</v>
      </c>
      <c r="Q100" s="4">
        <v>2349300000</v>
      </c>
      <c r="R100" s="4">
        <v>2463300000</v>
      </c>
      <c r="S100" s="4">
        <v>2587700000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v>24197000</v>
      </c>
      <c r="D103" s="4" t="s">
        <v>24</v>
      </c>
      <c r="E103" s="4" t="s">
        <v>24</v>
      </c>
      <c r="F103" s="4" t="s">
        <v>24</v>
      </c>
      <c r="G103" s="4" t="s">
        <v>24</v>
      </c>
      <c r="H103" s="4" t="s">
        <v>24</v>
      </c>
      <c r="I103" s="4" t="s">
        <v>24</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218382000</v>
      </c>
      <c r="C104" s="4">
        <v>266864000</v>
      </c>
      <c r="D104" s="4">
        <v>319304000</v>
      </c>
      <c r="E104" s="4">
        <v>410008000</v>
      </c>
      <c r="F104" s="4">
        <v>496456000</v>
      </c>
      <c r="G104" s="4">
        <v>678670000</v>
      </c>
      <c r="H104" s="4">
        <v>829440000</v>
      </c>
      <c r="I104" s="4">
        <v>1027223000</v>
      </c>
      <c r="J104" s="4">
        <v>1256400000</v>
      </c>
      <c r="K104" s="4">
        <v>1473600000</v>
      </c>
      <c r="L104" s="4">
        <v>1829500000</v>
      </c>
      <c r="M104" s="4">
        <v>2318100000</v>
      </c>
      <c r="N104" s="4">
        <v>3078400000</v>
      </c>
      <c r="O104" s="5">
        <v>3500600000</v>
      </c>
      <c r="P104" s="4">
        <v>2779600000</v>
      </c>
      <c r="Q104" s="4">
        <v>3078400000</v>
      </c>
      <c r="R104" s="4">
        <v>3261800000</v>
      </c>
      <c r="S104" s="4">
        <v>3500600000</v>
      </c>
    </row>
    <row r="105" spans="1:19" ht="16" x14ac:dyDescent="0.2">
      <c r="A105" s="3" t="s">
        <v>114</v>
      </c>
      <c r="B105" s="4">
        <v>0</v>
      </c>
      <c r="C105" s="4">
        <v>0</v>
      </c>
      <c r="D105" s="4">
        <v>0</v>
      </c>
      <c r="E105" s="4">
        <v>0</v>
      </c>
      <c r="F105" s="4">
        <v>0</v>
      </c>
      <c r="G105" s="4">
        <v>0</v>
      </c>
      <c r="H105" s="4">
        <v>0</v>
      </c>
      <c r="I105" s="4">
        <v>0</v>
      </c>
      <c r="J105" s="4">
        <v>0</v>
      </c>
      <c r="K105" s="4">
        <v>0</v>
      </c>
      <c r="L105" s="4">
        <v>0</v>
      </c>
      <c r="M105" s="4">
        <v>988400000</v>
      </c>
      <c r="N105" s="4">
        <v>990400000</v>
      </c>
      <c r="O105" s="5">
        <v>991300000</v>
      </c>
      <c r="P105" s="4">
        <v>989900000</v>
      </c>
      <c r="Q105" s="4">
        <v>990400000</v>
      </c>
      <c r="R105" s="4">
        <v>990900000</v>
      </c>
      <c r="S105" s="4">
        <v>991300000</v>
      </c>
    </row>
    <row r="106" spans="1:19" ht="16" x14ac:dyDescent="0.2">
      <c r="A106" s="3" t="s">
        <v>115</v>
      </c>
      <c r="B106" s="4" t="s">
        <v>24</v>
      </c>
      <c r="C106" s="4" t="s">
        <v>24</v>
      </c>
      <c r="D106" s="4" t="s">
        <v>24</v>
      </c>
      <c r="E106" s="4" t="s">
        <v>24</v>
      </c>
      <c r="F106" s="4" t="s">
        <v>24</v>
      </c>
      <c r="G106" s="4" t="s">
        <v>24</v>
      </c>
      <c r="H106" s="4" t="s">
        <v>24</v>
      </c>
      <c r="I106" s="4" t="s">
        <v>24</v>
      </c>
      <c r="J106" s="4" t="s">
        <v>24</v>
      </c>
      <c r="K106" s="4" t="s">
        <v>24</v>
      </c>
      <c r="L106" s="4" t="s">
        <v>24</v>
      </c>
      <c r="M106" s="4">
        <v>988400000</v>
      </c>
      <c r="N106" s="4">
        <v>990400000</v>
      </c>
      <c r="O106" s="5">
        <v>991300000</v>
      </c>
      <c r="P106" s="4">
        <v>989900000</v>
      </c>
      <c r="Q106" s="4">
        <v>990400000</v>
      </c>
      <c r="R106" s="4">
        <v>990900000</v>
      </c>
      <c r="S106" s="4">
        <v>991300000</v>
      </c>
    </row>
    <row r="107" spans="1:19" ht="16" x14ac:dyDescent="0.2">
      <c r="A107" s="3" t="s">
        <v>116</v>
      </c>
      <c r="B107" s="4" t="s">
        <v>24</v>
      </c>
      <c r="C107" s="4" t="s">
        <v>24</v>
      </c>
      <c r="D107" s="4" t="s">
        <v>24</v>
      </c>
      <c r="E107" s="4" t="s">
        <v>24</v>
      </c>
      <c r="F107" s="4" t="s">
        <v>24</v>
      </c>
      <c r="G107" s="4" t="s">
        <v>24</v>
      </c>
      <c r="H107" s="4" t="s">
        <v>24</v>
      </c>
      <c r="I107" s="4" t="s">
        <v>24</v>
      </c>
      <c r="J107" s="4" t="s">
        <v>24</v>
      </c>
      <c r="K107" s="4" t="s">
        <v>24</v>
      </c>
      <c r="L107" s="4" t="s">
        <v>24</v>
      </c>
      <c r="M107" s="4" t="s">
        <v>24</v>
      </c>
      <c r="N107" s="4" t="s">
        <v>24</v>
      </c>
      <c r="O107" s="5" t="s">
        <v>24</v>
      </c>
      <c r="P107" s="4" t="s">
        <v>24</v>
      </c>
      <c r="Q107" s="4" t="s">
        <v>24</v>
      </c>
      <c r="R107" s="4" t="s">
        <v>24</v>
      </c>
      <c r="S107" s="4" t="s">
        <v>24</v>
      </c>
    </row>
    <row r="108" spans="1:19" ht="16" x14ac:dyDescent="0.2">
      <c r="A108" s="3" t="s">
        <v>117</v>
      </c>
      <c r="B108" s="4">
        <v>94586000</v>
      </c>
      <c r="C108" s="4">
        <v>109529000</v>
      </c>
      <c r="D108" s="4">
        <v>145259000</v>
      </c>
      <c r="E108" s="4">
        <v>169643000</v>
      </c>
      <c r="F108" s="4">
        <v>252352000</v>
      </c>
      <c r="G108" s="4">
        <v>356463000</v>
      </c>
      <c r="H108" s="4">
        <v>472820000</v>
      </c>
      <c r="I108" s="4">
        <v>641316000</v>
      </c>
      <c r="J108" s="4">
        <v>811400000</v>
      </c>
      <c r="K108" s="4">
        <v>1090000000</v>
      </c>
      <c r="L108" s="4">
        <v>1359000000</v>
      </c>
      <c r="M108" s="4">
        <v>1814200000</v>
      </c>
      <c r="N108" s="4">
        <v>2440800000</v>
      </c>
      <c r="O108" s="5">
        <v>2673000000</v>
      </c>
      <c r="P108" s="4">
        <v>2189200000</v>
      </c>
      <c r="Q108" s="4">
        <v>2440800000</v>
      </c>
      <c r="R108" s="4">
        <v>2568200000</v>
      </c>
      <c r="S108" s="4">
        <v>2673000000</v>
      </c>
    </row>
    <row r="109" spans="1:19" ht="16" x14ac:dyDescent="0.2">
      <c r="A109" s="3" t="s">
        <v>118</v>
      </c>
      <c r="B109" s="4">
        <v>82983000</v>
      </c>
      <c r="C109" s="4">
        <v>87905000</v>
      </c>
      <c r="D109" s="4">
        <v>115917000</v>
      </c>
      <c r="E109" s="4">
        <v>138964000</v>
      </c>
      <c r="F109" s="4">
        <v>189828000</v>
      </c>
      <c r="G109" s="4">
        <v>276651000</v>
      </c>
      <c r="H109" s="4">
        <v>390007000</v>
      </c>
      <c r="I109" s="4">
        <v>542494000</v>
      </c>
      <c r="J109" s="4">
        <v>720900000</v>
      </c>
      <c r="K109" s="4">
        <v>962300000</v>
      </c>
      <c r="L109" s="4">
        <v>1212500000</v>
      </c>
      <c r="M109" s="4">
        <v>1675500000</v>
      </c>
      <c r="N109" s="4">
        <v>2291000000</v>
      </c>
      <c r="O109" s="5">
        <v>2540900000</v>
      </c>
      <c r="P109" s="4">
        <v>2064500000</v>
      </c>
      <c r="Q109" s="4">
        <v>2291000000</v>
      </c>
      <c r="R109" s="4">
        <v>2417600000</v>
      </c>
      <c r="S109" s="4">
        <v>2540900000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11603000</v>
      </c>
      <c r="C114" s="4">
        <v>21624000</v>
      </c>
      <c r="D114" s="4">
        <v>29342000</v>
      </c>
      <c r="E114" s="4">
        <v>30679000</v>
      </c>
      <c r="F114" s="4">
        <v>62524000</v>
      </c>
      <c r="G114" s="4">
        <v>79812000</v>
      </c>
      <c r="H114" s="4">
        <v>82813000</v>
      </c>
      <c r="I114" s="4">
        <v>98822000</v>
      </c>
      <c r="J114" s="4">
        <v>90500000</v>
      </c>
      <c r="K114" s="4">
        <v>127700000</v>
      </c>
      <c r="L114" s="4">
        <v>146500000</v>
      </c>
      <c r="M114" s="4">
        <v>138700000</v>
      </c>
      <c r="N114" s="4">
        <v>149800000</v>
      </c>
      <c r="O114" s="5">
        <v>132100000</v>
      </c>
      <c r="P114" s="4">
        <v>124700000</v>
      </c>
      <c r="Q114" s="4">
        <v>149800000</v>
      </c>
      <c r="R114" s="4">
        <v>150600000</v>
      </c>
      <c r="S114" s="4">
        <v>132100000</v>
      </c>
    </row>
    <row r="115" spans="1:19" ht="16" x14ac:dyDescent="0.2">
      <c r="A115" s="3" t="s">
        <v>121</v>
      </c>
      <c r="B115" s="4">
        <v>94586000</v>
      </c>
      <c r="C115" s="4">
        <v>109529000</v>
      </c>
      <c r="D115" s="4">
        <v>145259000</v>
      </c>
      <c r="E115" s="4">
        <v>169643000</v>
      </c>
      <c r="F115" s="4">
        <v>252352000</v>
      </c>
      <c r="G115" s="4">
        <v>356463000</v>
      </c>
      <c r="H115" s="4">
        <v>472820000</v>
      </c>
      <c r="I115" s="4">
        <v>641316000</v>
      </c>
      <c r="J115" s="4">
        <v>811400000</v>
      </c>
      <c r="K115" s="4">
        <v>1090000000</v>
      </c>
      <c r="L115" s="4">
        <v>1359000000</v>
      </c>
      <c r="M115" s="4">
        <v>2802600000</v>
      </c>
      <c r="N115" s="4">
        <v>3431200000</v>
      </c>
      <c r="O115" s="5">
        <v>3664300000</v>
      </c>
      <c r="P115" s="4">
        <v>3179100000</v>
      </c>
      <c r="Q115" s="4">
        <v>3431200000</v>
      </c>
      <c r="R115" s="4">
        <v>3559100000</v>
      </c>
      <c r="S115" s="4">
        <v>3664300000</v>
      </c>
    </row>
    <row r="116" spans="1:19" ht="16" x14ac:dyDescent="0.2">
      <c r="A116" s="3" t="s">
        <v>122</v>
      </c>
      <c r="B116" s="4">
        <v>312968000</v>
      </c>
      <c r="C116" s="4">
        <v>376393000</v>
      </c>
      <c r="D116" s="4">
        <v>464563000</v>
      </c>
      <c r="E116" s="4">
        <v>579651000</v>
      </c>
      <c r="F116" s="4">
        <v>748808000</v>
      </c>
      <c r="G116" s="4">
        <v>1035133000</v>
      </c>
      <c r="H116" s="4">
        <v>1302260000</v>
      </c>
      <c r="I116" s="4">
        <v>1668539000</v>
      </c>
      <c r="J116" s="4">
        <v>2067800000</v>
      </c>
      <c r="K116" s="4">
        <v>2563600000</v>
      </c>
      <c r="L116" s="4">
        <v>3188500000</v>
      </c>
      <c r="M116" s="4">
        <v>5120700000</v>
      </c>
      <c r="N116" s="4">
        <v>6509600000</v>
      </c>
      <c r="O116" s="5">
        <v>7164900000</v>
      </c>
      <c r="P116" s="4">
        <v>5958700000</v>
      </c>
      <c r="Q116" s="4">
        <v>6509600000</v>
      </c>
      <c r="R116" s="4">
        <v>6820900000</v>
      </c>
      <c r="S116" s="4">
        <v>7164900000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251995000</v>
      </c>
      <c r="C118" s="4">
        <v>317182000</v>
      </c>
      <c r="D118" s="4">
        <v>400237000</v>
      </c>
      <c r="E118" s="4">
        <v>462805000</v>
      </c>
      <c r="F118" s="4">
        <v>562670000</v>
      </c>
      <c r="G118" s="4">
        <v>687829000</v>
      </c>
      <c r="H118" s="4">
        <v>800826000</v>
      </c>
      <c r="I118" s="4">
        <v>909804000</v>
      </c>
      <c r="J118" s="4">
        <v>1068500000</v>
      </c>
      <c r="K118" s="4">
        <v>1180500000</v>
      </c>
      <c r="L118" s="4">
        <v>1207400000</v>
      </c>
      <c r="M118" s="4">
        <v>1254400000</v>
      </c>
      <c r="N118" s="4">
        <v>1285000000</v>
      </c>
      <c r="O118" s="5">
        <v>1376700000</v>
      </c>
      <c r="P118" s="4">
        <v>1251000000</v>
      </c>
      <c r="Q118" s="4">
        <v>1285000000</v>
      </c>
      <c r="R118" s="4">
        <v>1328200000</v>
      </c>
      <c r="S118" s="4">
        <v>1376700000</v>
      </c>
    </row>
    <row r="119" spans="1:19" ht="16" x14ac:dyDescent="0.2">
      <c r="A119" s="3" t="s">
        <v>125</v>
      </c>
      <c r="B119" s="4">
        <v>75000</v>
      </c>
      <c r="C119" s="4">
        <v>156000</v>
      </c>
      <c r="D119" s="4">
        <v>162000</v>
      </c>
      <c r="E119" s="4">
        <v>161000</v>
      </c>
      <c r="F119" s="4">
        <v>166000</v>
      </c>
      <c r="G119" s="4">
        <v>171000</v>
      </c>
      <c r="H119" s="4">
        <v>173000</v>
      </c>
      <c r="I119" s="4">
        <v>168000</v>
      </c>
      <c r="J119" s="4">
        <v>200000</v>
      </c>
      <c r="K119" s="4">
        <v>200000</v>
      </c>
      <c r="L119" s="4">
        <v>200000</v>
      </c>
      <c r="M119" s="4">
        <v>200000</v>
      </c>
      <c r="N119" s="4">
        <v>800000</v>
      </c>
      <c r="O119" s="5">
        <v>800000</v>
      </c>
      <c r="P119" s="4">
        <v>800000</v>
      </c>
      <c r="Q119" s="4">
        <v>800000</v>
      </c>
      <c r="R119" s="4">
        <v>800000</v>
      </c>
      <c r="S119" s="4">
        <v>800000</v>
      </c>
    </row>
    <row r="120" spans="1:19" ht="16" x14ac:dyDescent="0.2">
      <c r="A120" s="3" t="s">
        <v>126</v>
      </c>
      <c r="B120" s="4">
        <v>251920000</v>
      </c>
      <c r="C120" s="4">
        <v>317026000</v>
      </c>
      <c r="D120" s="4">
        <v>400075000</v>
      </c>
      <c r="E120" s="4">
        <v>462644000</v>
      </c>
      <c r="F120" s="4">
        <v>562504000</v>
      </c>
      <c r="G120" s="4">
        <v>687658000</v>
      </c>
      <c r="H120" s="4">
        <v>800653000</v>
      </c>
      <c r="I120" s="4">
        <v>909636000</v>
      </c>
      <c r="J120" s="4">
        <v>1068300000</v>
      </c>
      <c r="K120" s="4">
        <v>1180300000</v>
      </c>
      <c r="L120" s="4">
        <v>1207200000</v>
      </c>
      <c r="M120" s="4">
        <v>1254200000</v>
      </c>
      <c r="N120" s="4">
        <v>1284200000</v>
      </c>
      <c r="O120" s="5">
        <v>1375900000</v>
      </c>
      <c r="P120" s="4">
        <v>1250200000</v>
      </c>
      <c r="Q120" s="4">
        <v>1284200000</v>
      </c>
      <c r="R120" s="4">
        <v>1327400000</v>
      </c>
      <c r="S120" s="4">
        <v>1375900000</v>
      </c>
    </row>
    <row r="121" spans="1:19" ht="16" x14ac:dyDescent="0.2">
      <c r="A121" s="3" t="s">
        <v>127</v>
      </c>
      <c r="B121" s="4">
        <v>2995000</v>
      </c>
      <c r="C121" s="4">
        <v>2995000</v>
      </c>
      <c r="D121" s="4">
        <v>2995000</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-18727000</v>
      </c>
      <c r="C122" s="4">
        <v>43765000</v>
      </c>
      <c r="D122" s="4">
        <v>110601000</v>
      </c>
      <c r="E122" s="4">
        <v>121863000</v>
      </c>
      <c r="F122" s="4">
        <v>113645000</v>
      </c>
      <c r="G122" s="4">
        <v>68481000</v>
      </c>
      <c r="H122" s="4">
        <v>37620000</v>
      </c>
      <c r="I122" s="4">
        <v>-319580000</v>
      </c>
      <c r="J122" s="4">
        <v>-57500000</v>
      </c>
      <c r="K122" s="4">
        <v>140300000</v>
      </c>
      <c r="L122" s="4">
        <v>-352100000</v>
      </c>
      <c r="M122" s="4">
        <v>-467900000</v>
      </c>
      <c r="N122" s="4">
        <v>-1546400000</v>
      </c>
      <c r="O122" s="5">
        <v>-1032400000</v>
      </c>
      <c r="P122" s="4">
        <v>-1860200000</v>
      </c>
      <c r="Q122" s="4">
        <v>-1546400000</v>
      </c>
      <c r="R122" s="4">
        <v>-1298700000</v>
      </c>
      <c r="S122" s="4">
        <v>-1032400000</v>
      </c>
    </row>
    <row r="123" spans="1:19" ht="16" x14ac:dyDescent="0.2">
      <c r="A123" s="3" t="s">
        <v>129</v>
      </c>
      <c r="B123" s="4">
        <v>2181000</v>
      </c>
      <c r="C123" s="4">
        <v>402000</v>
      </c>
      <c r="D123" s="4">
        <v>3091000</v>
      </c>
      <c r="E123" s="4">
        <v>1092000</v>
      </c>
      <c r="F123" s="4">
        <v>-349000</v>
      </c>
      <c r="G123" s="4">
        <v>-933000</v>
      </c>
      <c r="H123" s="4">
        <v>-765000</v>
      </c>
      <c r="I123" s="4">
        <v>-847000</v>
      </c>
      <c r="J123" s="4">
        <v>-800000</v>
      </c>
      <c r="K123" s="4">
        <v>1100000</v>
      </c>
      <c r="L123" s="4">
        <v>700000</v>
      </c>
      <c r="M123" s="4">
        <v>-4800000</v>
      </c>
      <c r="N123" s="4">
        <v>-20200000</v>
      </c>
      <c r="O123" s="5">
        <v>-23100000</v>
      </c>
      <c r="P123" s="4">
        <v>-25500000</v>
      </c>
      <c r="Q123" s="4">
        <v>-20200000</v>
      </c>
      <c r="R123" s="4">
        <v>-18100000</v>
      </c>
      <c r="S123" s="4">
        <v>-23100000</v>
      </c>
    </row>
    <row r="124" spans="1:19" ht="16" x14ac:dyDescent="0.2">
      <c r="A124" s="3" t="s">
        <v>130</v>
      </c>
      <c r="B124" s="4">
        <v>232454000</v>
      </c>
      <c r="C124" s="4">
        <v>358354000</v>
      </c>
      <c r="D124" s="4">
        <v>510934000</v>
      </c>
      <c r="E124" s="4">
        <v>585760000</v>
      </c>
      <c r="F124" s="4">
        <v>675966000</v>
      </c>
      <c r="G124" s="4">
        <v>755377000</v>
      </c>
      <c r="H124" s="4">
        <v>837681000</v>
      </c>
      <c r="I124" s="4">
        <v>589377000</v>
      </c>
      <c r="J124" s="4">
        <v>1010200000</v>
      </c>
      <c r="K124" s="4">
        <v>1321900000</v>
      </c>
      <c r="L124" s="4">
        <v>856000000</v>
      </c>
      <c r="M124" s="4">
        <v>781700000</v>
      </c>
      <c r="N124" s="4">
        <v>-281600000</v>
      </c>
      <c r="O124" s="5">
        <v>321200000</v>
      </c>
      <c r="P124" s="4">
        <v>-634700000</v>
      </c>
      <c r="Q124" s="4">
        <v>-281600000</v>
      </c>
      <c r="R124" s="4">
        <v>11400000</v>
      </c>
      <c r="S124" s="4">
        <v>321200000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v>16700000</v>
      </c>
      <c r="N125" s="4" t="s">
        <v>24</v>
      </c>
      <c r="O125" s="5" t="s">
        <v>24</v>
      </c>
      <c r="P125" s="4">
        <v>11900000</v>
      </c>
      <c r="Q125" s="4" t="s">
        <v>24</v>
      </c>
      <c r="R125" s="4" t="s">
        <v>24</v>
      </c>
      <c r="S125" s="4" t="s">
        <v>24</v>
      </c>
    </row>
    <row r="126" spans="1:19" ht="16" x14ac:dyDescent="0.2">
      <c r="A126" s="3" t="s">
        <v>132</v>
      </c>
      <c r="B126" s="4">
        <v>232454000</v>
      </c>
      <c r="C126" s="4">
        <v>358354000</v>
      </c>
      <c r="D126" s="4">
        <v>510934000</v>
      </c>
      <c r="E126" s="4">
        <v>585760000</v>
      </c>
      <c r="F126" s="4">
        <v>675966000</v>
      </c>
      <c r="G126" s="4">
        <v>755377000</v>
      </c>
      <c r="H126" s="4">
        <v>837681000</v>
      </c>
      <c r="I126" s="4">
        <v>589377000</v>
      </c>
      <c r="J126" s="4">
        <v>1010200000</v>
      </c>
      <c r="K126" s="4">
        <v>1321900000</v>
      </c>
      <c r="L126" s="4">
        <v>856000000</v>
      </c>
      <c r="M126" s="4">
        <v>798400000</v>
      </c>
      <c r="N126" s="4">
        <v>-281600000</v>
      </c>
      <c r="O126" s="5">
        <v>321200000</v>
      </c>
      <c r="P126" s="4">
        <v>-622800000</v>
      </c>
      <c r="Q126" s="4">
        <v>-281600000</v>
      </c>
      <c r="R126" s="4">
        <v>11400000</v>
      </c>
      <c r="S126" s="4">
        <v>321200000</v>
      </c>
    </row>
    <row r="127" spans="1:19" ht="16" x14ac:dyDescent="0.2">
      <c r="A127" s="3" t="s">
        <v>133</v>
      </c>
      <c r="B127" s="4">
        <v>545422000</v>
      </c>
      <c r="C127" s="4">
        <v>734747000</v>
      </c>
      <c r="D127" s="4">
        <v>975497000</v>
      </c>
      <c r="E127" s="4">
        <v>1165411000</v>
      </c>
      <c r="F127" s="4">
        <v>1424774000</v>
      </c>
      <c r="G127" s="4">
        <v>1790510000</v>
      </c>
      <c r="H127" s="4">
        <v>2139941000</v>
      </c>
      <c r="I127" s="4">
        <v>2257916000</v>
      </c>
      <c r="J127" s="4">
        <v>3078000000</v>
      </c>
      <c r="K127" s="4">
        <v>3885500000</v>
      </c>
      <c r="L127" s="4">
        <v>4044500000</v>
      </c>
      <c r="M127" s="4">
        <v>5919100000</v>
      </c>
      <c r="N127" s="4">
        <v>6228000000</v>
      </c>
      <c r="O127" s="5">
        <v>7486100000</v>
      </c>
      <c r="P127" s="4">
        <v>5335900000</v>
      </c>
      <c r="Q127" s="4">
        <v>6228000000</v>
      </c>
      <c r="R127" s="4">
        <v>6832300000</v>
      </c>
      <c r="S127" s="4">
        <v>7486100000</v>
      </c>
    </row>
    <row r="128" spans="1:19" ht="16" x14ac:dyDescent="0.2">
      <c r="A128" s="28" t="s">
        <v>134</v>
      </c>
      <c r="B128" s="26">
        <v>743810000</v>
      </c>
      <c r="C128" s="26">
        <v>774960000</v>
      </c>
      <c r="D128" s="26">
        <v>801740000</v>
      </c>
      <c r="E128" s="26">
        <v>807675000</v>
      </c>
      <c r="F128" s="26">
        <v>832215000</v>
      </c>
      <c r="G128" s="26">
        <v>856995000</v>
      </c>
      <c r="H128" s="26">
        <v>865390000</v>
      </c>
      <c r="I128" s="26">
        <v>839450000</v>
      </c>
      <c r="J128" s="26">
        <v>849000000</v>
      </c>
      <c r="K128" s="26">
        <v>858500000</v>
      </c>
      <c r="L128" s="26">
        <v>812500000</v>
      </c>
      <c r="M128" s="26">
        <v>810000000</v>
      </c>
      <c r="N128" s="26">
        <v>781500000</v>
      </c>
      <c r="O128" s="27">
        <v>785600000</v>
      </c>
      <c r="P128" s="26">
        <v>780100000</v>
      </c>
      <c r="Q128" s="26">
        <v>781500000</v>
      </c>
      <c r="R128" s="26">
        <v>784400000</v>
      </c>
      <c r="S128" s="26">
        <v>785600000</v>
      </c>
    </row>
    <row r="129" spans="1:19" ht="16" x14ac:dyDescent="0.2">
      <c r="A129" s="13" t="s">
        <v>197</v>
      </c>
      <c r="B129" s="10"/>
      <c r="C129" s="19">
        <f>(C128/B128)-1</f>
        <v>4.1878974469286456E-2</v>
      </c>
      <c r="D129" s="19">
        <f>(D128/C128)-1</f>
        <v>3.4556622277278848E-2</v>
      </c>
      <c r="E129" s="19">
        <f>(E128/D128)-1</f>
        <v>7.4026492379075659E-3</v>
      </c>
      <c r="F129" s="19">
        <f t="shared" ref="F129:N129" si="6">(F128/E128)-1</f>
        <v>3.0383508218033262E-2</v>
      </c>
      <c r="G129" s="19">
        <f t="shared" si="6"/>
        <v>2.9775959337430935E-2</v>
      </c>
      <c r="H129" s="19">
        <f t="shared" si="6"/>
        <v>9.7958564519047275E-3</v>
      </c>
      <c r="I129" s="19">
        <f t="shared" si="6"/>
        <v>-2.9974924600469133E-2</v>
      </c>
      <c r="J129" s="19">
        <f t="shared" si="6"/>
        <v>1.1376496515575596E-2</v>
      </c>
      <c r="K129" s="19">
        <f t="shared" si="6"/>
        <v>1.1189634864546605E-2</v>
      </c>
      <c r="L129" s="19">
        <f t="shared" si="6"/>
        <v>-5.3581828771112394E-2</v>
      </c>
      <c r="M129" s="19">
        <f t="shared" si="6"/>
        <v>-3.0769230769230882E-3</v>
      </c>
      <c r="N129" s="19">
        <f t="shared" si="6"/>
        <v>-3.5185185185185208E-2</v>
      </c>
      <c r="O129" s="19">
        <f>(O128/N128)-1</f>
        <v>5.2463211772233453E-3</v>
      </c>
      <c r="P129" s="19"/>
      <c r="Q129" s="19">
        <f>(Q128/P128)-1</f>
        <v>1.7946417126009084E-3</v>
      </c>
      <c r="R129" s="19">
        <f>(R128/Q128)-1</f>
        <v>3.7108125399871739E-3</v>
      </c>
      <c r="S129" s="19">
        <f>(S128/R128)-1</f>
        <v>1.5298317185110655E-3</v>
      </c>
    </row>
    <row r="130" spans="1:19" ht="16" x14ac:dyDescent="0.2">
      <c r="A130" s="3" t="s">
        <v>135</v>
      </c>
      <c r="B130" s="4" t="s">
        <v>24</v>
      </c>
      <c r="C130" s="4" t="s">
        <v>24</v>
      </c>
      <c r="D130" s="4" t="s">
        <v>24</v>
      </c>
      <c r="E130" s="4" t="s">
        <v>24</v>
      </c>
      <c r="F130" s="4" t="s">
        <v>24</v>
      </c>
      <c r="G130" s="4" t="s">
        <v>24</v>
      </c>
      <c r="H130" s="4" t="s">
        <v>24</v>
      </c>
      <c r="I130" s="4" t="s">
        <v>24</v>
      </c>
      <c r="J130" s="4" t="s">
        <v>24</v>
      </c>
      <c r="K130" s="4" t="s">
        <v>24</v>
      </c>
      <c r="L130" s="4" t="s">
        <v>24</v>
      </c>
      <c r="M130" s="4" t="s">
        <v>24</v>
      </c>
      <c r="N130" s="4" t="s">
        <v>24</v>
      </c>
      <c r="O130" s="5" t="s">
        <v>24</v>
      </c>
      <c r="P130" s="4" t="s">
        <v>24</v>
      </c>
      <c r="Q130" s="4" t="s">
        <v>24</v>
      </c>
      <c r="R130" s="4" t="s">
        <v>24</v>
      </c>
      <c r="S130" s="4" t="s">
        <v>24</v>
      </c>
    </row>
    <row r="131" spans="1:19" ht="16" x14ac:dyDescent="0.2">
      <c r="A131" s="3" t="s">
        <v>136</v>
      </c>
      <c r="B131" s="4">
        <v>-72122000</v>
      </c>
      <c r="C131" s="4">
        <v>-71990000</v>
      </c>
      <c r="D131" s="4">
        <v>-122975000</v>
      </c>
      <c r="E131" s="4">
        <v>-115873000</v>
      </c>
      <c r="F131" s="4">
        <v>-283254000</v>
      </c>
      <c r="G131" s="4">
        <v>-543277000</v>
      </c>
      <c r="H131" s="4">
        <v>-709003000</v>
      </c>
      <c r="I131" s="4">
        <v>-811004000</v>
      </c>
      <c r="J131" s="4">
        <v>-1112400000</v>
      </c>
      <c r="K131" s="4">
        <v>-1222500000</v>
      </c>
      <c r="L131" s="4">
        <v>-1061800000</v>
      </c>
      <c r="M131" s="4">
        <v>-330700000</v>
      </c>
      <c r="N131" s="4">
        <v>-692500000</v>
      </c>
      <c r="O131" s="5">
        <v>-1385000000</v>
      </c>
      <c r="P131" s="4">
        <v>25900000</v>
      </c>
      <c r="Q131" s="4">
        <v>-692500000</v>
      </c>
      <c r="R131" s="4">
        <v>-1313300000</v>
      </c>
      <c r="S131" s="4">
        <v>-1385000000</v>
      </c>
    </row>
    <row r="132" spans="1:19" ht="16" x14ac:dyDescent="0.2">
      <c r="A132" s="3" t="s">
        <v>137</v>
      </c>
      <c r="B132" s="6">
        <v>-31.03</v>
      </c>
      <c r="C132" s="6">
        <v>-20.09</v>
      </c>
      <c r="D132" s="6">
        <v>-24.07</v>
      </c>
      <c r="E132" s="6">
        <v>-19.78</v>
      </c>
      <c r="F132" s="6">
        <v>-41.9</v>
      </c>
      <c r="G132" s="6">
        <v>-71.92</v>
      </c>
      <c r="H132" s="6">
        <v>-84.64</v>
      </c>
      <c r="I132" s="6">
        <v>-137.6</v>
      </c>
      <c r="J132" s="6">
        <v>-110.12</v>
      </c>
      <c r="K132" s="6">
        <v>-92.48</v>
      </c>
      <c r="L132" s="6">
        <v>-124.04</v>
      </c>
      <c r="M132" s="6">
        <v>-41.42</v>
      </c>
      <c r="N132" s="6">
        <v>245.92</v>
      </c>
      <c r="O132" s="7">
        <v>-431.2</v>
      </c>
      <c r="P132" s="6">
        <v>-4.16</v>
      </c>
      <c r="Q132" s="6">
        <v>245.92</v>
      </c>
      <c r="R132" s="6">
        <v>-11520.18</v>
      </c>
      <c r="S132" s="6">
        <v>-431.2</v>
      </c>
    </row>
    <row r="133" spans="1:19" ht="16" x14ac:dyDescent="0.2">
      <c r="A133" s="3" t="s">
        <v>138</v>
      </c>
      <c r="B133" s="6">
        <v>42.62</v>
      </c>
      <c r="C133" s="6">
        <v>48.68</v>
      </c>
      <c r="D133" s="6">
        <v>52.27</v>
      </c>
      <c r="E133" s="6">
        <v>49.84</v>
      </c>
      <c r="F133" s="6">
        <v>47.23</v>
      </c>
      <c r="G133" s="6">
        <v>41.46</v>
      </c>
      <c r="H133" s="4">
        <v>38</v>
      </c>
      <c r="I133" s="6">
        <v>25.08</v>
      </c>
      <c r="J133" s="6">
        <v>31.48</v>
      </c>
      <c r="K133" s="6">
        <v>32.31</v>
      </c>
      <c r="L133" s="6">
        <v>18.66</v>
      </c>
      <c r="M133" s="6">
        <v>10.64</v>
      </c>
      <c r="N133" s="6">
        <v>-7.7</v>
      </c>
      <c r="O133" s="7">
        <v>2.06</v>
      </c>
      <c r="P133" s="6">
        <v>-15.1</v>
      </c>
      <c r="Q133" s="6">
        <v>-7.7</v>
      </c>
      <c r="R133" s="6">
        <v>-2.52</v>
      </c>
      <c r="S133" s="6">
        <v>2.06</v>
      </c>
    </row>
    <row r="134" spans="1:19" ht="16" x14ac:dyDescent="0.2">
      <c r="A134" s="3" t="s">
        <v>139</v>
      </c>
      <c r="B134" s="6">
        <v>1.92</v>
      </c>
      <c r="C134" s="6">
        <v>1.96</v>
      </c>
      <c r="D134" s="6">
        <v>1.78</v>
      </c>
      <c r="E134" s="6">
        <v>1.79</v>
      </c>
      <c r="F134" s="6">
        <v>2.11</v>
      </c>
      <c r="G134" s="6">
        <v>1.87</v>
      </c>
      <c r="H134" s="6">
        <v>1.86</v>
      </c>
      <c r="I134" s="6">
        <v>1.67</v>
      </c>
      <c r="J134" s="6">
        <v>1.77</v>
      </c>
      <c r="K134" s="6">
        <v>1.88</v>
      </c>
      <c r="L134" s="6">
        <v>1.5</v>
      </c>
      <c r="M134" s="6">
        <v>1.55</v>
      </c>
      <c r="N134" s="6">
        <v>1.24</v>
      </c>
      <c r="O134" s="7">
        <v>1.39</v>
      </c>
      <c r="P134" s="6">
        <v>1.07</v>
      </c>
      <c r="Q134" s="6">
        <v>1.24</v>
      </c>
      <c r="R134" s="6">
        <v>1.34</v>
      </c>
      <c r="S134" s="6">
        <v>1.39</v>
      </c>
    </row>
    <row r="135" spans="1:19" ht="16" x14ac:dyDescent="0.2">
      <c r="A135" s="3" t="s">
        <v>140</v>
      </c>
      <c r="B135" s="6">
        <v>73.87</v>
      </c>
      <c r="C135" s="6">
        <v>67.44</v>
      </c>
      <c r="D135" s="6">
        <v>67.010000000000005</v>
      </c>
      <c r="E135" s="6">
        <v>94.31</v>
      </c>
      <c r="F135" s="6">
        <v>108.23</v>
      </c>
      <c r="G135" s="6">
        <v>110.39</v>
      </c>
      <c r="H135" s="6">
        <v>125.18</v>
      </c>
      <c r="I135" s="6">
        <v>102.93</v>
      </c>
      <c r="J135" s="6">
        <v>86.46</v>
      </c>
      <c r="K135" s="6">
        <v>96.19</v>
      </c>
      <c r="L135" s="6">
        <v>98.06</v>
      </c>
      <c r="M135" s="6">
        <v>92.36</v>
      </c>
      <c r="N135" s="6">
        <v>98.66</v>
      </c>
      <c r="O135" s="7">
        <v>103.54</v>
      </c>
      <c r="P135" s="6">
        <v>78.66</v>
      </c>
      <c r="Q135" s="6">
        <v>98.66</v>
      </c>
      <c r="R135" s="6">
        <v>90.63</v>
      </c>
      <c r="S135" s="6">
        <v>103.54</v>
      </c>
    </row>
    <row r="136" spans="1:19" ht="16" x14ac:dyDescent="0.2">
      <c r="A136" s="3" t="s">
        <v>141</v>
      </c>
      <c r="B136" s="4">
        <v>1336</v>
      </c>
      <c r="C136" s="4">
        <v>1583</v>
      </c>
      <c r="D136" s="4">
        <v>1954</v>
      </c>
      <c r="E136" s="4">
        <v>2308</v>
      </c>
      <c r="F136" s="4">
        <v>2854</v>
      </c>
      <c r="G136" s="4">
        <v>4018</v>
      </c>
      <c r="H136" s="4">
        <v>4665</v>
      </c>
      <c r="I136" s="4">
        <v>5066</v>
      </c>
      <c r="J136" s="4">
        <v>5845</v>
      </c>
      <c r="K136" s="4">
        <v>7082</v>
      </c>
      <c r="L136" s="4">
        <v>8238</v>
      </c>
      <c r="M136" s="4">
        <v>10195</v>
      </c>
      <c r="N136" s="4">
        <v>12595</v>
      </c>
      <c r="O136" s="5">
        <v>12595</v>
      </c>
      <c r="P136" s="4">
        <v>10195</v>
      </c>
      <c r="Q136" s="4">
        <v>12595</v>
      </c>
      <c r="R136" s="4">
        <v>12595</v>
      </c>
      <c r="S136" s="4">
        <v>12595</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41245000</v>
      </c>
      <c r="C139" s="4">
        <v>62492000</v>
      </c>
      <c r="D139" s="4">
        <v>66836000</v>
      </c>
      <c r="E139" s="4">
        <v>44273000</v>
      </c>
      <c r="F139" s="4">
        <v>25343000</v>
      </c>
      <c r="G139" s="4">
        <v>7987000</v>
      </c>
      <c r="H139" s="4">
        <v>32187000</v>
      </c>
      <c r="I139" s="4">
        <v>31399000</v>
      </c>
      <c r="J139" s="4">
        <v>332200000</v>
      </c>
      <c r="K139" s="4">
        <v>326500000</v>
      </c>
      <c r="L139" s="4">
        <v>488500000</v>
      </c>
      <c r="M139" s="4">
        <v>606700000</v>
      </c>
      <c r="N139" s="4">
        <v>856600000</v>
      </c>
      <c r="O139" s="5">
        <v>1058900000</v>
      </c>
      <c r="P139" s="4">
        <v>231100000</v>
      </c>
      <c r="Q139" s="4">
        <v>313800000</v>
      </c>
      <c r="R139" s="4">
        <v>247700000</v>
      </c>
      <c r="S139" s="4">
        <v>266300000</v>
      </c>
    </row>
    <row r="140" spans="1:19" ht="16" x14ac:dyDescent="0.2">
      <c r="A140" s="3" t="s">
        <v>143</v>
      </c>
      <c r="B140" s="4">
        <v>5696000</v>
      </c>
      <c r="C140" s="4">
        <v>6816000</v>
      </c>
      <c r="D140" s="4">
        <v>11564000</v>
      </c>
      <c r="E140" s="4">
        <v>15623000</v>
      </c>
      <c r="F140" s="4">
        <v>22028000</v>
      </c>
      <c r="G140" s="4">
        <v>31589000</v>
      </c>
      <c r="H140" s="4">
        <v>48520000</v>
      </c>
      <c r="I140" s="4">
        <v>55476000</v>
      </c>
      <c r="J140" s="4">
        <v>55700000</v>
      </c>
      <c r="K140" s="4">
        <v>61600000</v>
      </c>
      <c r="L140" s="4">
        <v>68800000</v>
      </c>
      <c r="M140" s="4">
        <v>84400000</v>
      </c>
      <c r="N140" s="4">
        <v>104300000</v>
      </c>
      <c r="O140" s="5">
        <v>108600000</v>
      </c>
      <c r="P140" s="4">
        <v>26400000</v>
      </c>
      <c r="Q140" s="4">
        <v>27300000</v>
      </c>
      <c r="R140" s="4">
        <v>27500000</v>
      </c>
      <c r="S140" s="4">
        <v>27400000</v>
      </c>
    </row>
    <row r="141" spans="1:19" ht="16" x14ac:dyDescent="0.2">
      <c r="A141" s="3" t="s">
        <v>144</v>
      </c>
      <c r="B141" s="4">
        <v>10897000</v>
      </c>
      <c r="C141" s="4">
        <v>11723000</v>
      </c>
      <c r="D141" s="4">
        <v>32464000</v>
      </c>
      <c r="E141" s="4">
        <v>54092000</v>
      </c>
      <c r="F141" s="4">
        <v>71837000</v>
      </c>
      <c r="G141" s="4">
        <v>106510000</v>
      </c>
      <c r="H141" s="4">
        <v>129847000</v>
      </c>
      <c r="I141" s="4">
        <v>143505000</v>
      </c>
      <c r="J141" s="4">
        <v>252300000</v>
      </c>
      <c r="K141" s="4">
        <v>281700000</v>
      </c>
      <c r="L141" s="4">
        <v>336400000</v>
      </c>
      <c r="M141" s="4">
        <v>406200000</v>
      </c>
      <c r="N141" s="4">
        <v>536700000</v>
      </c>
      <c r="O141" s="5">
        <v>559000000</v>
      </c>
      <c r="P141" s="4">
        <v>116900000</v>
      </c>
      <c r="Q141" s="4">
        <v>162600000</v>
      </c>
      <c r="R141" s="4">
        <v>144400000</v>
      </c>
      <c r="S141" s="4">
        <v>135100000</v>
      </c>
    </row>
    <row r="142" spans="1:19" ht="16" x14ac:dyDescent="0.2">
      <c r="A142" s="28" t="s">
        <v>145</v>
      </c>
      <c r="B142" s="26">
        <v>9315000</v>
      </c>
      <c r="C142" s="26">
        <v>19015000</v>
      </c>
      <c r="D142" s="26">
        <v>30690000</v>
      </c>
      <c r="E142" s="26">
        <v>44471000</v>
      </c>
      <c r="F142" s="26">
        <v>58994000</v>
      </c>
      <c r="G142" s="26">
        <v>95088000</v>
      </c>
      <c r="H142" s="26">
        <v>122423000</v>
      </c>
      <c r="I142" s="26">
        <v>137183000</v>
      </c>
      <c r="J142" s="26">
        <v>162900000</v>
      </c>
      <c r="K142" s="26">
        <v>174100000</v>
      </c>
      <c r="L142" s="26">
        <v>191700000</v>
      </c>
      <c r="M142" s="26">
        <v>207900000</v>
      </c>
      <c r="N142" s="26">
        <v>217300000</v>
      </c>
      <c r="O142" s="27">
        <v>230700000</v>
      </c>
      <c r="P142" s="26">
        <v>54700000</v>
      </c>
      <c r="Q142" s="26">
        <v>54700000</v>
      </c>
      <c r="R142" s="26">
        <v>56300000</v>
      </c>
      <c r="S142" s="26">
        <v>65000000</v>
      </c>
    </row>
    <row r="143" spans="1:19" ht="16" x14ac:dyDescent="0.2">
      <c r="A143" s="12" t="s">
        <v>198</v>
      </c>
      <c r="B143" s="19">
        <f t="shared" ref="B143:S143" si="7">B142/B2</f>
        <v>2.8688373124399438E-2</v>
      </c>
      <c r="C143" s="19">
        <f t="shared" si="7"/>
        <v>4.3856209753307382E-2</v>
      </c>
      <c r="D143" s="19">
        <f t="shared" si="7"/>
        <v>5.7510789128980451E-2</v>
      </c>
      <c r="E143" s="19">
        <f t="shared" si="7"/>
        <v>7.2275665247839654E-2</v>
      </c>
      <c r="F143" s="19">
        <f t="shared" si="7"/>
        <v>7.6579383252592281E-2</v>
      </c>
      <c r="G143" s="19">
        <f t="shared" si="7"/>
        <v>9.4214817075345694E-2</v>
      </c>
      <c r="H143" s="19">
        <f t="shared" si="7"/>
        <v>9.598468924130675E-2</v>
      </c>
      <c r="I143" s="19">
        <f t="shared" si="7"/>
        <v>9.1765500725786486E-2</v>
      </c>
      <c r="J143" s="19">
        <f t="shared" si="7"/>
        <v>9.0439706862091934E-2</v>
      </c>
      <c r="K143" s="19">
        <f t="shared" si="7"/>
        <v>8.0743901307856414E-2</v>
      </c>
      <c r="L143" s="19">
        <f t="shared" si="7"/>
        <v>7.3889916743755779E-2</v>
      </c>
      <c r="M143" s="19">
        <f t="shared" si="7"/>
        <v>6.2204535934414461E-2</v>
      </c>
      <c r="N143" s="19">
        <f t="shared" si="7"/>
        <v>4.9191832299542715E-2</v>
      </c>
      <c r="O143" s="19">
        <f t="shared" si="7"/>
        <v>4.6254711684978744E-2</v>
      </c>
      <c r="P143" s="19">
        <f t="shared" si="7"/>
        <v>4.7585906916050455E-2</v>
      </c>
      <c r="Q143" s="19">
        <f t="shared" si="7"/>
        <v>4.26344505066251E-2</v>
      </c>
      <c r="R143" s="19">
        <f t="shared" si="7"/>
        <v>4.4601124930682086E-2</v>
      </c>
      <c r="S143" s="19">
        <f t="shared" si="7"/>
        <v>5.0278465346534656E-2</v>
      </c>
    </row>
    <row r="144" spans="1:19" ht="16" x14ac:dyDescent="0.2">
      <c r="A144" s="3" t="s">
        <v>146</v>
      </c>
      <c r="B144" s="4" t="s">
        <v>24</v>
      </c>
      <c r="C144" s="4" t="s">
        <v>24</v>
      </c>
      <c r="D144" s="4" t="s">
        <v>24</v>
      </c>
      <c r="E144" s="4" t="s">
        <v>24</v>
      </c>
      <c r="F144" s="4" t="s">
        <v>24</v>
      </c>
      <c r="G144" s="4" t="s">
        <v>24</v>
      </c>
      <c r="H144" s="4" t="s">
        <v>24</v>
      </c>
      <c r="I144" s="4" t="s">
        <v>24</v>
      </c>
      <c r="J144" s="4" t="s">
        <v>24</v>
      </c>
      <c r="K144" s="4" t="s">
        <v>24</v>
      </c>
      <c r="L144" s="4" t="s">
        <v>24</v>
      </c>
      <c r="M144" s="4" t="s">
        <v>24</v>
      </c>
      <c r="N144" s="4" t="s">
        <v>24</v>
      </c>
      <c r="O144" s="5" t="s">
        <v>24</v>
      </c>
      <c r="P144" s="4" t="s">
        <v>24</v>
      </c>
      <c r="Q144" s="4" t="s">
        <v>24</v>
      </c>
      <c r="R144" s="4" t="s">
        <v>24</v>
      </c>
      <c r="S144" s="4" t="s">
        <v>24</v>
      </c>
    </row>
    <row r="145" spans="1:19" ht="16" x14ac:dyDescent="0.2">
      <c r="A145" s="3" t="s">
        <v>147</v>
      </c>
      <c r="B145" s="4" t="s">
        <v>24</v>
      </c>
      <c r="C145" s="4" t="s">
        <v>24</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1582000</v>
      </c>
      <c r="C146" s="4">
        <v>-7292000</v>
      </c>
      <c r="D146" s="4">
        <v>1774000</v>
      </c>
      <c r="E146" s="4">
        <v>9621000</v>
      </c>
      <c r="F146" s="4">
        <v>12843000</v>
      </c>
      <c r="G146" s="4">
        <v>11422000</v>
      </c>
      <c r="H146" s="4">
        <v>7424000</v>
      </c>
      <c r="I146" s="4">
        <v>6322000</v>
      </c>
      <c r="J146" s="4">
        <v>89400000</v>
      </c>
      <c r="K146" s="4">
        <v>107600000</v>
      </c>
      <c r="L146" s="4">
        <v>144700000</v>
      </c>
      <c r="M146" s="4">
        <v>198300000</v>
      </c>
      <c r="N146" s="4">
        <v>319400000</v>
      </c>
      <c r="O146" s="5">
        <v>328300000</v>
      </c>
      <c r="P146" s="4">
        <v>62200000</v>
      </c>
      <c r="Q146" s="4">
        <v>107900000</v>
      </c>
      <c r="R146" s="4">
        <v>88100000</v>
      </c>
      <c r="S146" s="4">
        <v>70100000</v>
      </c>
    </row>
    <row r="147" spans="1:19" ht="16" x14ac:dyDescent="0.2">
      <c r="A147" s="3" t="s">
        <v>149</v>
      </c>
      <c r="B147" s="4">
        <v>45545000</v>
      </c>
      <c r="C147" s="4">
        <v>51811000</v>
      </c>
      <c r="D147" s="4">
        <v>73002000</v>
      </c>
      <c r="E147" s="4">
        <v>33396000</v>
      </c>
      <c r="F147" s="4">
        <v>77374000</v>
      </c>
      <c r="G147" s="4">
        <v>136461000</v>
      </c>
      <c r="H147" s="4">
        <v>135154000</v>
      </c>
      <c r="I147" s="4">
        <v>364025000</v>
      </c>
      <c r="J147" s="4">
        <v>-1300000</v>
      </c>
      <c r="K147" s="4">
        <v>138200000</v>
      </c>
      <c r="L147" s="4">
        <v>190000000</v>
      </c>
      <c r="M147" s="4">
        <v>402400000</v>
      </c>
      <c r="N147" s="4">
        <v>233000000</v>
      </c>
      <c r="O147" s="5">
        <v>477200000</v>
      </c>
      <c r="P147" s="4">
        <v>108600000</v>
      </c>
      <c r="Q147" s="4">
        <v>24400000</v>
      </c>
      <c r="R147" s="4">
        <v>257900000</v>
      </c>
      <c r="S147" s="4">
        <v>86300000</v>
      </c>
    </row>
    <row r="148" spans="1:19" ht="16" x14ac:dyDescent="0.2">
      <c r="A148" s="3" t="s">
        <v>150</v>
      </c>
      <c r="B148" s="4">
        <v>-17784000</v>
      </c>
      <c r="C148" s="4">
        <v>-23246000</v>
      </c>
      <c r="D148" s="4">
        <v>-12120000</v>
      </c>
      <c r="E148" s="4">
        <v>-22080000</v>
      </c>
      <c r="F148" s="4">
        <v>-55888000</v>
      </c>
      <c r="G148" s="4">
        <v>-65202000</v>
      </c>
      <c r="H148" s="4">
        <v>-57875000</v>
      </c>
      <c r="I148" s="4">
        <v>-38455000</v>
      </c>
      <c r="J148" s="4">
        <v>-82000000</v>
      </c>
      <c r="K148" s="4">
        <v>-96700000</v>
      </c>
      <c r="L148" s="4">
        <v>-176400000</v>
      </c>
      <c r="M148" s="4">
        <v>-72500000</v>
      </c>
      <c r="N148" s="4">
        <v>-456700000</v>
      </c>
      <c r="O148" s="5">
        <v>-158400000</v>
      </c>
      <c r="P148" s="4">
        <v>-43400000</v>
      </c>
      <c r="Q148" s="4">
        <v>-294000000</v>
      </c>
      <c r="R148" s="4">
        <v>171100000</v>
      </c>
      <c r="S148" s="4">
        <v>7900000</v>
      </c>
    </row>
    <row r="149" spans="1:19" ht="16" x14ac:dyDescent="0.2">
      <c r="A149" s="3" t="s">
        <v>151</v>
      </c>
      <c r="B149" s="4">
        <v>-5946000</v>
      </c>
      <c r="C149" s="4">
        <v>-6034000</v>
      </c>
      <c r="D149" s="4">
        <v>-11303000</v>
      </c>
      <c r="E149" s="4">
        <v>-35093000</v>
      </c>
      <c r="F149" s="4">
        <v>-32459000</v>
      </c>
      <c r="G149" s="4">
        <v>-19088000</v>
      </c>
      <c r="H149" s="4">
        <v>-43023000</v>
      </c>
      <c r="I149" s="4">
        <v>9423000</v>
      </c>
      <c r="J149" s="4">
        <v>-33400000</v>
      </c>
      <c r="K149" s="4">
        <v>-48500000</v>
      </c>
      <c r="L149" s="4">
        <v>-42200000</v>
      </c>
      <c r="M149" s="4">
        <v>-19400000</v>
      </c>
      <c r="N149" s="4">
        <v>-109100000</v>
      </c>
      <c r="O149" s="5">
        <v>-208100000</v>
      </c>
      <c r="P149" s="4">
        <v>-28500000</v>
      </c>
      <c r="Q149" s="4">
        <v>-49400000</v>
      </c>
      <c r="R149" s="4">
        <v>-45300000</v>
      </c>
      <c r="S149" s="4">
        <v>-84900000</v>
      </c>
    </row>
    <row r="150" spans="1:19" ht="16" x14ac:dyDescent="0.2">
      <c r="A150" s="3" t="s">
        <v>152</v>
      </c>
      <c r="B150" s="4">
        <v>-3849000</v>
      </c>
      <c r="C150" s="4">
        <v>-4565000</v>
      </c>
      <c r="D150" s="4">
        <v>791000</v>
      </c>
      <c r="E150" s="4">
        <v>-907000</v>
      </c>
      <c r="F150" s="4">
        <v>-16000000</v>
      </c>
      <c r="G150" s="4">
        <v>-2630000</v>
      </c>
      <c r="H150" s="4">
        <v>2616000</v>
      </c>
      <c r="I150" s="4">
        <v>-6726000</v>
      </c>
      <c r="J150" s="4">
        <v>4200000</v>
      </c>
      <c r="K150" s="4">
        <v>-2100000</v>
      </c>
      <c r="L150" s="4">
        <v>-2800000</v>
      </c>
      <c r="M150" s="4">
        <v>-17700000</v>
      </c>
      <c r="N150" s="4">
        <v>-7700000</v>
      </c>
      <c r="O150" s="5">
        <v>-24900000</v>
      </c>
      <c r="P150" s="4">
        <v>10600000</v>
      </c>
      <c r="Q150" s="4">
        <v>-100000</v>
      </c>
      <c r="R150" s="4">
        <v>-16000000</v>
      </c>
      <c r="S150" s="4">
        <v>-19400000</v>
      </c>
    </row>
    <row r="151" spans="1:19" ht="16" x14ac:dyDescent="0.2">
      <c r="A151" s="3" t="s">
        <v>153</v>
      </c>
      <c r="B151" s="4">
        <v>26282000</v>
      </c>
      <c r="C151" s="4">
        <v>42391000</v>
      </c>
      <c r="D151" s="4">
        <v>35996000</v>
      </c>
      <c r="E151" s="4">
        <v>40112000</v>
      </c>
      <c r="F151" s="4">
        <v>32217000</v>
      </c>
      <c r="G151" s="4">
        <v>30039000</v>
      </c>
      <c r="H151" s="4">
        <v>25662000</v>
      </c>
      <c r="I151" s="4">
        <v>69610000</v>
      </c>
      <c r="J151" s="4">
        <v>26600000</v>
      </c>
      <c r="K151" s="4">
        <v>-15200000</v>
      </c>
      <c r="L151" s="4">
        <v>126300000</v>
      </c>
      <c r="M151" s="4">
        <v>80800000</v>
      </c>
      <c r="N151" s="4">
        <v>185400000</v>
      </c>
      <c r="O151" s="5">
        <v>280100000</v>
      </c>
      <c r="P151" s="4">
        <v>27200000</v>
      </c>
      <c r="Q151" s="4">
        <v>82200000</v>
      </c>
      <c r="R151" s="4">
        <v>69900000</v>
      </c>
      <c r="S151" s="4">
        <v>100800000</v>
      </c>
    </row>
    <row r="152" spans="1:19" ht="16" x14ac:dyDescent="0.2">
      <c r="A152" s="3" t="s">
        <v>154</v>
      </c>
      <c r="B152" s="4">
        <v>46842000</v>
      </c>
      <c r="C152" s="4">
        <v>43265000</v>
      </c>
      <c r="D152" s="4">
        <v>59638000</v>
      </c>
      <c r="E152" s="4">
        <v>51364000</v>
      </c>
      <c r="F152" s="4">
        <v>149504000</v>
      </c>
      <c r="G152" s="4">
        <v>193342000</v>
      </c>
      <c r="H152" s="4">
        <v>207774000</v>
      </c>
      <c r="I152" s="4">
        <v>330173000</v>
      </c>
      <c r="J152" s="4">
        <v>83300000</v>
      </c>
      <c r="K152" s="4">
        <v>300700000</v>
      </c>
      <c r="L152" s="4">
        <v>285100000</v>
      </c>
      <c r="M152" s="4">
        <v>431200000</v>
      </c>
      <c r="N152" s="4">
        <v>621100000</v>
      </c>
      <c r="O152" s="5">
        <v>588500000</v>
      </c>
      <c r="P152" s="4">
        <v>142700000</v>
      </c>
      <c r="Q152" s="4">
        <v>285700000</v>
      </c>
      <c r="R152" s="4">
        <v>78200000</v>
      </c>
      <c r="S152" s="4">
        <v>81900000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103383000</v>
      </c>
      <c r="C154" s="4">
        <v>132842000</v>
      </c>
      <c r="D154" s="4">
        <v>183866000</v>
      </c>
      <c r="E154" s="4">
        <v>147384000</v>
      </c>
      <c r="F154" s="4">
        <v>196582000</v>
      </c>
      <c r="G154" s="4">
        <v>282547000</v>
      </c>
      <c r="H154" s="4">
        <v>345708000</v>
      </c>
      <c r="I154" s="4">
        <v>594405000</v>
      </c>
      <c r="J154" s="4">
        <v>638900000</v>
      </c>
      <c r="K154" s="4">
        <v>808000000</v>
      </c>
      <c r="L154" s="4">
        <v>1083700000</v>
      </c>
      <c r="M154" s="4">
        <v>1499700000</v>
      </c>
      <c r="N154" s="4">
        <v>1730600000</v>
      </c>
      <c r="O154" s="5">
        <v>2203700000</v>
      </c>
      <c r="P154" s="4">
        <v>483000000</v>
      </c>
      <c r="Q154" s="4">
        <v>528100000</v>
      </c>
      <c r="R154" s="4">
        <v>677500000</v>
      </c>
      <c r="S154" s="4">
        <v>515100000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-3776000</v>
      </c>
      <c r="C159" s="4">
        <v>-3624000</v>
      </c>
      <c r="D159" s="4">
        <v>-22083000</v>
      </c>
      <c r="E159" s="4">
        <v>-13877000</v>
      </c>
      <c r="F159" s="4">
        <v>-32197000</v>
      </c>
      <c r="G159" s="4">
        <v>-37358000</v>
      </c>
      <c r="H159" s="4">
        <v>-67182000</v>
      </c>
      <c r="I159" s="4">
        <v>-135312000</v>
      </c>
      <c r="J159" s="4">
        <v>-53000000</v>
      </c>
      <c r="K159" s="4">
        <v>-92200000</v>
      </c>
      <c r="L159" s="4">
        <v>-125900000</v>
      </c>
      <c r="M159" s="4">
        <v>-295900000</v>
      </c>
      <c r="N159" s="4">
        <v>-281200000</v>
      </c>
      <c r="O159" s="5">
        <v>-225800000</v>
      </c>
      <c r="P159" s="4">
        <v>-87800000</v>
      </c>
      <c r="Q159" s="4">
        <v>-30900000</v>
      </c>
      <c r="R159" s="4">
        <v>-30300000</v>
      </c>
      <c r="S159" s="4">
        <v>-76800000</v>
      </c>
    </row>
    <row r="160" spans="1:19" ht="16" x14ac:dyDescent="0.2">
      <c r="A160" s="3" t="s">
        <v>162</v>
      </c>
      <c r="B160" s="4">
        <v>-3776000</v>
      </c>
      <c r="C160" s="4">
        <v>-3624000</v>
      </c>
      <c r="D160" s="4">
        <v>-22083000</v>
      </c>
      <c r="E160" s="4">
        <v>-13877000</v>
      </c>
      <c r="F160" s="4">
        <v>-32197000</v>
      </c>
      <c r="G160" s="4">
        <v>-37358000</v>
      </c>
      <c r="H160" s="4">
        <v>-67182000</v>
      </c>
      <c r="I160" s="4">
        <v>-135312000</v>
      </c>
      <c r="J160" s="4">
        <v>-53000000</v>
      </c>
      <c r="K160" s="4">
        <v>-92200000</v>
      </c>
      <c r="L160" s="4">
        <v>-125900000</v>
      </c>
      <c r="M160" s="4">
        <v>-295900000</v>
      </c>
      <c r="N160" s="4">
        <v>-281200000</v>
      </c>
      <c r="O160" s="5">
        <v>-225800000</v>
      </c>
      <c r="P160" s="4">
        <v>-87800000</v>
      </c>
      <c r="Q160" s="4">
        <v>-30900000</v>
      </c>
      <c r="R160" s="4">
        <v>-30300000</v>
      </c>
      <c r="S160" s="4">
        <v>-76800000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-274733000</v>
      </c>
      <c r="C162" s="4">
        <v>-160579000</v>
      </c>
      <c r="D162" s="4">
        <v>-159379000</v>
      </c>
      <c r="E162" s="4">
        <v>-125222000</v>
      </c>
      <c r="F162" s="4">
        <v>2864000</v>
      </c>
      <c r="G162" s="4">
        <v>74416000</v>
      </c>
      <c r="H162" s="4">
        <v>15146000</v>
      </c>
      <c r="I162" s="4">
        <v>58509000</v>
      </c>
      <c r="J162" s="4">
        <v>-60200000</v>
      </c>
      <c r="K162" s="4">
        <v>-375500000</v>
      </c>
      <c r="L162" s="4">
        <v>92000000</v>
      </c>
      <c r="M162" s="4">
        <v>-794700000</v>
      </c>
      <c r="N162" s="4">
        <v>1075900000</v>
      </c>
      <c r="O162" s="5">
        <v>305200000</v>
      </c>
      <c r="P162" s="4">
        <v>385600000</v>
      </c>
      <c r="Q162" s="4">
        <v>279100000</v>
      </c>
      <c r="R162" s="4">
        <v>-12200000</v>
      </c>
      <c r="S162" s="4">
        <v>-347300000</v>
      </c>
    </row>
    <row r="163" spans="1:19" ht="16" x14ac:dyDescent="0.2">
      <c r="A163" s="3" t="s">
        <v>165</v>
      </c>
      <c r="B163" s="4">
        <v>136380000</v>
      </c>
      <c r="C163" s="4">
        <v>356327000</v>
      </c>
      <c r="D163" s="4">
        <v>441708000</v>
      </c>
      <c r="E163" s="4">
        <v>427556000</v>
      </c>
      <c r="F163" s="4">
        <v>499948000</v>
      </c>
      <c r="G163" s="4">
        <v>534319000</v>
      </c>
      <c r="H163" s="4">
        <v>488754000</v>
      </c>
      <c r="I163" s="4">
        <v>727680000</v>
      </c>
      <c r="J163" s="4">
        <v>621600000</v>
      </c>
      <c r="K163" s="4">
        <v>956800000</v>
      </c>
      <c r="L163" s="4">
        <v>1171000000</v>
      </c>
      <c r="M163" s="4">
        <v>1555800000</v>
      </c>
      <c r="N163" s="4">
        <v>1465000000</v>
      </c>
      <c r="O163" s="5">
        <v>1109800000</v>
      </c>
      <c r="P163" s="4">
        <v>385600000</v>
      </c>
      <c r="Q163" s="4">
        <v>279100000</v>
      </c>
      <c r="R163" s="4">
        <v>195000000</v>
      </c>
      <c r="S163" s="4">
        <v>250100000</v>
      </c>
    </row>
    <row r="164" spans="1:19" ht="16" x14ac:dyDescent="0.2">
      <c r="A164" s="3" t="s">
        <v>166</v>
      </c>
      <c r="B164" s="4">
        <v>-411113000</v>
      </c>
      <c r="C164" s="4">
        <v>-516906000</v>
      </c>
      <c r="D164" s="4">
        <v>-601087000</v>
      </c>
      <c r="E164" s="4">
        <v>-552778000</v>
      </c>
      <c r="F164" s="4">
        <v>-497084000</v>
      </c>
      <c r="G164" s="4">
        <v>-459903000</v>
      </c>
      <c r="H164" s="4">
        <v>-473608000</v>
      </c>
      <c r="I164" s="4">
        <v>-669171000</v>
      </c>
      <c r="J164" s="4">
        <v>-681800000</v>
      </c>
      <c r="K164" s="4">
        <v>-1332300000</v>
      </c>
      <c r="L164" s="4">
        <v>-1079000000</v>
      </c>
      <c r="M164" s="4">
        <v>-2350500000</v>
      </c>
      <c r="N164" s="4">
        <v>-389100000</v>
      </c>
      <c r="O164" s="5">
        <v>-804600000</v>
      </c>
      <c r="P164" s="4" t="s">
        <v>24</v>
      </c>
      <c r="Q164" s="4" t="s">
        <v>24</v>
      </c>
      <c r="R164" s="4">
        <v>-207200000</v>
      </c>
      <c r="S164" s="4">
        <v>-597400000</v>
      </c>
    </row>
    <row r="165" spans="1:19" ht="16" x14ac:dyDescent="0.2">
      <c r="A165" s="3" t="s">
        <v>167</v>
      </c>
      <c r="B165" s="4" t="s">
        <v>24</v>
      </c>
      <c r="C165" s="4">
        <v>-2623000</v>
      </c>
      <c r="D165" s="4">
        <v>-1249000</v>
      </c>
      <c r="E165" s="4">
        <v>-7635000</v>
      </c>
      <c r="F165" s="4">
        <v>-17000</v>
      </c>
      <c r="G165" s="4">
        <v>-38025000</v>
      </c>
      <c r="H165" s="4">
        <v>-22087000</v>
      </c>
      <c r="I165" s="4" t="s">
        <v>24</v>
      </c>
      <c r="J165" s="4">
        <v>-21700000</v>
      </c>
      <c r="K165" s="4">
        <v>-34600000</v>
      </c>
      <c r="L165" s="4">
        <v>-40200000</v>
      </c>
      <c r="M165" s="4">
        <v>-234900000</v>
      </c>
      <c r="N165" s="4">
        <v>-30800000</v>
      </c>
      <c r="O165" s="5">
        <v>-30800000</v>
      </c>
      <c r="P165" s="4" t="s">
        <v>24</v>
      </c>
      <c r="Q165" s="4">
        <v>-30800000</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v>-2623000</v>
      </c>
      <c r="D167" s="4">
        <v>-1249000</v>
      </c>
      <c r="E167" s="4">
        <v>-7635000</v>
      </c>
      <c r="F167" s="4">
        <v>-17000</v>
      </c>
      <c r="G167" s="4">
        <v>-38025000</v>
      </c>
      <c r="H167" s="4">
        <v>-22087000</v>
      </c>
      <c r="I167" s="4" t="s">
        <v>24</v>
      </c>
      <c r="J167" s="4">
        <v>-21700000</v>
      </c>
      <c r="K167" s="4">
        <v>-34600000</v>
      </c>
      <c r="L167" s="4">
        <v>-40200000</v>
      </c>
      <c r="M167" s="4">
        <v>-234900000</v>
      </c>
      <c r="N167" s="4">
        <v>-30800000</v>
      </c>
      <c r="O167" s="5">
        <v>-30800000</v>
      </c>
      <c r="P167" s="4" t="s">
        <v>24</v>
      </c>
      <c r="Q167" s="4">
        <v>-30800000</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62000</v>
      </c>
      <c r="C169" s="4" t="s">
        <v>24</v>
      </c>
      <c r="D169" s="4" t="s">
        <v>24</v>
      </c>
      <c r="E169" s="4" t="s">
        <v>24</v>
      </c>
      <c r="F169" s="4" t="s">
        <v>24</v>
      </c>
      <c r="G169" s="4" t="s">
        <v>24</v>
      </c>
      <c r="H169" s="4" t="s">
        <v>24</v>
      </c>
      <c r="I169" s="4" t="s">
        <v>24</v>
      </c>
      <c r="J169" s="4" t="s">
        <v>24</v>
      </c>
      <c r="K169" s="4" t="s">
        <v>24</v>
      </c>
      <c r="L169" s="4">
        <v>1300000</v>
      </c>
      <c r="M169" s="4">
        <v>400000</v>
      </c>
      <c r="N169" s="4" t="s">
        <v>24</v>
      </c>
      <c r="O169" s="5">
        <v>100000</v>
      </c>
      <c r="P169" s="4" t="s">
        <v>24</v>
      </c>
      <c r="Q169" s="4" t="s">
        <v>24</v>
      </c>
      <c r="R169" s="4">
        <v>100000</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-278447000</v>
      </c>
      <c r="C171" s="4">
        <v>-166826000</v>
      </c>
      <c r="D171" s="4">
        <v>-182711000</v>
      </c>
      <c r="E171" s="4">
        <v>-146734000</v>
      </c>
      <c r="F171" s="4">
        <v>-29350000</v>
      </c>
      <c r="G171" s="4">
        <v>-967000</v>
      </c>
      <c r="H171" s="4">
        <v>-74123000</v>
      </c>
      <c r="I171" s="4">
        <v>-76803000</v>
      </c>
      <c r="J171" s="4">
        <v>-134900000</v>
      </c>
      <c r="K171" s="4">
        <v>-502300000</v>
      </c>
      <c r="L171" s="4">
        <v>-72800000</v>
      </c>
      <c r="M171" s="4">
        <v>-1325100000</v>
      </c>
      <c r="N171" s="4">
        <v>763900000</v>
      </c>
      <c r="O171" s="5">
        <v>48700000</v>
      </c>
      <c r="P171" s="4">
        <v>297800000</v>
      </c>
      <c r="Q171" s="4">
        <v>217400000</v>
      </c>
      <c r="R171" s="4">
        <v>-42400000</v>
      </c>
      <c r="S171" s="4">
        <v>-424100000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t="s">
        <v>24</v>
      </c>
      <c r="C173" s="4" t="s">
        <v>24</v>
      </c>
      <c r="D173" s="4" t="s">
        <v>24</v>
      </c>
      <c r="E173" s="4" t="s">
        <v>24</v>
      </c>
      <c r="F173" s="4" t="s">
        <v>24</v>
      </c>
      <c r="G173" s="4" t="s">
        <v>24</v>
      </c>
      <c r="H173" s="4">
        <v>-1626000</v>
      </c>
      <c r="I173" s="4" t="s">
        <v>24</v>
      </c>
      <c r="J173" s="4">
        <v>-10100000</v>
      </c>
      <c r="K173" s="4">
        <v>-3700000</v>
      </c>
      <c r="L173" s="4">
        <v>-4100000</v>
      </c>
      <c r="M173" s="4">
        <v>969900000</v>
      </c>
      <c r="N173" s="4" t="s">
        <v>24</v>
      </c>
      <c r="O173" s="5" t="s">
        <v>24</v>
      </c>
      <c r="P173" s="4" t="s">
        <v>24</v>
      </c>
      <c r="Q173" s="4" t="s">
        <v>24</v>
      </c>
      <c r="R173" s="4" t="s">
        <v>24</v>
      </c>
      <c r="S173" s="4" t="s">
        <v>24</v>
      </c>
    </row>
    <row r="174" spans="1:19" ht="16" x14ac:dyDescent="0.2">
      <c r="A174" s="3" t="s">
        <v>175</v>
      </c>
      <c r="B174" s="4" t="s">
        <v>24</v>
      </c>
      <c r="C174" s="4" t="s">
        <v>24</v>
      </c>
      <c r="D174" s="4" t="s">
        <v>24</v>
      </c>
      <c r="E174" s="4" t="s">
        <v>24</v>
      </c>
      <c r="F174" s="4" t="s">
        <v>24</v>
      </c>
      <c r="G174" s="4" t="s">
        <v>24</v>
      </c>
      <c r="H174" s="4" t="s">
        <v>24</v>
      </c>
      <c r="I174" s="4" t="s">
        <v>24</v>
      </c>
      <c r="J174" s="4" t="s">
        <v>24</v>
      </c>
      <c r="K174" s="4" t="s">
        <v>24</v>
      </c>
      <c r="L174" s="4" t="s">
        <v>24</v>
      </c>
      <c r="M174" s="4">
        <v>989400000</v>
      </c>
      <c r="N174" s="4" t="s">
        <v>24</v>
      </c>
      <c r="O174" s="5" t="s">
        <v>24</v>
      </c>
      <c r="P174" s="4" t="s">
        <v>24</v>
      </c>
      <c r="Q174" s="4" t="s">
        <v>24</v>
      </c>
      <c r="R174" s="4" t="s">
        <v>24</v>
      </c>
      <c r="S174" s="4" t="s">
        <v>24</v>
      </c>
    </row>
    <row r="175" spans="1:19" ht="16" x14ac:dyDescent="0.2">
      <c r="A175" s="3" t="s">
        <v>176</v>
      </c>
      <c r="B175" s="4" t="s">
        <v>24</v>
      </c>
      <c r="C175" s="4" t="s">
        <v>24</v>
      </c>
      <c r="D175" s="4" t="s">
        <v>24</v>
      </c>
      <c r="E175" s="4" t="s">
        <v>24</v>
      </c>
      <c r="F175" s="4" t="s">
        <v>24</v>
      </c>
      <c r="G175" s="4" t="s">
        <v>24</v>
      </c>
      <c r="H175" s="4">
        <v>-1626000</v>
      </c>
      <c r="I175" s="4" t="s">
        <v>24</v>
      </c>
      <c r="J175" s="4">
        <v>-10100000</v>
      </c>
      <c r="K175" s="4">
        <v>-3700000</v>
      </c>
      <c r="L175" s="4">
        <v>-4100000</v>
      </c>
      <c r="M175" s="4">
        <v>-19500000</v>
      </c>
      <c r="N175" s="4" t="s">
        <v>24</v>
      </c>
      <c r="O175" s="5" t="s">
        <v>24</v>
      </c>
      <c r="P175" s="4" t="s">
        <v>24</v>
      </c>
      <c r="Q175" s="4" t="s">
        <v>24</v>
      </c>
      <c r="R175" s="4" t="s">
        <v>24</v>
      </c>
      <c r="S175" s="4" t="s">
        <v>24</v>
      </c>
    </row>
    <row r="176" spans="1:19" ht="16" x14ac:dyDescent="0.2">
      <c r="A176" s="3" t="s">
        <v>177</v>
      </c>
      <c r="B176" s="4">
        <v>29110000</v>
      </c>
      <c r="C176" s="4">
        <v>19968000</v>
      </c>
      <c r="D176" s="4">
        <v>38087000</v>
      </c>
      <c r="E176" s="4">
        <v>-7945000</v>
      </c>
      <c r="F176" s="4">
        <v>11347000</v>
      </c>
      <c r="G176" s="4">
        <v>7314000</v>
      </c>
      <c r="H176" s="4">
        <v>-65967000</v>
      </c>
      <c r="I176" s="4">
        <v>-370464000</v>
      </c>
      <c r="J176" s="4">
        <v>-125300000</v>
      </c>
      <c r="K176" s="4">
        <v>-95600000</v>
      </c>
      <c r="L176" s="4">
        <v>-1058000000</v>
      </c>
      <c r="M176" s="4">
        <v>-715800000</v>
      </c>
      <c r="N176" s="4">
        <v>-1965100000</v>
      </c>
      <c r="O176" s="5">
        <v>-460500000</v>
      </c>
      <c r="P176" s="4">
        <v>-494200000</v>
      </c>
      <c r="Q176" s="4">
        <v>4400000</v>
      </c>
      <c r="R176" s="4">
        <v>21200000</v>
      </c>
      <c r="S176" s="4">
        <v>8100000</v>
      </c>
    </row>
    <row r="177" spans="1:19" ht="16" x14ac:dyDescent="0.2">
      <c r="A177" s="3" t="s">
        <v>178</v>
      </c>
      <c r="B177" s="4">
        <v>29110000</v>
      </c>
      <c r="C177" s="4">
        <v>19968000</v>
      </c>
      <c r="D177" s="4">
        <v>38087000</v>
      </c>
      <c r="E177" s="4">
        <v>25584000</v>
      </c>
      <c r="F177" s="4">
        <v>55324000</v>
      </c>
      <c r="G177" s="4">
        <v>67314000</v>
      </c>
      <c r="H177" s="4">
        <v>44861000</v>
      </c>
      <c r="I177" s="4">
        <v>75869000</v>
      </c>
      <c r="J177" s="4">
        <v>86500000</v>
      </c>
      <c r="K177" s="4">
        <v>49500000</v>
      </c>
      <c r="L177" s="4">
        <v>22100000</v>
      </c>
      <c r="M177" s="4">
        <v>26000000</v>
      </c>
      <c r="N177" s="4">
        <v>26100000</v>
      </c>
      <c r="O177" s="5">
        <v>39500000</v>
      </c>
      <c r="P177" s="4">
        <v>5800000</v>
      </c>
      <c r="Q177" s="4">
        <v>4400000</v>
      </c>
      <c r="R177" s="4">
        <v>21200000</v>
      </c>
      <c r="S177" s="4">
        <v>8100000</v>
      </c>
    </row>
    <row r="178" spans="1:19" ht="16" x14ac:dyDescent="0.2">
      <c r="A178" s="3" t="s">
        <v>179</v>
      </c>
      <c r="B178" s="4" t="s">
        <v>24</v>
      </c>
      <c r="C178" s="4" t="s">
        <v>24</v>
      </c>
      <c r="D178" s="4" t="s">
        <v>24</v>
      </c>
      <c r="E178" s="4">
        <v>-33529000</v>
      </c>
      <c r="F178" s="4">
        <v>-43977000</v>
      </c>
      <c r="G178" s="4">
        <v>-60000000</v>
      </c>
      <c r="H178" s="4">
        <v>-110828000</v>
      </c>
      <c r="I178" s="4">
        <v>-446333000</v>
      </c>
      <c r="J178" s="4">
        <v>-211800000</v>
      </c>
      <c r="K178" s="4">
        <v>-145100000</v>
      </c>
      <c r="L178" s="4">
        <v>-1080100000</v>
      </c>
      <c r="M178" s="4">
        <v>-741800000</v>
      </c>
      <c r="N178" s="4">
        <v>-1991200000</v>
      </c>
      <c r="O178" s="5">
        <v>-500000000</v>
      </c>
      <c r="P178" s="4">
        <v>-500000000</v>
      </c>
      <c r="Q178" s="4" t="s">
        <v>24</v>
      </c>
      <c r="R178" s="4" t="s">
        <v>24</v>
      </c>
      <c r="S178" s="4" t="s">
        <v>24</v>
      </c>
    </row>
    <row r="179" spans="1:19" ht="16" x14ac:dyDescent="0.2">
      <c r="A179" s="3" t="s">
        <v>180</v>
      </c>
      <c r="B179" s="4">
        <v>4909000</v>
      </c>
      <c r="C179" s="4">
        <v>19829000</v>
      </c>
      <c r="D179" s="4">
        <v>12069000</v>
      </c>
      <c r="E179" s="4">
        <v>1522000</v>
      </c>
      <c r="F179" s="4">
        <v>-10598000</v>
      </c>
      <c r="G179" s="4">
        <v>-28871000</v>
      </c>
      <c r="H179" s="4">
        <v>-38266000</v>
      </c>
      <c r="I179" s="4">
        <v>-45137000</v>
      </c>
      <c r="J179" s="4">
        <v>-67200000</v>
      </c>
      <c r="K179" s="4">
        <v>-96300000</v>
      </c>
      <c r="L179" s="4">
        <v>-109500000</v>
      </c>
      <c r="M179" s="4">
        <v>-171300000</v>
      </c>
      <c r="N179" s="4">
        <v>-165200000</v>
      </c>
      <c r="O179" s="5">
        <v>-124900000</v>
      </c>
      <c r="P179" s="4">
        <v>-32400000</v>
      </c>
      <c r="Q179" s="4">
        <v>-31800000</v>
      </c>
      <c r="R179" s="4">
        <v>-34900000</v>
      </c>
      <c r="S179" s="4">
        <v>-25800000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34019000</v>
      </c>
      <c r="C181" s="4">
        <v>39797000</v>
      </c>
      <c r="D181" s="4">
        <v>50156000</v>
      </c>
      <c r="E181" s="4">
        <v>-6423000</v>
      </c>
      <c r="F181" s="4">
        <v>749000</v>
      </c>
      <c r="G181" s="4">
        <v>-21557000</v>
      </c>
      <c r="H181" s="4">
        <v>-105859000</v>
      </c>
      <c r="I181" s="4">
        <v>-415601000</v>
      </c>
      <c r="J181" s="4">
        <v>-202600000</v>
      </c>
      <c r="K181" s="4">
        <v>-195600000</v>
      </c>
      <c r="L181" s="4">
        <v>-1171600000</v>
      </c>
      <c r="M181" s="4">
        <v>82800000</v>
      </c>
      <c r="N181" s="4">
        <v>-2130300000</v>
      </c>
      <c r="O181" s="5">
        <v>-585400000</v>
      </c>
      <c r="P181" s="4">
        <v>-526600000</v>
      </c>
      <c r="Q181" s="4">
        <v>-27400000</v>
      </c>
      <c r="R181" s="4">
        <v>-13700000</v>
      </c>
      <c r="S181" s="4">
        <v>-17700000</v>
      </c>
    </row>
    <row r="182" spans="1:19" ht="16" x14ac:dyDescent="0.2">
      <c r="A182" s="3" t="s">
        <v>182</v>
      </c>
      <c r="B182" s="4">
        <v>709000</v>
      </c>
      <c r="C182" s="4">
        <v>-682000</v>
      </c>
      <c r="D182" s="4">
        <v>-326000</v>
      </c>
      <c r="E182" s="4">
        <v>-1329000</v>
      </c>
      <c r="F182" s="4">
        <v>-600000</v>
      </c>
      <c r="G182" s="4" t="s">
        <v>24</v>
      </c>
      <c r="H182" s="4" t="s">
        <v>24</v>
      </c>
      <c r="I182" s="4" t="s">
        <v>24</v>
      </c>
      <c r="J182" s="4" t="s">
        <v>24</v>
      </c>
      <c r="K182" s="4" t="s">
        <v>24</v>
      </c>
      <c r="L182" s="4" t="s">
        <v>24</v>
      </c>
      <c r="M182" s="4">
        <v>-100000</v>
      </c>
      <c r="N182" s="4">
        <v>-400000</v>
      </c>
      <c r="O182" s="5">
        <v>-700000</v>
      </c>
      <c r="P182" s="4">
        <v>-200000</v>
      </c>
      <c r="Q182" s="4">
        <v>800000</v>
      </c>
      <c r="R182" s="4">
        <v>-100000</v>
      </c>
      <c r="S182" s="4">
        <v>-1200000</v>
      </c>
    </row>
    <row r="183" spans="1:19" ht="16" x14ac:dyDescent="0.2">
      <c r="A183" s="3" t="s">
        <v>183</v>
      </c>
      <c r="B183" s="4">
        <v>-141045000</v>
      </c>
      <c r="C183" s="4">
        <v>5813000</v>
      </c>
      <c r="D183" s="4">
        <v>51311000</v>
      </c>
      <c r="E183" s="4">
        <v>-5773000</v>
      </c>
      <c r="F183" s="4">
        <v>167981000</v>
      </c>
      <c r="G183" s="4">
        <v>260023000</v>
      </c>
      <c r="H183" s="4">
        <v>165726000</v>
      </c>
      <c r="I183" s="4">
        <v>102001000</v>
      </c>
      <c r="J183" s="4">
        <v>301400000</v>
      </c>
      <c r="K183" s="4">
        <v>110100000</v>
      </c>
      <c r="L183" s="4">
        <v>-160700000</v>
      </c>
      <c r="M183" s="4">
        <v>257400000</v>
      </c>
      <c r="N183" s="4">
        <v>364200000</v>
      </c>
      <c r="O183" s="5">
        <v>1667000000</v>
      </c>
      <c r="P183" s="4">
        <v>254200000</v>
      </c>
      <c r="Q183" s="4">
        <v>718100000</v>
      </c>
      <c r="R183" s="4">
        <v>621400000</v>
      </c>
      <c r="S183" s="4">
        <v>73300000</v>
      </c>
    </row>
    <row r="184" spans="1:19" ht="16" x14ac:dyDescent="0.2">
      <c r="A184" s="3" t="s">
        <v>54</v>
      </c>
      <c r="B184" s="4">
        <v>61037000</v>
      </c>
      <c r="C184" s="4">
        <v>95720000</v>
      </c>
      <c r="D184" s="4">
        <v>112039000</v>
      </c>
      <c r="E184" s="4">
        <v>87713000</v>
      </c>
      <c r="F184" s="4">
        <v>81352000</v>
      </c>
      <c r="G184" s="4">
        <v>54066000</v>
      </c>
      <c r="H184" s="4">
        <v>95461000</v>
      </c>
      <c r="I184" s="4">
        <v>165620000</v>
      </c>
      <c r="J184" s="4">
        <v>286700000</v>
      </c>
      <c r="K184" s="4">
        <v>405800000</v>
      </c>
      <c r="L184" s="4">
        <v>560400000</v>
      </c>
      <c r="M184" s="4">
        <v>730200000</v>
      </c>
      <c r="N184" s="4">
        <v>1069300000</v>
      </c>
      <c r="O184" s="5">
        <v>1280900000</v>
      </c>
      <c r="P184" s="4">
        <v>290800000</v>
      </c>
      <c r="Q184" s="4">
        <v>383900000</v>
      </c>
      <c r="R184" s="4">
        <v>299800000</v>
      </c>
      <c r="S184" s="4">
        <v>306400000</v>
      </c>
    </row>
    <row r="185" spans="1:19" ht="16" x14ac:dyDescent="0.2">
      <c r="A185" s="3" t="s">
        <v>55</v>
      </c>
      <c r="B185" s="6">
        <v>18.8</v>
      </c>
      <c r="C185" s="6">
        <v>22.08</v>
      </c>
      <c r="D185" s="4">
        <v>21</v>
      </c>
      <c r="E185" s="6">
        <v>14.26</v>
      </c>
      <c r="F185" s="6">
        <v>10.56</v>
      </c>
      <c r="G185" s="6">
        <v>5.36</v>
      </c>
      <c r="H185" s="6">
        <v>7.48</v>
      </c>
      <c r="I185" s="6">
        <v>11.08</v>
      </c>
      <c r="J185" s="6">
        <v>15.92</v>
      </c>
      <c r="K185" s="6">
        <v>18.82</v>
      </c>
      <c r="L185" s="6">
        <v>21.6</v>
      </c>
      <c r="M185" s="6">
        <v>21.85</v>
      </c>
      <c r="N185" s="6">
        <v>24.21</v>
      </c>
      <c r="O185" s="7">
        <v>25.68</v>
      </c>
      <c r="P185" s="6">
        <v>22.56</v>
      </c>
      <c r="Q185" s="6">
        <v>24.21</v>
      </c>
      <c r="R185" s="6">
        <v>25.26</v>
      </c>
      <c r="S185" s="6">
        <v>25.68</v>
      </c>
    </row>
    <row r="186" spans="1:19" ht="16" x14ac:dyDescent="0.2">
      <c r="A186" s="3" t="s">
        <v>184</v>
      </c>
      <c r="B186" s="4" t="s">
        <v>24</v>
      </c>
      <c r="C186" s="4">
        <v>2623000</v>
      </c>
      <c r="D186" s="4">
        <v>1249000</v>
      </c>
      <c r="E186" s="4">
        <v>7635000</v>
      </c>
      <c r="F186" s="4">
        <v>17000</v>
      </c>
      <c r="G186" s="4">
        <v>38025000</v>
      </c>
      <c r="H186" s="4">
        <v>22087000</v>
      </c>
      <c r="I186" s="4" t="s">
        <v>24</v>
      </c>
      <c r="J186" s="4">
        <v>21700000</v>
      </c>
      <c r="K186" s="4">
        <v>34600000</v>
      </c>
      <c r="L186" s="4">
        <v>40200000</v>
      </c>
      <c r="M186" s="4">
        <v>234900000</v>
      </c>
      <c r="N186" s="4">
        <v>30800000</v>
      </c>
      <c r="O186" s="5">
        <v>30800000</v>
      </c>
      <c r="P186" s="4" t="s">
        <v>24</v>
      </c>
      <c r="Q186" s="4">
        <v>30800000</v>
      </c>
      <c r="R186" s="4" t="s">
        <v>24</v>
      </c>
      <c r="S186" s="4" t="s">
        <v>24</v>
      </c>
    </row>
    <row r="187" spans="1:19" ht="16" x14ac:dyDescent="0.2">
      <c r="A187" s="3" t="s">
        <v>185</v>
      </c>
      <c r="B187" s="4">
        <v>99607000</v>
      </c>
      <c r="C187" s="4">
        <v>129218000</v>
      </c>
      <c r="D187" s="4">
        <v>161783000</v>
      </c>
      <c r="E187" s="4">
        <v>133507000</v>
      </c>
      <c r="F187" s="4">
        <v>164385000</v>
      </c>
      <c r="G187" s="4">
        <v>245189000</v>
      </c>
      <c r="H187" s="4">
        <v>278526000</v>
      </c>
      <c r="I187" s="4">
        <v>459093000</v>
      </c>
      <c r="J187" s="4">
        <v>585900000</v>
      </c>
      <c r="K187" s="4">
        <v>715800000</v>
      </c>
      <c r="L187" s="4">
        <v>957800000</v>
      </c>
      <c r="M187" s="4">
        <v>1203800000</v>
      </c>
      <c r="N187" s="4">
        <v>1449400000</v>
      </c>
      <c r="O187" s="5">
        <v>1977900000</v>
      </c>
      <c r="P187" s="4">
        <v>395200000</v>
      </c>
      <c r="Q187" s="4">
        <v>497200000</v>
      </c>
      <c r="R187" s="4">
        <v>647200000</v>
      </c>
      <c r="S187" s="4">
        <v>438300000</v>
      </c>
    </row>
    <row r="188" spans="1:19" ht="16" x14ac:dyDescent="0.2">
      <c r="A188" s="28" t="s">
        <v>186</v>
      </c>
      <c r="B188" s="26">
        <v>99607000</v>
      </c>
      <c r="C188" s="26">
        <v>129218000</v>
      </c>
      <c r="D188" s="26">
        <v>161783000</v>
      </c>
      <c r="E188" s="26">
        <v>133507000</v>
      </c>
      <c r="F188" s="26">
        <v>164385000</v>
      </c>
      <c r="G188" s="26">
        <v>245189000</v>
      </c>
      <c r="H188" s="26">
        <v>278526000</v>
      </c>
      <c r="I188" s="26">
        <v>459093000</v>
      </c>
      <c r="J188" s="26">
        <v>585900000</v>
      </c>
      <c r="K188" s="26">
        <v>715800000</v>
      </c>
      <c r="L188" s="26">
        <v>957800000</v>
      </c>
      <c r="M188" s="26">
        <v>1218365675</v>
      </c>
      <c r="N188" s="26">
        <v>1466819780</v>
      </c>
      <c r="O188" s="27">
        <v>1995759516</v>
      </c>
      <c r="P188" s="26">
        <v>399235890</v>
      </c>
      <c r="Q188" s="26">
        <v>501587561</v>
      </c>
      <c r="R188" s="26">
        <v>651834146</v>
      </c>
      <c r="S188" s="26">
        <v>443020321</v>
      </c>
    </row>
    <row r="189" spans="1:19" ht="16" x14ac:dyDescent="0.2">
      <c r="A189" s="20" t="s">
        <v>199</v>
      </c>
      <c r="B189" s="21"/>
      <c r="C189" s="22">
        <f>(C188/B188)-1</f>
        <v>0.29727830373367325</v>
      </c>
      <c r="D189" s="22">
        <f>(D188/C188)-1</f>
        <v>0.25201597300685652</v>
      </c>
      <c r="E189" s="22">
        <f>(E188/D188)-1</f>
        <v>-0.17477732518249756</v>
      </c>
      <c r="F189" s="22">
        <f t="shared" ref="F189:N189" si="8">(F188/E188)-1</f>
        <v>0.23128375291183234</v>
      </c>
      <c r="G189" s="22">
        <f t="shared" si="8"/>
        <v>0.49155336557471796</v>
      </c>
      <c r="H189" s="22">
        <f t="shared" si="8"/>
        <v>0.135964500854443</v>
      </c>
      <c r="I189" s="22">
        <f t="shared" si="8"/>
        <v>0.64829495271536586</v>
      </c>
      <c r="J189" s="22">
        <f t="shared" si="8"/>
        <v>0.27621200933144263</v>
      </c>
      <c r="K189" s="22">
        <f t="shared" si="8"/>
        <v>0.22171018945212495</v>
      </c>
      <c r="L189" s="22">
        <f t="shared" si="8"/>
        <v>0.33808326348141948</v>
      </c>
      <c r="M189" s="22">
        <f t="shared" si="8"/>
        <v>0.27204601691376062</v>
      </c>
      <c r="N189" s="22">
        <f t="shared" si="8"/>
        <v>0.20392408461441591</v>
      </c>
      <c r="O189" s="22">
        <f>(O188/N188)-1</f>
        <v>0.36060308376806871</v>
      </c>
      <c r="P189" s="22"/>
      <c r="Q189" s="22">
        <f>(Q188/P188)-1</f>
        <v>0.25636891262456385</v>
      </c>
      <c r="R189" s="22">
        <f>(R188/Q188)-1</f>
        <v>0.299542087328597</v>
      </c>
      <c r="S189" s="22">
        <f>(S188/R188)-1</f>
        <v>-0.32034809204364689</v>
      </c>
    </row>
    <row r="190" spans="1:19" ht="16" x14ac:dyDescent="0.2">
      <c r="A190" s="23" t="s">
        <v>200</v>
      </c>
      <c r="B190" s="24">
        <f t="shared" ref="B190:S190" si="9">B188/B2</f>
        <v>0.30677002488481536</v>
      </c>
      <c r="C190" s="24">
        <f t="shared" si="9"/>
        <v>0.29802848866173404</v>
      </c>
      <c r="D190" s="24">
        <f t="shared" si="9"/>
        <v>0.30316937105421454</v>
      </c>
      <c r="E190" s="24">
        <f t="shared" si="9"/>
        <v>0.21697976749439701</v>
      </c>
      <c r="F190" s="24">
        <f t="shared" si="9"/>
        <v>0.2133861395392308</v>
      </c>
      <c r="G190" s="24">
        <f t="shared" si="9"/>
        <v>0.24293745566093447</v>
      </c>
      <c r="H190" s="24">
        <f t="shared" si="9"/>
        <v>0.2183758897888812</v>
      </c>
      <c r="I190" s="24">
        <f t="shared" si="9"/>
        <v>0.30709999799321708</v>
      </c>
      <c r="J190" s="24">
        <f t="shared" si="9"/>
        <v>0.32528314457028645</v>
      </c>
      <c r="K190" s="24">
        <f t="shared" si="9"/>
        <v>0.33197291531397832</v>
      </c>
      <c r="L190" s="24">
        <f t="shared" si="9"/>
        <v>0.36917977181621953</v>
      </c>
      <c r="M190" s="24">
        <f t="shared" si="9"/>
        <v>0.36454002603075819</v>
      </c>
      <c r="N190" s="24">
        <f t="shared" si="9"/>
        <v>0.33205500520668269</v>
      </c>
      <c r="O190" s="25">
        <f t="shared" si="9"/>
        <v>0.40014426096719863</v>
      </c>
      <c r="P190" s="24">
        <f t="shared" si="9"/>
        <v>0.34731264897781644</v>
      </c>
      <c r="Q190" s="24">
        <f t="shared" si="9"/>
        <v>0.39094899532346061</v>
      </c>
      <c r="R190" s="24">
        <f t="shared" si="9"/>
        <v>0.51638607779450207</v>
      </c>
      <c r="S190" s="24">
        <f t="shared" si="9"/>
        <v>0.34268279780321781</v>
      </c>
    </row>
    <row r="191" spans="1:19" ht="16" x14ac:dyDescent="0.2">
      <c r="A191" s="3" t="s">
        <v>187</v>
      </c>
      <c r="B191" s="4">
        <v>99607000</v>
      </c>
      <c r="C191" s="4">
        <v>129218000</v>
      </c>
      <c r="D191" s="4">
        <v>161783000</v>
      </c>
      <c r="E191" s="4">
        <v>133507000</v>
      </c>
      <c r="F191" s="4">
        <v>164385000</v>
      </c>
      <c r="G191" s="4">
        <v>245189000</v>
      </c>
      <c r="H191" s="4">
        <v>276900000</v>
      </c>
      <c r="I191" s="4">
        <v>459093000</v>
      </c>
      <c r="J191" s="4">
        <v>575800000</v>
      </c>
      <c r="K191" s="4">
        <v>712100000</v>
      </c>
      <c r="L191" s="4">
        <v>953700000</v>
      </c>
      <c r="M191" s="4">
        <v>2173700000</v>
      </c>
      <c r="N191" s="4">
        <v>1449400000</v>
      </c>
      <c r="O191" s="5">
        <v>1977900000</v>
      </c>
      <c r="P191" s="4">
        <v>395200000</v>
      </c>
      <c r="Q191" s="4">
        <v>497200000</v>
      </c>
      <c r="R191" s="4">
        <v>647200000</v>
      </c>
      <c r="S191" s="4">
        <v>438300000</v>
      </c>
    </row>
    <row r="192" spans="1:19" ht="16" x14ac:dyDescent="0.2">
      <c r="A192" s="3" t="s">
        <v>188</v>
      </c>
      <c r="B192" s="6">
        <v>0.14000000000000001</v>
      </c>
      <c r="C192" s="6">
        <v>0.17</v>
      </c>
      <c r="D192" s="6">
        <v>0.2</v>
      </c>
      <c r="E192" s="6">
        <v>0.16</v>
      </c>
      <c r="F192" s="6">
        <v>0.2</v>
      </c>
      <c r="G192" s="6">
        <v>0.28999999999999998</v>
      </c>
      <c r="H192" s="6">
        <v>0.32</v>
      </c>
      <c r="I192" s="6">
        <v>0.53</v>
      </c>
      <c r="J192" s="6">
        <v>0.69</v>
      </c>
      <c r="K192" s="6">
        <v>0.84</v>
      </c>
      <c r="L192" s="6">
        <v>1.17</v>
      </c>
      <c r="M192" s="6">
        <v>1.48</v>
      </c>
      <c r="N192" s="6">
        <v>1.83</v>
      </c>
      <c r="O192" s="7">
        <v>2.52</v>
      </c>
      <c r="P192" s="6">
        <v>0.5</v>
      </c>
      <c r="Q192" s="6">
        <v>0.64</v>
      </c>
      <c r="R192" s="6">
        <v>0.83</v>
      </c>
      <c r="S192" s="6">
        <v>0.56000000000000005</v>
      </c>
    </row>
    <row r="193" spans="1:19" ht="16" x14ac:dyDescent="0.2">
      <c r="A193" s="3" t="s">
        <v>189</v>
      </c>
      <c r="B193" s="6">
        <v>23.61</v>
      </c>
      <c r="C193" s="6">
        <v>26.18</v>
      </c>
      <c r="D193" s="6">
        <v>16.98</v>
      </c>
      <c r="E193" s="6">
        <v>19.95</v>
      </c>
      <c r="F193" s="6">
        <v>22.69</v>
      </c>
      <c r="G193" s="6">
        <v>17.16</v>
      </c>
      <c r="H193" s="6">
        <v>12.86</v>
      </c>
      <c r="I193" s="6">
        <v>10.66</v>
      </c>
      <c r="J193" s="6">
        <v>17.73</v>
      </c>
      <c r="K193" s="6">
        <v>20.75</v>
      </c>
      <c r="L193" s="6">
        <v>20.59</v>
      </c>
      <c r="M193" s="6">
        <v>33.44</v>
      </c>
      <c r="N193" s="6">
        <v>19.57</v>
      </c>
      <c r="O193" s="7">
        <v>24.73</v>
      </c>
      <c r="P193" s="6">
        <v>22.04</v>
      </c>
      <c r="Q193" s="6">
        <v>20.84</v>
      </c>
      <c r="R193" s="6">
        <v>24.56</v>
      </c>
      <c r="S193" s="6">
        <v>25.66</v>
      </c>
    </row>
    <row r="194" spans="1:19" ht="16" x14ac:dyDescent="0.2">
      <c r="A194" s="3" t="s">
        <v>190</v>
      </c>
      <c r="B194" s="6">
        <v>2.5099999999999998</v>
      </c>
      <c r="C194" s="6">
        <v>2.13</v>
      </c>
      <c r="D194" s="6">
        <v>2.75</v>
      </c>
      <c r="E194" s="6">
        <v>3.33</v>
      </c>
      <c r="F194" s="6">
        <v>7.76</v>
      </c>
      <c r="G194" s="6">
        <v>35.380000000000003</v>
      </c>
      <c r="H194" s="6">
        <v>10.74</v>
      </c>
      <c r="I194" s="6">
        <v>18.93</v>
      </c>
      <c r="J194" s="6">
        <v>1.92</v>
      </c>
      <c r="K194" s="6">
        <v>2.4700000000000002</v>
      </c>
      <c r="L194" s="6">
        <v>2.2200000000000002</v>
      </c>
      <c r="M194" s="6">
        <v>2.4700000000000002</v>
      </c>
      <c r="N194" s="6">
        <v>2.02</v>
      </c>
      <c r="O194" s="7">
        <v>2.08</v>
      </c>
      <c r="P194" s="6">
        <v>2.09</v>
      </c>
      <c r="Q194" s="6">
        <v>1.68</v>
      </c>
      <c r="R194" s="6">
        <v>2.74</v>
      </c>
      <c r="S194" s="6">
        <v>1.93</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37:S95 A2:S2 A9:S11 A13:S13 A97:S104 A96 A191:S195 A105 M105:S105 A106:S128 A130:S142 A144:S171 A188:I188 K188:S188 A173:S187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C6049-3D8A-FA4F-B5C9-58CF36B4E2CA}">
  <dimension ref="A1:P110"/>
  <sheetViews>
    <sheetView tabSelected="1" topLeftCell="A6" workbookViewId="0">
      <selection activeCell="C14" sqref="C14"/>
    </sheetView>
  </sheetViews>
  <sheetFormatPr baseColWidth="10" defaultRowHeight="15" x14ac:dyDescent="0.2"/>
  <cols>
    <col min="1" max="16" width="18.83203125" customWidth="1"/>
  </cols>
  <sheetData>
    <row r="1" spans="1:16" s="93" customFormat="1" ht="22" customHeight="1" x14ac:dyDescent="0.2">
      <c r="A1" s="92" t="e" vm="1">
        <v>#VALUE!</v>
      </c>
      <c r="B1" s="92"/>
      <c r="C1" s="92"/>
      <c r="D1" s="92"/>
      <c r="E1" s="92"/>
      <c r="F1" s="92"/>
      <c r="G1" s="92"/>
      <c r="H1" s="92"/>
      <c r="I1" s="92"/>
      <c r="J1" s="92"/>
      <c r="K1" s="92"/>
      <c r="L1" s="92"/>
      <c r="M1" s="92"/>
      <c r="N1" s="92"/>
      <c r="O1" s="92"/>
      <c r="P1" s="92"/>
    </row>
    <row r="2" spans="1:16" s="93" customFormat="1" ht="22" customHeight="1" x14ac:dyDescent="0.2">
      <c r="A2" s="92"/>
      <c r="B2" s="92"/>
      <c r="C2" s="92"/>
      <c r="D2" s="92"/>
      <c r="E2" s="92"/>
      <c r="F2" s="92"/>
      <c r="G2" s="92"/>
      <c r="H2" s="92"/>
      <c r="I2" s="92"/>
      <c r="J2" s="92"/>
      <c r="K2" s="92"/>
      <c r="L2" s="92"/>
      <c r="M2" s="92"/>
      <c r="N2" s="92"/>
      <c r="O2" s="92"/>
      <c r="P2" s="92"/>
    </row>
    <row r="3" spans="1:16" ht="22" customHeight="1" x14ac:dyDescent="0.2">
      <c r="A3" s="34" cm="1">
        <f t="array" ref="A3">_FV(A1,"Market cap",TRUE)</f>
        <v>39007683823</v>
      </c>
      <c r="B3" s="35" t="s">
        <v>201</v>
      </c>
      <c r="C3" s="36">
        <f>Financials!O8*0.01</f>
        <v>0.76260000000000006</v>
      </c>
      <c r="D3" s="35" t="s">
        <v>202</v>
      </c>
      <c r="E3" s="36">
        <f>SUM(C11:E11)/3</f>
        <v>0.27105612287865144</v>
      </c>
      <c r="F3" s="37" t="s">
        <v>203</v>
      </c>
      <c r="G3" s="38">
        <f>AVERAGE(Financials!K129:O129)</f>
        <v>-1.5081596198290147E-2</v>
      </c>
      <c r="H3" s="37" t="s">
        <v>204</v>
      </c>
      <c r="I3" s="39">
        <f>J15*(1+I7)/(I6-I7)</f>
        <v>47534573983.913498</v>
      </c>
      <c r="J3" s="35" t="s">
        <v>205</v>
      </c>
      <c r="K3" s="40"/>
      <c r="L3" s="41"/>
      <c r="M3" s="42"/>
      <c r="N3" s="94" t="s">
        <v>206</v>
      </c>
      <c r="O3" s="95"/>
      <c r="P3" s="42"/>
    </row>
    <row r="4" spans="1:16" ht="22" customHeight="1" x14ac:dyDescent="0.2">
      <c r="A4" s="43">
        <f>Financials!O56-Financials!O96-Financials!O105</f>
        <v>2322200000</v>
      </c>
      <c r="B4" s="44" t="s">
        <v>207</v>
      </c>
      <c r="C4" s="45">
        <f>Financials!O17*0.01</f>
        <v>0.23500000000000001</v>
      </c>
      <c r="D4" s="44" t="s">
        <v>208</v>
      </c>
      <c r="E4" s="45">
        <f>SUM(C13:E13)/3</f>
        <v>0.38372092730140356</v>
      </c>
      <c r="F4" s="46" t="s">
        <v>209</v>
      </c>
      <c r="G4" s="47">
        <f>A5*(1+(5*G3))</f>
        <v>726116229.97291517</v>
      </c>
      <c r="H4" s="48" t="s">
        <v>210</v>
      </c>
      <c r="I4" s="49">
        <f>NPV(I6,F15,G15,H15,I15,(J15+I3))</f>
        <v>39157816455.700943</v>
      </c>
      <c r="J4" s="46" t="s">
        <v>211</v>
      </c>
      <c r="K4" s="50">
        <f>(Financials!O172*-1)/Model!A3</f>
        <v>0</v>
      </c>
      <c r="L4" s="37" t="s">
        <v>212</v>
      </c>
      <c r="M4" s="42"/>
      <c r="N4" s="96" t="s">
        <v>213</v>
      </c>
      <c r="O4" s="97"/>
      <c r="P4" s="42"/>
    </row>
    <row r="5" spans="1:16" ht="22" customHeight="1" x14ac:dyDescent="0.2">
      <c r="A5" s="47" cm="1">
        <f t="array" ref="A5">_FV(A1,"Shares outstanding",TRUE)</f>
        <v>785336900</v>
      </c>
      <c r="B5" s="44" t="s">
        <v>214</v>
      </c>
      <c r="C5" s="51">
        <f>Financials!O34*0.01</f>
        <v>0.21239999999999998</v>
      </c>
      <c r="D5" s="44" t="s">
        <v>215</v>
      </c>
      <c r="E5" s="45">
        <f>SUM(C16:E16)/3</f>
        <v>0.27135112166986536</v>
      </c>
      <c r="F5" s="46" t="s">
        <v>216</v>
      </c>
      <c r="G5" s="47">
        <f>Financials!O56</f>
        <v>3313500000</v>
      </c>
      <c r="H5" s="48" t="s">
        <v>217</v>
      </c>
      <c r="I5" s="49">
        <f>I4+G5-G6</f>
        <v>41480016455.700943</v>
      </c>
      <c r="J5" s="46" t="s">
        <v>218</v>
      </c>
      <c r="K5" s="52" cm="1">
        <f t="array" ref="K5">_FV(A1,"Price")</f>
        <v>49.67</v>
      </c>
      <c r="L5" s="35" t="s">
        <v>219</v>
      </c>
      <c r="M5" s="42"/>
      <c r="N5" s="53" t="s">
        <v>220</v>
      </c>
      <c r="O5" s="54">
        <f>Financials!O21</f>
        <v>19200000</v>
      </c>
      <c r="P5" s="42"/>
    </row>
    <row r="6" spans="1:16" ht="22" customHeight="1" x14ac:dyDescent="0.2">
      <c r="A6" s="55">
        <f>O20/F10</f>
        <v>7.2223076880207371</v>
      </c>
      <c r="B6" s="44" t="s">
        <v>221</v>
      </c>
      <c r="C6" s="45">
        <f>Financials!O190</f>
        <v>0.40014426096719863</v>
      </c>
      <c r="D6" s="56" t="s">
        <v>200</v>
      </c>
      <c r="E6" s="45">
        <f>Financials!O33/Financials!O126</f>
        <v>3.2982565379825655</v>
      </c>
      <c r="F6" s="44" t="s">
        <v>222</v>
      </c>
      <c r="G6" s="49">
        <f>Financials!O96+Financials!O105</f>
        <v>991300000</v>
      </c>
      <c r="H6" s="48" t="s">
        <v>223</v>
      </c>
      <c r="I6" s="57">
        <f>N25</f>
        <v>8.6369015340017827E-2</v>
      </c>
      <c r="J6" s="48" t="s">
        <v>224</v>
      </c>
      <c r="K6" s="58">
        <f>I5/G4</f>
        <v>57.125863248158204</v>
      </c>
      <c r="L6" s="59" t="s">
        <v>225</v>
      </c>
      <c r="M6" s="42"/>
      <c r="N6" s="60" t="s">
        <v>226</v>
      </c>
      <c r="O6" s="61">
        <f>Financials!O96</f>
        <v>0</v>
      </c>
      <c r="P6" s="42"/>
    </row>
    <row r="7" spans="1:16" ht="22" customHeight="1" x14ac:dyDescent="0.2">
      <c r="A7" s="62">
        <f>O20/F12</f>
        <v>32.37152184481328</v>
      </c>
      <c r="B7" s="63" t="s">
        <v>227</v>
      </c>
      <c r="C7" s="64">
        <f>F15/A3</f>
        <v>3.4224026375358575E-2</v>
      </c>
      <c r="D7" s="65" t="s">
        <v>228</v>
      </c>
      <c r="E7" s="66">
        <f>(Financials!O16*(1-0.25))/(Financials!O126+Financials!O105+Financials!O96)</f>
        <v>0.66988571428571431</v>
      </c>
      <c r="F7" s="63" t="s">
        <v>196</v>
      </c>
      <c r="G7" s="67">
        <f>(Financials!O96+Financials!O105)/Financials!O126</f>
        <v>3.086239103362391</v>
      </c>
      <c r="H7" s="68" t="s">
        <v>229</v>
      </c>
      <c r="I7" s="69">
        <v>2.5000000000000001E-2</v>
      </c>
      <c r="J7" s="70" t="s">
        <v>230</v>
      </c>
      <c r="K7" s="71">
        <f>K6/K5-1</f>
        <v>0.15010797761542594</v>
      </c>
      <c r="L7" s="72" t="s">
        <v>231</v>
      </c>
      <c r="M7" s="42"/>
      <c r="N7" s="60" t="s">
        <v>232</v>
      </c>
      <c r="O7" s="61">
        <f>Financials!O105</f>
        <v>991300000</v>
      </c>
      <c r="P7" s="42"/>
    </row>
    <row r="8" spans="1:16" ht="22" customHeight="1" x14ac:dyDescent="0.2">
      <c r="A8" s="73"/>
      <c r="B8" s="42"/>
      <c r="C8" s="42"/>
      <c r="D8" s="42"/>
      <c r="E8" s="42"/>
      <c r="F8" s="42"/>
      <c r="G8" s="42"/>
      <c r="H8" s="42"/>
      <c r="I8" s="42"/>
      <c r="J8" s="42"/>
      <c r="K8" s="42"/>
      <c r="L8" s="42"/>
      <c r="M8" s="42"/>
      <c r="N8" s="74" t="s">
        <v>213</v>
      </c>
      <c r="O8" s="75">
        <f>O5/(O6+O7)</f>
        <v>1.9368506002219309E-2</v>
      </c>
      <c r="P8" s="42"/>
    </row>
    <row r="9" spans="1:16" ht="22" customHeight="1" x14ac:dyDescent="0.2">
      <c r="A9" s="101"/>
      <c r="B9" s="102">
        <v>2019</v>
      </c>
      <c r="C9" s="102">
        <v>2020</v>
      </c>
      <c r="D9" s="102">
        <v>2021</v>
      </c>
      <c r="E9" s="103">
        <v>2022</v>
      </c>
      <c r="F9" s="104">
        <v>2023</v>
      </c>
      <c r="G9" s="105">
        <v>2024</v>
      </c>
      <c r="H9" s="105">
        <v>2025</v>
      </c>
      <c r="I9" s="105">
        <v>2026</v>
      </c>
      <c r="J9" s="106">
        <v>2027</v>
      </c>
      <c r="K9" s="76"/>
      <c r="L9" s="76"/>
      <c r="M9" s="76"/>
      <c r="N9" s="60" t="s">
        <v>233</v>
      </c>
      <c r="O9" s="61">
        <f>Financials!O25</f>
        <v>85400000</v>
      </c>
      <c r="P9" s="42"/>
    </row>
    <row r="10" spans="1:16" ht="22" customHeight="1" x14ac:dyDescent="0.2">
      <c r="A10" s="107" t="s">
        <v>234</v>
      </c>
      <c r="B10" s="108">
        <v>2156200000</v>
      </c>
      <c r="C10" s="108">
        <v>2594400000</v>
      </c>
      <c r="D10" s="108">
        <v>3342200000</v>
      </c>
      <c r="E10" s="109">
        <v>4417400000</v>
      </c>
      <c r="F10" s="108">
        <v>5401000000</v>
      </c>
      <c r="G10" s="108">
        <v>6357000000</v>
      </c>
      <c r="H10" s="108">
        <v>7500000000</v>
      </c>
      <c r="I10" s="108">
        <v>9052000000</v>
      </c>
      <c r="J10" s="109">
        <v>10435000000</v>
      </c>
      <c r="K10" s="110" t="s">
        <v>235</v>
      </c>
      <c r="N10" s="60" t="s">
        <v>236</v>
      </c>
      <c r="O10" s="61">
        <f>Financials!O24</f>
        <v>1223200000</v>
      </c>
      <c r="P10" s="42"/>
    </row>
    <row r="11" spans="1:16" ht="22" customHeight="1" x14ac:dyDescent="0.2">
      <c r="A11" s="111"/>
      <c r="B11" s="77"/>
      <c r="C11" s="77">
        <f t="shared" ref="C11:J11" si="0">(C10/B10)-1</f>
        <v>0.20322790093683341</v>
      </c>
      <c r="D11" s="77">
        <f t="shared" si="0"/>
        <v>0.28823620104841186</v>
      </c>
      <c r="E11" s="77">
        <f t="shared" si="0"/>
        <v>0.32170426665070906</v>
      </c>
      <c r="F11" s="78">
        <f t="shared" si="0"/>
        <v>0.22266491601394489</v>
      </c>
      <c r="G11" s="77">
        <f t="shared" si="0"/>
        <v>0.17700425847065349</v>
      </c>
      <c r="H11" s="77">
        <f t="shared" si="0"/>
        <v>0.17980179329872592</v>
      </c>
      <c r="I11" s="77">
        <f t="shared" si="0"/>
        <v>0.20693333333333341</v>
      </c>
      <c r="J11" s="112">
        <f t="shared" si="0"/>
        <v>0.15278391515687151</v>
      </c>
      <c r="K11" s="112">
        <f>SUM(F11:J11)/5</f>
        <v>0.18783764325470584</v>
      </c>
      <c r="L11" s="76"/>
      <c r="M11" s="76"/>
      <c r="N11" s="60" t="s">
        <v>237</v>
      </c>
      <c r="O11" s="79">
        <f>O9/O10</f>
        <v>6.9816873773708307E-2</v>
      </c>
      <c r="P11" s="42"/>
    </row>
    <row r="12" spans="1:16" ht="22" customHeight="1" x14ac:dyDescent="0.2">
      <c r="A12" s="107" t="s">
        <v>142</v>
      </c>
      <c r="B12" s="108">
        <v>326500000</v>
      </c>
      <c r="C12" s="108">
        <v>488500000</v>
      </c>
      <c r="D12" s="108">
        <v>606800000</v>
      </c>
      <c r="E12" s="108">
        <v>857300000</v>
      </c>
      <c r="F12" s="113">
        <v>1205000000</v>
      </c>
      <c r="G12" s="108">
        <v>1430000000</v>
      </c>
      <c r="H12" s="108">
        <v>1747000000</v>
      </c>
      <c r="I12" s="108">
        <v>2100000000</v>
      </c>
      <c r="J12" s="109">
        <v>2450000000</v>
      </c>
      <c r="K12" s="114" t="s">
        <v>238</v>
      </c>
      <c r="L12" s="76"/>
      <c r="M12" s="76"/>
      <c r="N12" s="80" t="s">
        <v>239</v>
      </c>
      <c r="O12" s="81">
        <f>O8*(1-O11)</f>
        <v>1.8016257463477053E-2</v>
      </c>
      <c r="P12" s="42"/>
    </row>
    <row r="13" spans="1:16" ht="22" customHeight="1" x14ac:dyDescent="0.2">
      <c r="A13" s="111"/>
      <c r="B13" s="77"/>
      <c r="C13" s="77">
        <f t="shared" ref="C13:J13" si="1">(C12/B12)-1</f>
        <v>0.4961715160796325</v>
      </c>
      <c r="D13" s="77">
        <f t="shared" si="1"/>
        <v>0.24216990788126913</v>
      </c>
      <c r="E13" s="77">
        <f t="shared" si="1"/>
        <v>0.4128213579433091</v>
      </c>
      <c r="F13" s="78">
        <f t="shared" si="1"/>
        <v>0.40557564446518146</v>
      </c>
      <c r="G13" s="77">
        <f t="shared" si="1"/>
        <v>0.18672199170124482</v>
      </c>
      <c r="H13" s="77">
        <f t="shared" si="1"/>
        <v>0.22167832167832158</v>
      </c>
      <c r="I13" s="77">
        <f t="shared" si="1"/>
        <v>0.20206067544361761</v>
      </c>
      <c r="J13" s="112">
        <f t="shared" si="1"/>
        <v>0.16666666666666674</v>
      </c>
      <c r="K13" s="112">
        <f>SUM(F13:J13)/5</f>
        <v>0.23654065999100643</v>
      </c>
      <c r="L13" s="76"/>
      <c r="M13" s="76"/>
      <c r="N13" s="96" t="s">
        <v>240</v>
      </c>
      <c r="O13" s="97"/>
      <c r="P13" s="42"/>
    </row>
    <row r="14" spans="1:16" ht="22" customHeight="1" x14ac:dyDescent="0.2">
      <c r="A14" s="115" t="s">
        <v>250</v>
      </c>
      <c r="B14" s="116">
        <f>B12/B10</f>
        <v>0.15142380113162043</v>
      </c>
      <c r="C14" s="116">
        <f t="shared" ref="C14:J14" si="2">C12/C10</f>
        <v>0.18829016342892382</v>
      </c>
      <c r="D14" s="116">
        <f t="shared" si="2"/>
        <v>0.18155705822512117</v>
      </c>
      <c r="E14" s="116">
        <f t="shared" si="2"/>
        <v>0.19407343686331327</v>
      </c>
      <c r="F14" s="117">
        <f t="shared" si="2"/>
        <v>0.22310683206813553</v>
      </c>
      <c r="G14" s="116">
        <f t="shared" si="2"/>
        <v>0.22494887525562371</v>
      </c>
      <c r="H14" s="116">
        <f t="shared" si="2"/>
        <v>0.23293333333333333</v>
      </c>
      <c r="I14" s="116">
        <f t="shared" si="2"/>
        <v>0.23199292973928415</v>
      </c>
      <c r="J14" s="118">
        <f t="shared" si="2"/>
        <v>0.23478677527551509</v>
      </c>
      <c r="K14" s="118"/>
      <c r="L14" s="76"/>
      <c r="M14" s="76"/>
      <c r="N14" s="60" t="s">
        <v>242</v>
      </c>
      <c r="O14" s="79">
        <f>'[1]US Treasury Bonds'!$C$8</f>
        <v>4.5080000000000002E-2</v>
      </c>
      <c r="P14" s="42"/>
    </row>
    <row r="15" spans="1:16" ht="22" customHeight="1" x14ac:dyDescent="0.2">
      <c r="A15" s="107" t="s">
        <v>185</v>
      </c>
      <c r="B15" s="108">
        <v>715800000</v>
      </c>
      <c r="C15" s="108">
        <v>957800000</v>
      </c>
      <c r="D15" s="108">
        <v>1218365675</v>
      </c>
      <c r="E15" s="108">
        <v>1466819780</v>
      </c>
      <c r="F15" s="113">
        <v>1335000000</v>
      </c>
      <c r="G15" s="108">
        <v>1578000000</v>
      </c>
      <c r="H15" s="108">
        <v>1950000000</v>
      </c>
      <c r="I15" s="108">
        <v>2474000000</v>
      </c>
      <c r="J15" s="109">
        <v>2846000000</v>
      </c>
      <c r="K15" s="114" t="s">
        <v>241</v>
      </c>
      <c r="L15" s="76"/>
      <c r="M15" s="76"/>
      <c r="N15" s="60" t="s">
        <v>243</v>
      </c>
      <c r="O15" s="82" cm="1">
        <f t="array" ref="O15">_FV(A1,"Beta")</f>
        <v>1.1054999999999999</v>
      </c>
      <c r="P15" s="42"/>
    </row>
    <row r="16" spans="1:16" ht="22" customHeight="1" x14ac:dyDescent="0.2">
      <c r="A16" s="119"/>
      <c r="B16" s="77"/>
      <c r="C16" s="77">
        <f>(C15/B15)-1</f>
        <v>0.33808326348141948</v>
      </c>
      <c r="D16" s="77">
        <f>(D15/C15)-1</f>
        <v>0.27204601691376062</v>
      </c>
      <c r="E16" s="77">
        <f>(E15/D15)-1</f>
        <v>0.20392408461441591</v>
      </c>
      <c r="F16" s="78">
        <f>(F15/E15)-1</f>
        <v>-8.9867740943607943E-2</v>
      </c>
      <c r="G16" s="77">
        <f>(G15/F15)-1</f>
        <v>0.18202247191011245</v>
      </c>
      <c r="H16" s="77">
        <f>(H15/G15)-1</f>
        <v>0.23574144486692017</v>
      </c>
      <c r="I16" s="77">
        <f>(I15/H15)-1</f>
        <v>0.26871794871794874</v>
      </c>
      <c r="J16" s="112">
        <f>(J15/I15)-1</f>
        <v>0.15036378334680678</v>
      </c>
      <c r="K16" s="112">
        <f>SUM(F16:J16)/5</f>
        <v>0.14939558157963603</v>
      </c>
      <c r="L16" s="76"/>
      <c r="M16" s="76"/>
      <c r="N16" s="60" t="s">
        <v>244</v>
      </c>
      <c r="O16" s="79">
        <v>8.4000000000000005E-2</v>
      </c>
      <c r="P16" s="42"/>
    </row>
    <row r="17" spans="1:16" ht="22" customHeight="1" x14ac:dyDescent="0.2">
      <c r="A17" s="115" t="s">
        <v>200</v>
      </c>
      <c r="B17" s="116">
        <f>B15/B10</f>
        <v>0.33197291531397832</v>
      </c>
      <c r="C17" s="116">
        <f t="shared" ref="C17:J17" si="3">C15/C10</f>
        <v>0.36917977181621953</v>
      </c>
      <c r="D17" s="116">
        <f t="shared" si="3"/>
        <v>0.36454002603075819</v>
      </c>
      <c r="E17" s="118">
        <f t="shared" si="3"/>
        <v>0.33205500520668269</v>
      </c>
      <c r="F17" s="116">
        <f t="shared" si="3"/>
        <v>0.24717644880577672</v>
      </c>
      <c r="G17" s="116">
        <f t="shared" si="3"/>
        <v>0.24823029731005192</v>
      </c>
      <c r="H17" s="116">
        <f t="shared" si="3"/>
        <v>0.26</v>
      </c>
      <c r="I17" s="116">
        <f t="shared" si="3"/>
        <v>0.27330976579761379</v>
      </c>
      <c r="J17" s="118">
        <f t="shared" si="3"/>
        <v>0.27273598466698612</v>
      </c>
      <c r="K17" s="118"/>
      <c r="L17" s="76"/>
      <c r="M17" s="76"/>
      <c r="N17" s="83" t="s">
        <v>240</v>
      </c>
      <c r="O17" s="84">
        <f>(O14)+((O15)*(O16-O14))</f>
        <v>8.810606E-2</v>
      </c>
      <c r="P17" s="42"/>
    </row>
    <row r="18" spans="1:16" ht="22" customHeight="1" x14ac:dyDescent="0.2">
      <c r="A18" s="120" t="s">
        <v>196</v>
      </c>
      <c r="B18" s="121">
        <v>0.19528708676904455</v>
      </c>
      <c r="C18" s="121">
        <v>0.43072429906542054</v>
      </c>
      <c r="D18" s="121">
        <v>0.27107118871725988</v>
      </c>
      <c r="E18" s="121">
        <v>1.021091986455982</v>
      </c>
      <c r="F18" s="122"/>
      <c r="G18" s="121"/>
      <c r="H18" s="121"/>
      <c r="I18" s="121"/>
      <c r="J18" s="123"/>
      <c r="K18" s="124"/>
      <c r="L18" s="76"/>
      <c r="M18" s="76"/>
      <c r="N18" s="96" t="s">
        <v>245</v>
      </c>
      <c r="O18" s="97"/>
      <c r="P18" s="42"/>
    </row>
    <row r="19" spans="1:16" ht="22" customHeight="1" x14ac:dyDescent="0.2">
      <c r="A19" s="98"/>
      <c r="B19" s="76"/>
      <c r="C19" s="98"/>
      <c r="D19" s="76"/>
      <c r="E19" s="98"/>
      <c r="F19" s="76"/>
      <c r="G19" s="76"/>
      <c r="H19" s="76"/>
      <c r="I19" s="76"/>
      <c r="J19" s="76"/>
      <c r="K19" s="76"/>
      <c r="L19" s="76"/>
      <c r="M19" s="76"/>
      <c r="N19" s="60" t="s">
        <v>223</v>
      </c>
      <c r="O19" s="85">
        <f>O6+O7</f>
        <v>991300000</v>
      </c>
      <c r="P19" s="42"/>
    </row>
    <row r="20" spans="1:16" ht="22" customHeight="1" x14ac:dyDescent="0.2">
      <c r="A20" s="98"/>
      <c r="B20" s="76"/>
      <c r="C20" s="98"/>
      <c r="D20" s="76"/>
      <c r="E20" s="98"/>
      <c r="F20" s="76"/>
      <c r="G20" s="76"/>
      <c r="H20" s="76"/>
      <c r="I20" s="76"/>
      <c r="J20" s="76"/>
      <c r="K20" s="76"/>
      <c r="L20" s="76"/>
      <c r="M20" s="76"/>
      <c r="N20" s="60" t="s">
        <v>201</v>
      </c>
      <c r="O20" s="85" cm="1">
        <f t="array" ref="O20">_FV(A1,"Market cap",TRUE)</f>
        <v>39007683823</v>
      </c>
      <c r="P20" s="42"/>
    </row>
    <row r="21" spans="1:16" ht="22" customHeight="1" x14ac:dyDescent="0.2">
      <c r="A21" s="99" t="str" cm="1">
        <f t="array" ref="A21">_FV(A1,"Industry")</f>
        <v>Software &amp; IT Services</v>
      </c>
      <c r="B21" s="99"/>
      <c r="C21" s="100" cm="1">
        <f t="array" ref="C21">_FV(A1,"Year incorporated",TRUE)</f>
        <v>2000</v>
      </c>
      <c r="D21" s="100"/>
      <c r="E21" s="98"/>
      <c r="F21" s="76"/>
      <c r="G21" s="76"/>
      <c r="H21" s="76"/>
      <c r="I21" s="76"/>
      <c r="J21" s="76"/>
      <c r="K21" s="76"/>
      <c r="M21" s="76"/>
      <c r="N21" s="60" t="s">
        <v>246</v>
      </c>
      <c r="O21" s="85">
        <f>O19+O20</f>
        <v>39998983823</v>
      </c>
      <c r="P21" s="42"/>
    </row>
    <row r="22" spans="1:16" ht="22" customHeight="1" x14ac:dyDescent="0.2">
      <c r="A22" s="99" t="str" cm="1">
        <f t="array" ref="A22">_FV(A1,"Description")</f>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c>
      <c r="B22" s="99"/>
      <c r="C22" s="99"/>
      <c r="D22" s="99"/>
      <c r="E22" s="99"/>
      <c r="F22" s="76"/>
      <c r="G22" s="76"/>
      <c r="H22" s="76"/>
      <c r="I22" s="76"/>
      <c r="J22" s="76"/>
      <c r="K22" s="76"/>
      <c r="L22" s="76"/>
      <c r="M22" s="76"/>
      <c r="N22" s="74" t="s">
        <v>247</v>
      </c>
      <c r="O22" s="86">
        <f>(O19/O21)</f>
        <v>2.4783129601157219E-2</v>
      </c>
      <c r="P22" s="42"/>
    </row>
    <row r="23" spans="1:16" ht="22" customHeight="1" x14ac:dyDescent="0.2">
      <c r="A23" s="99"/>
      <c r="B23" s="99"/>
      <c r="C23" s="99"/>
      <c r="D23" s="99"/>
      <c r="E23" s="99"/>
      <c r="F23" s="76"/>
      <c r="G23" s="76"/>
      <c r="H23" s="76"/>
      <c r="I23" s="76"/>
      <c r="J23" s="76"/>
      <c r="K23" s="76"/>
      <c r="L23" s="76"/>
      <c r="M23" s="76"/>
      <c r="N23" s="83" t="s">
        <v>248</v>
      </c>
      <c r="O23" s="87">
        <f>O20/O21</f>
        <v>0.97521687039884275</v>
      </c>
      <c r="P23" s="42"/>
    </row>
    <row r="24" spans="1:16" ht="22" customHeight="1" x14ac:dyDescent="0.2">
      <c r="A24" s="99"/>
      <c r="B24" s="99"/>
      <c r="C24" s="99"/>
      <c r="D24" s="99"/>
      <c r="E24" s="99"/>
      <c r="F24" s="76"/>
      <c r="G24" s="76"/>
      <c r="H24" s="76"/>
      <c r="I24" s="76"/>
      <c r="J24" s="76"/>
      <c r="K24" s="76"/>
      <c r="L24" s="76"/>
      <c r="M24" s="76"/>
      <c r="N24" s="88" t="s">
        <v>249</v>
      </c>
      <c r="O24" s="89"/>
      <c r="P24" s="42"/>
    </row>
    <row r="25" spans="1:16" ht="22" customHeight="1" x14ac:dyDescent="0.2">
      <c r="A25" s="99"/>
      <c r="B25" s="99"/>
      <c r="C25" s="99"/>
      <c r="D25" s="99"/>
      <c r="E25" s="99"/>
      <c r="F25" s="76"/>
      <c r="G25" s="76"/>
      <c r="H25" s="76"/>
      <c r="I25" s="76"/>
      <c r="J25" s="76"/>
      <c r="K25" s="76"/>
      <c r="L25" s="76"/>
      <c r="M25" s="76"/>
      <c r="N25" s="90">
        <f>(O22*O12)+(O23*O17)</f>
        <v>8.6369015340017827E-2</v>
      </c>
      <c r="O25" s="91"/>
      <c r="P25" s="42"/>
    </row>
    <row r="26" spans="1:16" ht="22" customHeight="1" x14ac:dyDescent="0.2">
      <c r="A26" s="99"/>
      <c r="B26" s="99"/>
      <c r="C26" s="99"/>
      <c r="D26" s="99"/>
      <c r="E26" s="99"/>
      <c r="F26" s="76"/>
      <c r="G26" s="76"/>
      <c r="H26" s="76"/>
      <c r="I26" s="76"/>
      <c r="J26" s="76"/>
      <c r="K26" s="76"/>
      <c r="L26" s="76"/>
      <c r="M26" s="76"/>
      <c r="N26" s="76"/>
      <c r="O26" s="42"/>
      <c r="P26" s="42"/>
    </row>
    <row r="27" spans="1:16" ht="22" customHeight="1" x14ac:dyDescent="0.2">
      <c r="A27" s="99"/>
      <c r="B27" s="99"/>
      <c r="C27" s="99"/>
      <c r="D27" s="99"/>
      <c r="E27" s="99"/>
      <c r="F27" s="76"/>
      <c r="G27" s="76"/>
      <c r="H27" s="76"/>
      <c r="I27" s="76"/>
      <c r="J27" s="76"/>
      <c r="K27" s="76"/>
      <c r="L27" s="76"/>
      <c r="M27" s="76"/>
      <c r="N27" s="76"/>
      <c r="O27" s="42"/>
      <c r="P27" s="42"/>
    </row>
    <row r="28" spans="1:16" ht="22" customHeight="1" x14ac:dyDescent="0.2">
      <c r="A28" s="99"/>
      <c r="B28" s="99"/>
      <c r="C28" s="99"/>
      <c r="D28" s="99"/>
      <c r="E28" s="99"/>
      <c r="F28" s="76"/>
      <c r="G28" s="76"/>
      <c r="H28" s="76"/>
      <c r="I28" s="76"/>
      <c r="J28" s="76"/>
      <c r="K28" s="76"/>
      <c r="L28" s="76"/>
      <c r="M28" s="76"/>
      <c r="N28" s="76"/>
      <c r="O28" s="42"/>
      <c r="P28" s="42"/>
    </row>
    <row r="29" spans="1:16" ht="22" customHeight="1" x14ac:dyDescent="0.2">
      <c r="A29" s="99"/>
      <c r="B29" s="99"/>
      <c r="C29" s="99"/>
      <c r="D29" s="99"/>
      <c r="E29" s="99"/>
      <c r="F29" s="76"/>
      <c r="G29" s="76"/>
      <c r="H29" s="76"/>
      <c r="I29" s="76"/>
      <c r="J29" s="76"/>
      <c r="K29" s="76"/>
      <c r="L29" s="76"/>
      <c r="M29" s="76"/>
      <c r="N29" s="76"/>
      <c r="O29" s="42"/>
      <c r="P29" s="42"/>
    </row>
    <row r="30" spans="1:16" ht="22" customHeight="1" x14ac:dyDescent="0.2">
      <c r="A30" s="99"/>
      <c r="B30" s="99"/>
      <c r="C30" s="99"/>
      <c r="D30" s="99"/>
      <c r="E30" s="99"/>
      <c r="F30" s="76"/>
      <c r="G30" s="76"/>
      <c r="H30" s="76"/>
      <c r="I30" s="76"/>
      <c r="J30" s="76"/>
      <c r="K30" s="76"/>
      <c r="L30" s="76"/>
      <c r="M30" s="76"/>
      <c r="N30" s="76"/>
      <c r="O30" s="42"/>
      <c r="P30" s="42"/>
    </row>
    <row r="31" spans="1:16" x14ac:dyDescent="0.2">
      <c r="A31" s="42"/>
      <c r="B31" s="42"/>
      <c r="C31" s="42"/>
      <c r="D31" s="42"/>
      <c r="E31" s="42"/>
      <c r="F31" s="42"/>
      <c r="G31" s="42"/>
      <c r="H31" s="42"/>
      <c r="I31" s="42"/>
      <c r="J31" s="42"/>
      <c r="K31" s="42"/>
      <c r="L31" s="42"/>
      <c r="M31" s="42"/>
      <c r="N31" s="42"/>
      <c r="O31" s="42"/>
      <c r="P31" s="42"/>
    </row>
    <row r="32" spans="1:16" x14ac:dyDescent="0.2">
      <c r="A32" s="42"/>
      <c r="B32" s="42"/>
      <c r="C32" s="42"/>
      <c r="D32" s="42"/>
      <c r="E32" s="42"/>
      <c r="F32" s="42"/>
      <c r="G32" s="42"/>
      <c r="H32" s="42"/>
      <c r="I32" s="42"/>
      <c r="J32" s="42"/>
      <c r="K32" s="42"/>
      <c r="L32" s="42"/>
      <c r="M32" s="42"/>
      <c r="N32" s="42"/>
      <c r="O32" s="42"/>
      <c r="P32" s="42"/>
    </row>
    <row r="33" spans="1:16" x14ac:dyDescent="0.2">
      <c r="A33" s="76"/>
      <c r="B33" s="76"/>
      <c r="C33" s="76"/>
      <c r="D33" s="76"/>
      <c r="E33" s="76"/>
      <c r="F33" s="76"/>
      <c r="G33" s="76"/>
      <c r="H33" s="76"/>
      <c r="I33" s="76"/>
      <c r="J33" s="76"/>
      <c r="K33" s="76"/>
      <c r="L33" s="76"/>
      <c r="M33" s="76"/>
      <c r="N33" s="76"/>
      <c r="O33" s="76"/>
      <c r="P33" s="76"/>
    </row>
    <row r="34" spans="1:16" x14ac:dyDescent="0.2">
      <c r="A34" s="76"/>
      <c r="B34" s="76"/>
      <c r="C34" s="76"/>
      <c r="D34" s="76"/>
      <c r="E34" s="76"/>
      <c r="F34" s="76"/>
      <c r="G34" s="76"/>
      <c r="H34" s="76"/>
      <c r="I34" s="76"/>
      <c r="J34" s="76"/>
      <c r="K34" s="76"/>
      <c r="L34" s="76"/>
      <c r="M34" s="76"/>
      <c r="N34" s="76"/>
      <c r="O34" s="76"/>
      <c r="P34" s="76"/>
    </row>
    <row r="35" spans="1:16" x14ac:dyDescent="0.2">
      <c r="A35" s="76"/>
      <c r="B35" s="76"/>
      <c r="C35" s="76"/>
      <c r="D35" s="76"/>
      <c r="E35" s="76"/>
      <c r="F35" s="76"/>
      <c r="G35" s="76"/>
      <c r="H35" s="76"/>
      <c r="I35" s="76"/>
      <c r="J35" s="76"/>
      <c r="K35" s="76"/>
      <c r="L35" s="76"/>
      <c r="M35" s="76"/>
      <c r="N35" s="76"/>
      <c r="O35" s="76"/>
      <c r="P35" s="76"/>
    </row>
    <row r="36" spans="1:16" x14ac:dyDescent="0.2">
      <c r="A36" s="76"/>
      <c r="B36" s="76"/>
      <c r="C36" s="76"/>
      <c r="D36" s="76"/>
      <c r="E36" s="76"/>
      <c r="F36" s="76"/>
      <c r="G36" s="76"/>
      <c r="H36" s="76"/>
      <c r="I36" s="76"/>
      <c r="J36" s="76"/>
      <c r="K36" s="76"/>
      <c r="L36" s="76"/>
      <c r="M36" s="76"/>
      <c r="N36" s="76"/>
      <c r="O36" s="76"/>
      <c r="P36" s="76"/>
    </row>
    <row r="37" spans="1:16" x14ac:dyDescent="0.2">
      <c r="A37" s="76"/>
      <c r="B37" s="76"/>
      <c r="C37" s="76"/>
      <c r="D37" s="76"/>
      <c r="E37" s="76"/>
      <c r="F37" s="76"/>
      <c r="G37" s="76"/>
      <c r="H37" s="76"/>
      <c r="I37" s="76"/>
      <c r="J37" s="76"/>
      <c r="K37" s="76"/>
      <c r="L37" s="76"/>
      <c r="M37" s="76"/>
      <c r="N37" s="76"/>
      <c r="O37" s="76"/>
      <c r="P37" s="76"/>
    </row>
    <row r="38" spans="1:16" x14ac:dyDescent="0.2">
      <c r="A38" s="76"/>
      <c r="B38" s="76"/>
      <c r="C38" s="76"/>
      <c r="D38" s="76"/>
      <c r="E38" s="76"/>
      <c r="F38" s="76"/>
      <c r="G38" s="76"/>
      <c r="H38" s="76"/>
      <c r="I38" s="76"/>
      <c r="J38" s="76"/>
      <c r="K38" s="76"/>
      <c r="L38" s="76"/>
      <c r="M38" s="76"/>
      <c r="N38" s="76"/>
      <c r="O38" s="76"/>
      <c r="P38" s="76"/>
    </row>
    <row r="39" spans="1:16" x14ac:dyDescent="0.2">
      <c r="A39" s="76"/>
      <c r="B39" s="76"/>
      <c r="C39" s="76"/>
      <c r="D39" s="76"/>
      <c r="E39" s="76"/>
      <c r="F39" s="76"/>
      <c r="G39" s="76"/>
      <c r="H39" s="76"/>
      <c r="I39" s="76"/>
      <c r="J39" s="76"/>
      <c r="K39" s="76"/>
      <c r="L39" s="76"/>
      <c r="M39" s="76"/>
      <c r="N39" s="76"/>
      <c r="O39" s="76"/>
      <c r="P39" s="76"/>
    </row>
    <row r="40" spans="1:16" x14ac:dyDescent="0.2">
      <c r="A40" s="76"/>
      <c r="B40" s="76"/>
      <c r="C40" s="76"/>
      <c r="D40" s="76"/>
      <c r="E40" s="76"/>
      <c r="F40" s="76"/>
      <c r="G40" s="76"/>
      <c r="H40" s="76"/>
      <c r="I40" s="76"/>
      <c r="J40" s="76"/>
      <c r="K40" s="76"/>
      <c r="L40" s="76"/>
      <c r="M40" s="76"/>
      <c r="N40" s="76"/>
      <c r="O40" s="76"/>
      <c r="P40" s="76"/>
    </row>
    <row r="41" spans="1:16" x14ac:dyDescent="0.2">
      <c r="A41" s="76"/>
      <c r="B41" s="76"/>
      <c r="C41" s="76"/>
      <c r="D41" s="76"/>
      <c r="E41" s="76"/>
      <c r="F41" s="76"/>
      <c r="G41" s="76"/>
      <c r="H41" s="76"/>
      <c r="I41" s="76"/>
      <c r="J41" s="76"/>
      <c r="K41" s="76"/>
      <c r="L41" s="76"/>
      <c r="M41" s="76"/>
      <c r="N41" s="76"/>
      <c r="O41" s="76"/>
      <c r="P41" s="76"/>
    </row>
    <row r="42" spans="1:16" x14ac:dyDescent="0.2">
      <c r="A42" s="76"/>
      <c r="B42" s="76"/>
      <c r="C42" s="76"/>
      <c r="D42" s="76"/>
      <c r="E42" s="76"/>
      <c r="F42" s="76"/>
      <c r="G42" s="76"/>
      <c r="H42" s="76"/>
      <c r="I42" s="76"/>
      <c r="J42" s="76"/>
      <c r="K42" s="76"/>
      <c r="L42" s="76"/>
      <c r="M42" s="76"/>
      <c r="N42" s="76"/>
      <c r="O42" s="76"/>
      <c r="P42" s="76"/>
    </row>
    <row r="43" spans="1:16" x14ac:dyDescent="0.2">
      <c r="A43" s="76"/>
      <c r="B43" s="76"/>
      <c r="C43" s="76"/>
      <c r="D43" s="76"/>
      <c r="E43" s="76"/>
      <c r="F43" s="76"/>
      <c r="G43" s="76"/>
      <c r="H43" s="76"/>
      <c r="I43" s="76"/>
      <c r="J43" s="76"/>
      <c r="K43" s="76"/>
      <c r="L43" s="76"/>
      <c r="M43" s="76"/>
      <c r="N43" s="76"/>
      <c r="O43" s="76"/>
      <c r="P43" s="76"/>
    </row>
    <row r="44" spans="1:16" x14ac:dyDescent="0.2">
      <c r="A44" s="76"/>
      <c r="B44" s="76"/>
      <c r="C44" s="76"/>
      <c r="D44" s="76"/>
      <c r="E44" s="76"/>
      <c r="F44" s="76"/>
      <c r="G44" s="76"/>
      <c r="H44" s="76"/>
      <c r="I44" s="76"/>
      <c r="J44" s="76"/>
      <c r="K44" s="76"/>
      <c r="L44" s="76"/>
      <c r="M44" s="76"/>
      <c r="N44" s="76"/>
      <c r="O44" s="76"/>
      <c r="P44" s="76"/>
    </row>
    <row r="45" spans="1:16" x14ac:dyDescent="0.2">
      <c r="A45" s="76"/>
      <c r="B45" s="76"/>
      <c r="C45" s="76"/>
      <c r="D45" s="76"/>
      <c r="E45" s="76"/>
      <c r="F45" s="76"/>
      <c r="G45" s="76"/>
      <c r="H45" s="76"/>
      <c r="I45" s="76"/>
      <c r="J45" s="76"/>
      <c r="K45" s="76"/>
      <c r="L45" s="76"/>
      <c r="M45" s="76"/>
      <c r="N45" s="76"/>
      <c r="O45" s="76"/>
      <c r="P45" s="76"/>
    </row>
    <row r="46" spans="1:16" x14ac:dyDescent="0.2">
      <c r="A46" s="76"/>
      <c r="B46" s="76"/>
      <c r="C46" s="76"/>
      <c r="D46" s="76"/>
      <c r="E46" s="76"/>
      <c r="F46" s="76"/>
      <c r="G46" s="76"/>
      <c r="H46" s="76"/>
      <c r="I46" s="76"/>
      <c r="J46" s="76"/>
      <c r="K46" s="76"/>
      <c r="L46" s="76"/>
      <c r="M46" s="76"/>
      <c r="N46" s="76"/>
      <c r="O46" s="76"/>
      <c r="P46" s="76"/>
    </row>
    <row r="47" spans="1:16" x14ac:dyDescent="0.2">
      <c r="A47" s="76"/>
      <c r="B47" s="76"/>
      <c r="C47" s="76"/>
      <c r="D47" s="76"/>
      <c r="E47" s="76"/>
      <c r="F47" s="76"/>
      <c r="G47" s="76"/>
      <c r="H47" s="76"/>
      <c r="I47" s="76"/>
      <c r="J47" s="76"/>
      <c r="K47" s="76"/>
      <c r="L47" s="76"/>
      <c r="M47" s="76"/>
      <c r="N47" s="76"/>
      <c r="O47" s="76"/>
      <c r="P47" s="76"/>
    </row>
    <row r="48" spans="1:16" x14ac:dyDescent="0.2">
      <c r="A48" s="76"/>
      <c r="B48" s="76"/>
      <c r="C48" s="76"/>
      <c r="D48" s="76"/>
      <c r="E48" s="76"/>
      <c r="F48" s="76"/>
      <c r="G48" s="76"/>
      <c r="H48" s="76"/>
      <c r="I48" s="76"/>
      <c r="J48" s="76"/>
      <c r="K48" s="76"/>
      <c r="L48" s="76"/>
      <c r="M48" s="76"/>
      <c r="N48" s="76"/>
      <c r="O48" s="76"/>
      <c r="P48" s="76"/>
    </row>
    <row r="49" spans="1:16" x14ac:dyDescent="0.2">
      <c r="A49" s="76"/>
      <c r="B49" s="76"/>
      <c r="C49" s="76"/>
      <c r="D49" s="76"/>
      <c r="E49" s="76"/>
      <c r="F49" s="76"/>
      <c r="G49" s="76"/>
      <c r="H49" s="76"/>
      <c r="I49" s="76"/>
      <c r="J49" s="76"/>
      <c r="K49" s="76"/>
      <c r="L49" s="76"/>
      <c r="M49" s="76"/>
      <c r="N49" s="76"/>
      <c r="O49" s="76"/>
      <c r="P49" s="76"/>
    </row>
    <row r="50" spans="1:16" x14ac:dyDescent="0.2">
      <c r="A50" s="76"/>
      <c r="B50" s="76"/>
      <c r="C50" s="76"/>
      <c r="D50" s="76"/>
      <c r="E50" s="76"/>
      <c r="F50" s="76"/>
      <c r="G50" s="76"/>
      <c r="H50" s="76"/>
      <c r="I50" s="76"/>
      <c r="J50" s="76"/>
      <c r="K50" s="76"/>
      <c r="L50" s="76"/>
      <c r="M50" s="76"/>
      <c r="N50" s="76"/>
      <c r="O50" s="76"/>
      <c r="P50" s="76"/>
    </row>
    <row r="51" spans="1:16" x14ac:dyDescent="0.2">
      <c r="A51" s="76"/>
      <c r="B51" s="76"/>
      <c r="C51" s="76"/>
      <c r="D51" s="76"/>
      <c r="E51" s="76"/>
      <c r="F51" s="76"/>
      <c r="G51" s="76"/>
      <c r="H51" s="76"/>
      <c r="I51" s="76"/>
      <c r="J51" s="76"/>
      <c r="K51" s="76"/>
      <c r="L51" s="76"/>
      <c r="M51" s="76"/>
      <c r="N51" s="76"/>
      <c r="O51" s="76"/>
      <c r="P51" s="76"/>
    </row>
    <row r="52" spans="1:16" x14ac:dyDescent="0.2">
      <c r="A52" s="76"/>
      <c r="B52" s="76"/>
      <c r="C52" s="76"/>
      <c r="D52" s="76"/>
      <c r="E52" s="76"/>
      <c r="F52" s="76"/>
      <c r="G52" s="76"/>
      <c r="H52" s="76"/>
      <c r="I52" s="76"/>
      <c r="J52" s="76"/>
      <c r="K52" s="76"/>
      <c r="L52" s="76"/>
      <c r="M52" s="76"/>
      <c r="N52" s="76"/>
      <c r="O52" s="76"/>
      <c r="P52" s="76"/>
    </row>
    <row r="53" spans="1:16" x14ac:dyDescent="0.2">
      <c r="A53" s="76"/>
      <c r="B53" s="76"/>
      <c r="C53" s="76"/>
      <c r="D53" s="76"/>
      <c r="E53" s="76"/>
      <c r="F53" s="76"/>
      <c r="G53" s="76"/>
      <c r="H53" s="76"/>
      <c r="I53" s="76"/>
      <c r="J53" s="76"/>
      <c r="K53" s="76"/>
      <c r="L53" s="76"/>
      <c r="M53" s="76"/>
      <c r="N53" s="76"/>
      <c r="O53" s="76"/>
      <c r="P53" s="76"/>
    </row>
    <row r="54" spans="1:16" x14ac:dyDescent="0.2">
      <c r="A54" s="76"/>
      <c r="B54" s="76"/>
      <c r="C54" s="76"/>
      <c r="D54" s="76"/>
      <c r="E54" s="76"/>
      <c r="F54" s="76"/>
      <c r="G54" s="76"/>
      <c r="H54" s="76"/>
      <c r="I54" s="76"/>
      <c r="J54" s="76"/>
      <c r="K54" s="76"/>
      <c r="L54" s="76"/>
      <c r="M54" s="76"/>
      <c r="N54" s="76"/>
      <c r="O54" s="76"/>
      <c r="P54" s="76"/>
    </row>
    <row r="55" spans="1:16" x14ac:dyDescent="0.2">
      <c r="A55" s="76"/>
      <c r="B55" s="76"/>
      <c r="C55" s="76"/>
      <c r="D55" s="76"/>
      <c r="E55" s="76"/>
      <c r="F55" s="76"/>
      <c r="G55" s="76"/>
      <c r="H55" s="76"/>
      <c r="I55" s="76"/>
      <c r="J55" s="76"/>
      <c r="K55" s="76"/>
      <c r="L55" s="76"/>
      <c r="M55" s="76"/>
      <c r="N55" s="76"/>
      <c r="O55" s="76"/>
      <c r="P55" s="76"/>
    </row>
    <row r="56" spans="1:16" x14ac:dyDescent="0.2">
      <c r="A56" s="76"/>
      <c r="B56" s="76"/>
      <c r="C56" s="76"/>
      <c r="D56" s="76"/>
      <c r="E56" s="76"/>
      <c r="F56" s="76"/>
      <c r="G56" s="76"/>
      <c r="H56" s="76"/>
      <c r="I56" s="76"/>
      <c r="J56" s="76"/>
      <c r="K56" s="76"/>
      <c r="L56" s="76"/>
      <c r="M56" s="76"/>
      <c r="N56" s="76"/>
      <c r="O56" s="76"/>
      <c r="P56" s="76"/>
    </row>
    <row r="57" spans="1:16" x14ac:dyDescent="0.2">
      <c r="A57" s="76"/>
      <c r="B57" s="76"/>
      <c r="C57" s="76"/>
      <c r="D57" s="76"/>
      <c r="E57" s="76"/>
      <c r="F57" s="76"/>
      <c r="G57" s="76"/>
      <c r="H57" s="76"/>
      <c r="I57" s="76"/>
      <c r="J57" s="76"/>
      <c r="K57" s="76"/>
      <c r="L57" s="76"/>
      <c r="M57" s="76"/>
      <c r="N57" s="76"/>
      <c r="O57" s="76"/>
      <c r="P57" s="76"/>
    </row>
    <row r="58" spans="1:16" x14ac:dyDescent="0.2">
      <c r="A58" s="76"/>
      <c r="B58" s="76"/>
      <c r="C58" s="76"/>
      <c r="D58" s="76"/>
      <c r="E58" s="76"/>
      <c r="F58" s="76"/>
      <c r="G58" s="76"/>
      <c r="H58" s="76"/>
      <c r="I58" s="76"/>
      <c r="J58" s="76"/>
      <c r="K58" s="76"/>
      <c r="L58" s="76"/>
      <c r="M58" s="76"/>
      <c r="N58" s="76"/>
      <c r="O58" s="76"/>
      <c r="P58" s="76"/>
    </row>
    <row r="59" spans="1:16" x14ac:dyDescent="0.2">
      <c r="A59" s="76"/>
      <c r="B59" s="76"/>
      <c r="C59" s="76"/>
      <c r="D59" s="76"/>
      <c r="E59" s="76"/>
      <c r="F59" s="76"/>
      <c r="G59" s="76"/>
      <c r="H59" s="76"/>
      <c r="I59" s="76"/>
      <c r="J59" s="76"/>
      <c r="K59" s="76"/>
      <c r="L59" s="76"/>
      <c r="M59" s="76"/>
      <c r="N59" s="76"/>
      <c r="O59" s="76"/>
      <c r="P59" s="76"/>
    </row>
    <row r="60" spans="1:16" x14ac:dyDescent="0.2">
      <c r="A60" s="76"/>
      <c r="B60" s="76"/>
      <c r="C60" s="76"/>
      <c r="D60" s="76"/>
      <c r="E60" s="76"/>
      <c r="F60" s="76"/>
      <c r="G60" s="76"/>
      <c r="H60" s="76"/>
      <c r="I60" s="76"/>
      <c r="J60" s="76"/>
      <c r="K60" s="76"/>
      <c r="L60" s="76"/>
      <c r="M60" s="76"/>
      <c r="N60" s="76"/>
      <c r="O60" s="76"/>
      <c r="P60" s="76"/>
    </row>
    <row r="61" spans="1:16" x14ac:dyDescent="0.2">
      <c r="A61" s="76"/>
      <c r="B61" s="76"/>
      <c r="C61" s="76"/>
      <c r="D61" s="76"/>
      <c r="E61" s="76"/>
      <c r="F61" s="76"/>
      <c r="G61" s="76"/>
      <c r="H61" s="76"/>
      <c r="I61" s="76"/>
      <c r="J61" s="76"/>
      <c r="K61" s="76"/>
      <c r="L61" s="76"/>
      <c r="M61" s="76"/>
      <c r="N61" s="76"/>
      <c r="O61" s="76"/>
      <c r="P61" s="76"/>
    </row>
    <row r="62" spans="1:16" x14ac:dyDescent="0.2">
      <c r="O62" s="42"/>
      <c r="P62" s="42"/>
    </row>
    <row r="63" spans="1:16" x14ac:dyDescent="0.2">
      <c r="O63" s="42"/>
      <c r="P63" s="42"/>
    </row>
    <row r="64" spans="1:16" x14ac:dyDescent="0.2">
      <c r="O64" s="42"/>
      <c r="P64" s="42"/>
    </row>
    <row r="65" spans="15:16" x14ac:dyDescent="0.2">
      <c r="O65" s="42"/>
      <c r="P65" s="42"/>
    </row>
    <row r="66" spans="15:16" x14ac:dyDescent="0.2">
      <c r="O66" s="42"/>
      <c r="P66" s="42"/>
    </row>
    <row r="67" spans="15:16" x14ac:dyDescent="0.2">
      <c r="O67" s="42"/>
      <c r="P67" s="42"/>
    </row>
    <row r="68" spans="15:16" x14ac:dyDescent="0.2">
      <c r="O68" s="42"/>
      <c r="P68" s="42"/>
    </row>
    <row r="69" spans="15:16" x14ac:dyDescent="0.2">
      <c r="O69" s="42"/>
      <c r="P69" s="42"/>
    </row>
    <row r="70" spans="15:16" x14ac:dyDescent="0.2">
      <c r="O70" s="42"/>
      <c r="P70" s="42"/>
    </row>
    <row r="71" spans="15:16" x14ac:dyDescent="0.2">
      <c r="O71" s="42"/>
      <c r="P71" s="42"/>
    </row>
    <row r="72" spans="15:16" x14ac:dyDescent="0.2">
      <c r="O72" s="42"/>
      <c r="P72" s="42"/>
    </row>
    <row r="73" spans="15:16" x14ac:dyDescent="0.2">
      <c r="O73" s="42"/>
      <c r="P73" s="42"/>
    </row>
    <row r="74" spans="15:16" x14ac:dyDescent="0.2">
      <c r="O74" s="42"/>
      <c r="P74" s="42"/>
    </row>
    <row r="75" spans="15:16" x14ac:dyDescent="0.2">
      <c r="O75" s="42"/>
      <c r="P75" s="42"/>
    </row>
    <row r="76" spans="15:16" x14ac:dyDescent="0.2">
      <c r="O76" s="42"/>
      <c r="P76" s="42"/>
    </row>
    <row r="77" spans="15:16" x14ac:dyDescent="0.2">
      <c r="O77" s="42"/>
      <c r="P77" s="42"/>
    </row>
    <row r="78" spans="15:16" x14ac:dyDescent="0.2">
      <c r="O78" s="42"/>
      <c r="P78" s="42"/>
    </row>
    <row r="79" spans="15:16" x14ac:dyDescent="0.2">
      <c r="O79" s="42"/>
      <c r="P79" s="42"/>
    </row>
    <row r="80" spans="15:16" x14ac:dyDescent="0.2">
      <c r="O80" s="42"/>
      <c r="P80" s="42"/>
    </row>
    <row r="81" spans="15:16" x14ac:dyDescent="0.2">
      <c r="O81" s="42"/>
      <c r="P81" s="42"/>
    </row>
    <row r="82" spans="15:16" x14ac:dyDescent="0.2">
      <c r="O82" s="42"/>
      <c r="P82" s="42"/>
    </row>
    <row r="83" spans="15:16" x14ac:dyDescent="0.2">
      <c r="O83" s="42"/>
      <c r="P83" s="42"/>
    </row>
    <row r="84" spans="15:16" x14ac:dyDescent="0.2">
      <c r="O84" s="42"/>
      <c r="P84" s="42"/>
    </row>
    <row r="85" spans="15:16" x14ac:dyDescent="0.2">
      <c r="O85" s="42"/>
      <c r="P85" s="42"/>
    </row>
    <row r="86" spans="15:16" x14ac:dyDescent="0.2">
      <c r="O86" s="42"/>
      <c r="P86" s="42"/>
    </row>
    <row r="87" spans="15:16" x14ac:dyDescent="0.2">
      <c r="O87" s="42"/>
      <c r="P87" s="42"/>
    </row>
    <row r="88" spans="15:16" x14ac:dyDescent="0.2">
      <c r="O88" s="42"/>
      <c r="P88" s="42"/>
    </row>
    <row r="89" spans="15:16" x14ac:dyDescent="0.2">
      <c r="O89" s="42"/>
      <c r="P89" s="42"/>
    </row>
    <row r="90" spans="15:16" x14ac:dyDescent="0.2">
      <c r="O90" s="42"/>
      <c r="P90" s="42"/>
    </row>
    <row r="91" spans="15:16" x14ac:dyDescent="0.2">
      <c r="O91" s="42"/>
      <c r="P91" s="42"/>
    </row>
    <row r="92" spans="15:16" x14ac:dyDescent="0.2">
      <c r="O92" s="42"/>
      <c r="P92" s="42"/>
    </row>
    <row r="93" spans="15:16" x14ac:dyDescent="0.2">
      <c r="O93" s="42"/>
      <c r="P93" s="42"/>
    </row>
    <row r="94" spans="15:16" x14ac:dyDescent="0.2">
      <c r="O94" s="42"/>
      <c r="P94" s="42"/>
    </row>
    <row r="95" spans="15:16" x14ac:dyDescent="0.2">
      <c r="O95" s="42"/>
      <c r="P95" s="42"/>
    </row>
    <row r="96" spans="15:16" x14ac:dyDescent="0.2">
      <c r="O96" s="42"/>
      <c r="P96" s="42"/>
    </row>
    <row r="97" spans="15:16" x14ac:dyDescent="0.2">
      <c r="O97" s="42"/>
      <c r="P97" s="42"/>
    </row>
    <row r="98" spans="15:16" x14ac:dyDescent="0.2">
      <c r="O98" s="42"/>
      <c r="P98" s="42"/>
    </row>
    <row r="99" spans="15:16" x14ac:dyDescent="0.2">
      <c r="O99" s="42"/>
      <c r="P99" s="42"/>
    </row>
    <row r="100" spans="15:16" x14ac:dyDescent="0.2">
      <c r="O100" s="42"/>
      <c r="P100" s="42"/>
    </row>
    <row r="101" spans="15:16" x14ac:dyDescent="0.2">
      <c r="O101" s="42"/>
      <c r="P101" s="42"/>
    </row>
    <row r="102" spans="15:16" x14ac:dyDescent="0.2">
      <c r="O102" s="42"/>
      <c r="P102" s="42"/>
    </row>
    <row r="103" spans="15:16" x14ac:dyDescent="0.2">
      <c r="O103" s="42"/>
      <c r="P103" s="42"/>
    </row>
    <row r="104" spans="15:16" x14ac:dyDescent="0.2">
      <c r="O104" s="42"/>
      <c r="P104" s="42"/>
    </row>
    <row r="105" spans="15:16" x14ac:dyDescent="0.2">
      <c r="O105" s="42"/>
      <c r="P105" s="42"/>
    </row>
    <row r="106" spans="15:16" x14ac:dyDescent="0.2">
      <c r="O106" s="42"/>
      <c r="P106" s="42"/>
    </row>
    <row r="107" spans="15:16" x14ac:dyDescent="0.2">
      <c r="O107" s="42"/>
      <c r="P107" s="42"/>
    </row>
    <row r="108" spans="15:16" x14ac:dyDescent="0.2">
      <c r="O108" s="42"/>
      <c r="P108" s="42"/>
    </row>
    <row r="109" spans="15:16" x14ac:dyDescent="0.2">
      <c r="O109" s="42"/>
      <c r="P109" s="42"/>
    </row>
    <row r="110" spans="15:16" x14ac:dyDescent="0.2">
      <c r="O110" s="42"/>
      <c r="P110" s="42"/>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ASDAQGS:FTNT/explorer/revenue_proj" xr:uid="{0D4A711B-6C2E-7C4B-B830-98B8120972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2023-11-10T05:18:10Z</dcterms:modified>
</cp:coreProperties>
</file>