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Technology/Software/"/>
    </mc:Choice>
  </mc:AlternateContent>
  <xr:revisionPtr revIDLastSave="0" documentId="13_ncr:1_{AB235606-7AB3-5744-8B45-8E07990032EB}" xr6:coauthVersionLast="47" xr6:coauthVersionMax="47" xr10:uidLastSave="{00000000-0000-0000-0000-000000000000}"/>
  <bookViews>
    <workbookView xWindow="0" yWindow="500" windowWidth="28800" windowHeight="16080" activeTab="1" xr2:uid="{00000000-000D-0000-FFFF-FFFF00000000}"/>
  </bookViews>
  <sheets>
    <sheet name="Financials" sheetId="1" r:id="rId1"/>
    <sheet name="Model" sheetId="3"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 i="3" l="1"/>
  <c r="O10" i="3"/>
  <c r="O9" i="3"/>
  <c r="O7" i="3"/>
  <c r="G7" i="3"/>
  <c r="E7" i="3"/>
  <c r="O6" i="3"/>
  <c r="O8" i="3" s="1"/>
  <c r="O12" i="3" s="1"/>
  <c r="G6" i="3"/>
  <c r="E6" i="3"/>
  <c r="O5" i="3"/>
  <c r="G5" i="3"/>
  <c r="C4" i="3"/>
  <c r="A4" i="3"/>
  <c r="C3" i="3"/>
  <c r="A22" i="3" a="1"/>
  <c r="A22" i="3" s="1"/>
  <c r="C21" i="3" a="1"/>
  <c r="C21" i="3" s="1"/>
  <c r="A21" i="3" a="1"/>
  <c r="A21" i="3" s="1"/>
  <c r="J17" i="3"/>
  <c r="I17" i="3"/>
  <c r="H17" i="3"/>
  <c r="G17" i="3"/>
  <c r="F17" i="3"/>
  <c r="C6" i="3" s="1"/>
  <c r="E17" i="3"/>
  <c r="D17" i="3"/>
  <c r="C17" i="3"/>
  <c r="B17" i="3"/>
  <c r="J16" i="3"/>
  <c r="I16" i="3"/>
  <c r="H16" i="3"/>
  <c r="G16" i="3"/>
  <c r="F16" i="3"/>
  <c r="E16" i="3"/>
  <c r="D16" i="3"/>
  <c r="C16" i="3"/>
  <c r="E5" i="3" s="1"/>
  <c r="O15" i="3"/>
  <c r="J14" i="3"/>
  <c r="I14" i="3"/>
  <c r="H14" i="3"/>
  <c r="G14" i="3"/>
  <c r="F14" i="3"/>
  <c r="C5" i="3" s="1"/>
  <c r="E14" i="3"/>
  <c r="D14" i="3"/>
  <c r="C14" i="3"/>
  <c r="B14" i="3"/>
  <c r="J13" i="3"/>
  <c r="I13" i="3"/>
  <c r="H13" i="3"/>
  <c r="G13" i="3"/>
  <c r="F13" i="3"/>
  <c r="E13" i="3"/>
  <c r="D13" i="3"/>
  <c r="C13" i="3"/>
  <c r="J11" i="3"/>
  <c r="I11" i="3"/>
  <c r="H11" i="3"/>
  <c r="G11" i="3"/>
  <c r="F11" i="3"/>
  <c r="E11" i="3"/>
  <c r="D11" i="3"/>
  <c r="C11" i="3"/>
  <c r="E3" i="3" s="1"/>
  <c r="O11" i="3"/>
  <c r="O19" i="3"/>
  <c r="K5" i="3" a="1"/>
  <c r="K5" i="3" s="1"/>
  <c r="A5" i="3" a="1"/>
  <c r="A5" i="3" s="1"/>
  <c r="K4" i="3" a="1"/>
  <c r="K4" i="3" s="1"/>
  <c r="A3" i="3" a="1"/>
  <c r="A3" i="3" s="1"/>
  <c r="K3" i="3" s="1"/>
  <c r="S190" i="1"/>
  <c r="R190" i="1"/>
  <c r="Q190" i="1"/>
  <c r="P190" i="1"/>
  <c r="O190" i="1"/>
  <c r="N190" i="1"/>
  <c r="M190" i="1"/>
  <c r="L190" i="1"/>
  <c r="K190" i="1"/>
  <c r="J190" i="1"/>
  <c r="I190" i="1"/>
  <c r="H190" i="1"/>
  <c r="G190" i="1"/>
  <c r="F190" i="1"/>
  <c r="E190" i="1"/>
  <c r="D190" i="1"/>
  <c r="C190" i="1"/>
  <c r="B190" i="1"/>
  <c r="S189" i="1"/>
  <c r="R189" i="1"/>
  <c r="Q189" i="1"/>
  <c r="P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P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 r="K13" i="3" l="1"/>
  <c r="K11" i="3"/>
  <c r="K16" i="3"/>
  <c r="E4" i="3"/>
  <c r="G4" i="3"/>
  <c r="O20" i="3"/>
  <c r="C7" i="3"/>
  <c r="A6" i="3" l="1"/>
  <c r="A7" i="3"/>
  <c r="O21" i="3"/>
  <c r="O22" i="3" s="1"/>
  <c r="O23" i="3" l="1"/>
  <c r="O14" i="3" l="1"/>
  <c r="O17" i="3" s="1"/>
  <c r="N25" i="3" s="1"/>
  <c r="I6" i="3" s="1"/>
  <c r="I3" i="3" s="1"/>
  <c r="I4" i="3" s="1"/>
  <c r="I5" i="3" s="1"/>
  <c r="K6" i="3" s="1"/>
  <c r="K7"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<sst xmlns="http://schemas.openxmlformats.org/spreadsheetml/2006/main" count="1169" uniqueCount="253">
  <si>
    <t>2010 Y</t>
  </si>
  <si>
    <t>2011 Y</t>
  </si>
  <si>
    <t>2012 Y</t>
  </si>
  <si>
    <t>2013 Y</t>
  </si>
  <si>
    <t>2014 Y</t>
  </si>
  <si>
    <t>2015 Y</t>
  </si>
  <si>
    <t>2016 Y</t>
  </si>
  <si>
    <t>2017 Y</t>
  </si>
  <si>
    <t>2018 Y</t>
  </si>
  <si>
    <t>2019 Y</t>
  </si>
  <si>
    <t>2020 Y</t>
  </si>
  <si>
    <t>2021 Y</t>
  </si>
  <si>
    <t>2022 Y</t>
  </si>
  <si>
    <t>TTM</t>
  </si>
  <si>
    <t>2022 Q3</t>
  </si>
  <si>
    <t>2022 Q4</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</si>
  <si>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</si>
  <si>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</si>
  <si>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</si>
  <si>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</si>
  <si>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</si>
  <si>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</si>
  <si>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</si>
  <si>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</si>
  <si>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</si>
  <si>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</si>
  <si>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</si>
  <si>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</si>
  <si>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</si>
  <si>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</si>
  <si>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</si>
  <si>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</si>
  <si>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</si>
  <si>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</si>
  <si>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</si>
  <si>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</si>
  <si>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</si>
  <si>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</si>
  <si>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</si>
  <si>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</si>
  <si>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</si>
  <si>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</si>
  <si>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</si>
  <si>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</si>
  <si>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</si>
  <si>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</si>
  <si>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</si>
  <si>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</si>
  <si>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</si>
  <si>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</si>
  <si>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</si>
  <si>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</si>
  <si>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</si>
  <si>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</si>
  <si>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</si>
  <si>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</si>
  <si>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</si>
  <si>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</si>
  <si>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</si>
  <si>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</si>
  <si>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</si>
  <si>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</si>
  <si>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</si>
  <si>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</si>
  <si>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</si>
  <si>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</si>
  <si>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</si>
  <si>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</si>
  <si>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</si>
  <si>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</si>
  <si>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</si>
  <si>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</si>
  <si>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</si>
  <si>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</si>
  <si>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</si>
  <si>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</si>
  <si>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</si>
  <si>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</si>
  <si>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</si>
  <si>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</si>
  <si>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</si>
  <si>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</si>
  <si>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</si>
  <si>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</si>
  <si>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</si>
  <si>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</si>
  <si>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</si>
  <si>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</si>
  <si>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</si>
  <si>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</si>
  <si>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</si>
  <si>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</si>
  <si>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</si>
  <si>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</si>
  <si>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</si>
  <si>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</si>
  <si>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</si>
  <si>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</si>
  <si>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</si>
  <si>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</si>
  <si>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</si>
  <si>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</si>
  <si>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</si>
  <si>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</si>
  <si>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</si>
  <si>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</si>
  <si>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</si>
  <si>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</si>
  <si>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</si>
  <si>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</si>
  <si>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</si>
  <si>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</si>
  <si>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</si>
  <si>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</si>
  <si>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</si>
  <si>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</si>
  <si>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</si>
  <si>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</si>
  <si>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</si>
  <si>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</si>
  <si>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</si>
  <si>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</si>
  <si>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</si>
  <si>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</si>
  <si>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</si>
  <si>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</si>
  <si>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</si>
  <si>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</si>
  <si>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</si>
  <si>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</si>
  <si>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</si>
  <si>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</si>
  <si>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</si>
  <si>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</si>
  <si>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</si>
  <si>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</si>
  <si>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</si>
  <si>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</si>
  <si>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</si>
  <si>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</si>
  <si>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</si>
  <si>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</si>
  <si>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</si>
  <si>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</si>
  <si>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</si>
  <si>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</si>
  <si>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</si>
  <si>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</si>
  <si>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</si>
  <si>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</si>
  <si>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</si>
  <si>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</si>
  <si>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</si>
  <si>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</si>
  <si>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</si>
  <si>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</si>
  <si>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</si>
  <si>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</si>
  <si>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</si>
  <si>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</si>
  <si>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</si>
  <si>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</si>
  <si>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</si>
  <si>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</si>
  <si>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</si>
  <si>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</si>
  <si>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</si>
  <si>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</si>
  <si>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</si>
  <si>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</si>
  <si>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</si>
  <si>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</si>
  <si>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</si>
  <si>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</si>
  <si>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</si>
  <si>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</si>
  <si>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</si>
  <si>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</si>
  <si>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</si>
  <si>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</si>
  <si>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</si>
  <si>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</si>
  <si>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</si>
  <si>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</si>
  <si>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</si>
  <si>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</si>
  <si>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</si>
  <si>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</si>
  <si>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</si>
  <si>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</si>
  <si>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</si>
  <si>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</si>
  <si>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</si>
  <si>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</si>
  <si>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</si>
  <si>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</si>
  <si>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</si>
  <si>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</si>
  <si>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</si>
  <si>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2023 Q1</t>
  </si>
  <si>
    <t>2023 Q2</t>
  </si>
  <si>
    <t>Market Cap</t>
  </si>
  <si>
    <t>Gross Margin</t>
  </si>
  <si>
    <t>3Y Rev CAGR</t>
  </si>
  <si>
    <t>YoY Share Dilution</t>
  </si>
  <si>
    <t>Terminal Value</t>
  </si>
  <si>
    <t>Dividend Yield</t>
  </si>
  <si>
    <t>Weighted Average Cost of Capital</t>
  </si>
  <si>
    <t>Net Cash</t>
  </si>
  <si>
    <t>Operating Margin</t>
  </si>
  <si>
    <t>3Y Income CAGR</t>
  </si>
  <si>
    <t>Projected Shares</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</si>
  <si>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</si>
  <si>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</si>
  <si>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</si>
  <si>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</si>
  <si>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</si>
  <si>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</si>
  <si>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</si>
  <si>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</si>
  <si>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</si>
  <si>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</si>
  <si>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</si>
  <si>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</si>
  <si>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</si>
  <si>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</si>
  <si>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</si>
  <si>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</si>
  <si>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</si>
  <si>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</si>
  <si>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</si>
  <si>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</si>
  <si>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</si>
  <si>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</si>
  <si>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</si>
  <si>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</si>
  <si>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</si>
  <si>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</si>
  <si>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</si>
  <si>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</si>
  <si>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</si>
  <si>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</si>
  <si>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Profit Margin</t>
  </si>
  <si>
    <t>Risk Free Rate</t>
  </si>
  <si>
    <t>Fwd FCF CAGR</t>
  </si>
  <si>
    <t>Beta</t>
  </si>
  <si>
    <t>Market Return</t>
  </si>
  <si>
    <t>Weight of Debt + Equity Calculation</t>
  </si>
  <si>
    <t>`</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</si>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</sst>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8"/>
      <name val="Calibri"/>
      <family val="2"/>
    </font>
    <font>
      <sz val="11"/>
      <name val="Arial"/>
      <family val="2"/>
    </font>
    <font>
      <b/>
      <sz val="13"/>
      <name val="Arial"/>
      <family val="2"/>
    </font>
    <font>
      <i/>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0"/>
        <bgColor indexed="64"/>
      </patternFill>
    </fill>
    <fill>
      <patternFill patternType="solid">
        <fgColor theme="6" tint="0.59999389629810485"/>
        <bgColor indexed="64"/>
      </patternFill>
    </fill>
    <fill>
      <patternFill patternType="solid">
        <fgColor theme="9" tint="0.59999389629810485"/>
        <bgColor indexed="64"/>
      </patternFill>
    </fill>
  </fills>
  <borders count="31">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top style="thin">
        <color theme="1"/>
      </top>
      <bottom style="thin">
        <color indexed="64"/>
      </bottom>
      <diagonal/>
    </border>
    <border>
      <left/>
      <right/>
      <top style="thin">
        <color theme="1"/>
      </top>
      <bottom/>
      <diagonal/>
    </border>
    <border>
      <left/>
      <right/>
      <top style="thin">
        <color theme="1"/>
      </top>
      <bottom style="thin">
        <color theme="1"/>
      </bottom>
      <diagonal/>
    </border>
    <border>
      <left style="medium">
        <color theme="0" tint="-0.14999847407452621"/>
      </left>
      <right style="thin">
        <color theme="0" tint="-0.14999847407452621"/>
      </right>
      <top style="medium">
        <color theme="0" tint="-0.14999847407452621"/>
      </top>
      <bottom/>
      <diagonal/>
    </border>
    <border>
      <left/>
      <right style="thin">
        <color theme="0" tint="-0.14999847407452621"/>
      </right>
      <top style="medium">
        <color theme="0" tint="-0.14999847407452621"/>
      </top>
      <bottom/>
      <diagonal/>
    </border>
    <border>
      <left/>
      <right/>
      <top style="medium">
        <color theme="0" tint="-0.14999847407452621"/>
      </top>
      <bottom/>
      <diagonal/>
    </border>
    <border>
      <left style="thin">
        <color theme="0" tint="-0.14999847407452621"/>
      </left>
      <right/>
      <top style="medium">
        <color theme="0" tint="-0.14999847407452621"/>
      </top>
      <bottom/>
      <diagonal/>
    </border>
    <border>
      <left/>
      <right style="medium">
        <color theme="0" tint="-0.14999847407452621"/>
      </right>
      <top style="medium">
        <color theme="0" tint="-0.14999847407452621"/>
      </top>
      <bottom/>
      <diagonal/>
    </border>
    <border>
      <left style="thin">
        <color theme="0" tint="-0.14999847407452621"/>
      </left>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medium">
        <color theme="0" tint="-0.14999847407452621"/>
      </left>
      <right style="thin">
        <color theme="0" tint="-0.14999847407452621"/>
      </right>
      <top/>
      <bottom/>
      <diagonal/>
    </border>
    <border>
      <left/>
      <right style="thin">
        <color theme="0" tint="-0.14999847407452621"/>
      </right>
      <top/>
      <bottom/>
      <diagonal/>
    </border>
    <border>
      <left/>
      <right style="medium">
        <color theme="0" tint="-0.14999847407452621"/>
      </right>
      <top/>
      <bottom/>
      <diagonal/>
    </border>
    <border>
      <left style="thin">
        <color theme="0" tint="-0.14999847407452621"/>
      </left>
      <right/>
      <top/>
      <bottom/>
      <diagonal/>
    </border>
    <border>
      <left style="medium">
        <color theme="0" tint="-0.14999847407452621"/>
      </left>
      <right style="thin">
        <color theme="0" tint="-0.14999847407452621"/>
      </right>
      <top/>
      <bottom style="medium">
        <color theme="0" tint="-0.14999847407452621"/>
      </bottom>
      <diagonal/>
    </border>
    <border>
      <left/>
      <right style="thin">
        <color theme="0" tint="-0.14999847407452621"/>
      </right>
      <top/>
      <bottom style="medium">
        <color theme="0" tint="-0.14999847407452621"/>
      </bottom>
      <diagonal/>
    </border>
    <border>
      <left/>
      <right/>
      <top/>
      <bottom style="medium">
        <color theme="0" tint="-0.14999847407452621"/>
      </bottom>
      <diagonal/>
    </border>
    <border>
      <left/>
      <right style="medium">
        <color theme="0" tint="-0.14999847407452621"/>
      </right>
      <top/>
      <bottom style="medium">
        <color theme="0" tint="-0.14999847407452621"/>
      </bottom>
      <diagonal/>
    </border>
    <border>
      <left style="thin">
        <color theme="0" tint="-0.14999847407452621"/>
      </left>
      <right/>
      <top style="thin">
        <color theme="0" tint="-0.14999847407452621"/>
      </top>
      <bottom/>
      <diagonal/>
    </border>
    <border>
      <left/>
      <right/>
      <top style="thin">
        <color theme="0" tint="-0.14999847407452621"/>
      </top>
      <bottom/>
      <diagonal/>
    </border>
    <border>
      <left/>
      <right style="thin">
        <color theme="0" tint="-0.14999847407452621"/>
      </right>
      <top style="thin">
        <color theme="0" tint="-0.14999847407452621"/>
      </top>
      <bottom/>
      <diagonal/>
    </border>
    <border>
      <left/>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top/>
      <bottom style="thin">
        <color theme="0" tint="-0.14999847407452621"/>
      </bottom>
      <diagonal/>
    </border>
    <border>
      <left/>
      <right style="thin">
        <color theme="0" tint="-0.14999847407452621"/>
      </right>
      <top/>
      <bottom style="thin">
        <color theme="0" tint="-0.14999847407452621"/>
      </bottom>
      <diagonal/>
    </border>
    <border>
      <left/>
      <right/>
      <top/>
      <bottom style="thin">
        <color theme="0" tint="-0.14999847407452621"/>
      </bottom>
      <diagonal/>
    </border>
  </borders>
  <cellStyleXfs count="2">
    <xf numFmtId="0" fontId="0" fillId="0" borderId="0"/>
    <xf numFmtId="9" fontId="10" fillId="0" borderId="0" applyFont="0" applyFill="0" applyBorder="0" applyAlignment="0" applyProtection="0"/>
  </cellStyleXfs>
  <cellXfs count="124">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1" fillId="6" borderId="2" xfId="0" applyFont="1" applyFill="1" applyBorder="1" applyAlignment="1">
      <alignment horizontal="left" vertical="center" indent="2"/>
    </xf>
    <xf numFmtId="0" fontId="11" fillId="6" borderId="3" xfId="0" applyFont="1" applyFill="1" applyBorder="1" applyAlignment="1">
      <alignment horizontal="left" vertical="center" indent="2"/>
    </xf>
    <xf numFmtId="9" fontId="11" fillId="6" borderId="3" xfId="0" applyNumberFormat="1" applyFont="1" applyFill="1" applyBorder="1" applyAlignment="1">
      <alignment horizontal="right" vertical="center"/>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3" fontId="5" fillId="0" borderId="5" xfId="0" applyNumberFormat="1" applyFont="1" applyBorder="1"/>
    <xf numFmtId="3" fontId="6" fillId="4" borderId="5" xfId="0" applyNumberFormat="1" applyFont="1" applyFill="1" applyBorder="1"/>
    <xf numFmtId="0" fontId="3" fillId="0" borderId="5" xfId="0" applyFont="1" applyBorder="1"/>
    <xf numFmtId="0" fontId="4" fillId="0" borderId="6" xfId="0" applyFont="1" applyBorder="1"/>
    <xf numFmtId="4" fontId="7" fillId="0" borderId="6" xfId="0" applyNumberFormat="1" applyFont="1" applyBorder="1"/>
    <xf numFmtId="4" fontId="8" fillId="5" borderId="6" xfId="0" applyNumberFormat="1" applyFont="1" applyFill="1" applyBorder="1"/>
    <xf numFmtId="3" fontId="5" fillId="0" borderId="6" xfId="0" applyNumberFormat="1" applyFont="1" applyBorder="1"/>
    <xf numFmtId="3" fontId="6" fillId="4" borderId="6" xfId="0" applyNumberFormat="1" applyFont="1" applyFill="1" applyBorder="1"/>
    <xf numFmtId="0" fontId="3" fillId="0" borderId="6" xfId="0" applyFont="1" applyBorder="1"/>
    <xf numFmtId="0" fontId="3" fillId="0" borderId="7" xfId="0" applyFont="1" applyBorder="1"/>
    <xf numFmtId="3" fontId="5" fillId="0" borderId="7" xfId="0" applyNumberFormat="1" applyFont="1" applyBorder="1"/>
    <xf numFmtId="3" fontId="6" fillId="4" borderId="7" xfId="0" applyNumberFormat="1" applyFont="1" applyFill="1" applyBorder="1"/>
    <xf numFmtId="164" fontId="4" fillId="9" borderId="8" xfId="0" applyNumberFormat="1" applyFont="1" applyFill="1" applyBorder="1" applyAlignment="1">
      <alignment horizontal="right" vertical="center" indent="1"/>
    </xf>
    <xf numFmtId="9" fontId="13"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3" fillId="10" borderId="9" xfId="1" applyNumberFormat="1" applyFont="1" applyFill="1" applyBorder="1" applyAlignment="1">
      <alignment horizontal="left" vertical="center" indent="1"/>
    </xf>
    <xf numFmtId="165" fontId="4" fillId="9" borderId="9" xfId="1" applyNumberFormat="1" applyFont="1" applyFill="1" applyBorder="1" applyAlignment="1">
      <alignment horizontal="right" vertical="center" indent="1"/>
    </xf>
    <xf numFmtId="164" fontId="4" fillId="9" borderId="10" xfId="0" applyNumberFormat="1" applyFont="1" applyFill="1" applyBorder="1" applyAlignment="1">
      <alignment horizontal="right" vertical="center" indent="1"/>
    </xf>
    <xf numFmtId="9" fontId="13" fillId="10" borderId="10" xfId="1" applyFont="1" applyFill="1" applyBorder="1" applyAlignment="1">
      <alignment horizontal="left" vertical="center" indent="1"/>
    </xf>
    <xf numFmtId="10" fontId="4" fillId="9" borderId="11" xfId="1" applyNumberFormat="1" applyFont="1" applyFill="1" applyBorder="1" applyAlignment="1">
      <alignment horizontal="right" vertical="center" indent="1"/>
    </xf>
    <xf numFmtId="0" fontId="13" fillId="10" borderId="12" xfId="1" applyNumberFormat="1" applyFont="1" applyFill="1" applyBorder="1" applyAlignment="1">
      <alignment horizontal="left" vertical="center" indent="1"/>
    </xf>
    <xf numFmtId="0" fontId="1" fillId="11" borderId="1" xfId="0" applyFont="1" applyFill="1" applyBorder="1"/>
    <xf numFmtId="9" fontId="14" fillId="12" borderId="13" xfId="1" applyFont="1" applyFill="1" applyBorder="1" applyAlignment="1">
      <alignment horizontal="center" vertical="center"/>
    </xf>
    <xf numFmtId="9" fontId="14" fillId="12" borderId="14" xfId="1" applyFont="1" applyFill="1" applyBorder="1" applyAlignment="1">
      <alignment horizontal="center" vertical="center"/>
    </xf>
    <xf numFmtId="164" fontId="4" fillId="9" borderId="15" xfId="0" applyNumberFormat="1" applyFont="1" applyFill="1" applyBorder="1" applyAlignment="1">
      <alignment horizontal="right" vertical="center" indent="1"/>
    </xf>
    <xf numFmtId="9" fontId="13" fillId="10" borderId="16" xfId="1" applyFont="1" applyFill="1" applyBorder="1" applyAlignment="1">
      <alignment horizontal="left" vertical="center" indent="1"/>
    </xf>
    <xf numFmtId="9" fontId="4" fillId="9" borderId="1" xfId="1" applyFont="1" applyFill="1" applyBorder="1" applyAlignment="1">
      <alignment horizontal="right" vertical="center" indent="1"/>
    </xf>
    <xf numFmtId="0" fontId="13" fillId="10" borderId="16" xfId="1" applyNumberFormat="1" applyFont="1" applyFill="1" applyBorder="1" applyAlignment="1">
      <alignment horizontal="left" vertical="center" indent="1"/>
    </xf>
    <xf numFmtId="164" fontId="4" fillId="9" borderId="16" xfId="0" applyNumberFormat="1" applyFont="1" applyFill="1" applyBorder="1" applyAlignment="1">
      <alignment horizontal="right" vertical="center" indent="1"/>
    </xf>
    <xf numFmtId="164" fontId="4" fillId="9" borderId="1" xfId="0" applyNumberFormat="1" applyFont="1" applyFill="1" applyBorder="1" applyAlignment="1">
      <alignment horizontal="right" vertical="center" indent="1"/>
    </xf>
    <xf numFmtId="165" fontId="4" fillId="9" borderId="1" xfId="1" applyNumberFormat="1" applyFont="1" applyFill="1" applyBorder="1" applyAlignment="1">
      <alignment horizontal="right" vertical="center" indent="1"/>
    </xf>
    <xf numFmtId="0" fontId="13" fillId="10" borderId="17" xfId="1" applyNumberFormat="1" applyFont="1" applyFill="1" applyBorder="1" applyAlignment="1">
      <alignment horizontal="left" vertical="center" indent="1"/>
    </xf>
    <xf numFmtId="9" fontId="4" fillId="10" borderId="13" xfId="1" applyFont="1" applyFill="1" applyBorder="1" applyAlignment="1">
      <alignment horizontal="center" vertical="center"/>
    </xf>
    <xf numFmtId="9" fontId="4" fillId="10" borderId="14" xfId="1" applyFont="1" applyFill="1" applyBorder="1" applyAlignment="1">
      <alignment horizontal="center" vertical="center"/>
    </xf>
    <xf numFmtId="9" fontId="15" fillId="10" borderId="16" xfId="1" applyFont="1" applyFill="1" applyBorder="1" applyAlignment="1">
      <alignment horizontal="left" vertical="center" indent="1"/>
    </xf>
    <xf numFmtId="166" fontId="4" fillId="9" borderId="1" xfId="0" applyNumberFormat="1" applyFont="1" applyFill="1" applyBorder="1" applyAlignment="1">
      <alignment horizontal="right" vertical="center" indent="1"/>
    </xf>
    <xf numFmtId="9" fontId="13" fillId="10" borderId="17" xfId="1" applyFont="1" applyFill="1" applyBorder="1" applyAlignment="1">
      <alignment horizontal="left" vertical="center" indent="1"/>
    </xf>
    <xf numFmtId="0" fontId="16" fillId="12" borderId="18" xfId="0" applyFont="1" applyFill="1" applyBorder="1" applyAlignment="1">
      <alignment horizontal="left" vertical="center" wrapText="1"/>
    </xf>
    <xf numFmtId="164" fontId="17" fillId="12" borderId="16" xfId="0" applyNumberFormat="1" applyFont="1" applyFill="1" applyBorder="1" applyAlignment="1">
      <alignment vertical="center"/>
    </xf>
    <xf numFmtId="167" fontId="4" fillId="9" borderId="15" xfId="0"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8" fillId="10" borderId="17" xfId="1" applyFont="1" applyFill="1" applyBorder="1" applyAlignment="1">
      <alignment horizontal="left" vertical="center" indent="1"/>
    </xf>
    <xf numFmtId="167" fontId="4" fillId="9" borderId="19" xfId="0" applyNumberFormat="1" applyFont="1" applyFill="1" applyBorder="1" applyAlignment="1">
      <alignment horizontal="right" vertical="center" indent="1"/>
    </xf>
    <xf numFmtId="9" fontId="13" fillId="10" borderId="20" xfId="1" applyFont="1" applyFill="1" applyBorder="1" applyAlignment="1">
      <alignment horizontal="left" vertical="center" indent="1"/>
    </xf>
    <xf numFmtId="165" fontId="4" fillId="9" borderId="21" xfId="1" applyNumberFormat="1" applyFont="1" applyFill="1" applyBorder="1" applyAlignment="1">
      <alignment horizontal="right" vertical="center" indent="1"/>
    </xf>
    <xf numFmtId="9" fontId="4" fillId="9" borderId="21" xfId="1" applyFont="1" applyFill="1" applyBorder="1" applyAlignment="1">
      <alignment horizontal="right" vertical="center" indent="1"/>
    </xf>
    <xf numFmtId="2" fontId="4" fillId="9" borderId="20" xfId="0" applyNumberFormat="1" applyFont="1" applyFill="1" applyBorder="1" applyAlignment="1">
      <alignment horizontal="right" vertical="center" indent="1"/>
    </xf>
    <xf numFmtId="0" fontId="13" fillId="10" borderId="20" xfId="1" applyNumberFormat="1" applyFont="1" applyFill="1" applyBorder="1" applyAlignment="1">
      <alignment horizontal="left" vertical="center" indent="1"/>
    </xf>
    <xf numFmtId="165" fontId="4" fillId="14" borderId="21" xfId="1" applyNumberFormat="1" applyFont="1" applyFill="1" applyBorder="1" applyAlignment="1">
      <alignment horizontal="right" vertical="center" indent="1"/>
    </xf>
    <xf numFmtId="9" fontId="19" fillId="10" borderId="20" xfId="1" applyFont="1" applyFill="1" applyBorder="1" applyAlignment="1">
      <alignment horizontal="left" vertical="center" indent="1"/>
    </xf>
    <xf numFmtId="9" fontId="3" fillId="13" borderId="21" xfId="1" applyFont="1" applyFill="1" applyBorder="1" applyAlignment="1">
      <alignment horizontal="right" vertical="center" indent="1"/>
    </xf>
    <xf numFmtId="9" fontId="18" fillId="10" borderId="22" xfId="1" applyFont="1" applyFill="1" applyBorder="1" applyAlignment="1">
      <alignment horizontal="left" vertical="center" indent="1"/>
    </xf>
    <xf numFmtId="9" fontId="4" fillId="11" borderId="18" xfId="1" applyFont="1" applyFill="1" applyBorder="1" applyAlignment="1">
      <alignment horizontal="left" indent="1"/>
    </xf>
    <xf numFmtId="0" fontId="1" fillId="11" borderId="1" xfId="0" applyFont="1" applyFill="1" applyBorder="1" applyAlignment="1">
      <alignment vertical="center"/>
    </xf>
    <xf numFmtId="0" fontId="20" fillId="12" borderId="18" xfId="0" applyFont="1" applyFill="1" applyBorder="1" applyAlignment="1">
      <alignment horizontal="left" vertical="center" wrapText="1"/>
    </xf>
    <xf numFmtId="10" fontId="21" fillId="12" borderId="16" xfId="0" applyNumberFormat="1" applyFont="1" applyFill="1" applyBorder="1" applyAlignment="1">
      <alignment vertical="center"/>
    </xf>
    <xf numFmtId="0" fontId="3" fillId="9" borderId="23" xfId="0" applyFont="1" applyFill="1" applyBorder="1" applyAlignment="1">
      <alignment horizontal="right" vertical="center"/>
    </xf>
    <xf numFmtId="0" fontId="14" fillId="9" borderId="24" xfId="0" applyFont="1" applyFill="1" applyBorder="1" applyAlignment="1">
      <alignment horizontal="right" vertical="center" indent="1"/>
    </xf>
    <xf numFmtId="0" fontId="14" fillId="9" borderId="25" xfId="0" applyFont="1" applyFill="1" applyBorder="1" applyAlignment="1">
      <alignment horizontal="right" vertical="center" indent="1"/>
    </xf>
    <xf numFmtId="0" fontId="22" fillId="14" borderId="1" xfId="0" applyFont="1" applyFill="1" applyBorder="1" applyAlignment="1">
      <alignment horizontal="right" vertical="center" indent="1"/>
    </xf>
    <xf numFmtId="0" fontId="23" fillId="14" borderId="1" xfId="0" applyFont="1" applyFill="1" applyBorder="1" applyAlignment="1">
      <alignment horizontal="right" vertical="center" indent="1"/>
    </xf>
    <xf numFmtId="0" fontId="23" fillId="14" borderId="16" xfId="0" applyFont="1" applyFill="1" applyBorder="1" applyAlignment="1">
      <alignment horizontal="right" vertical="center" indent="1"/>
    </xf>
    <xf numFmtId="9" fontId="14" fillId="10" borderId="13" xfId="1" applyFont="1" applyFill="1" applyBorder="1" applyAlignment="1">
      <alignment horizontal="left" vertical="center" indent="2"/>
    </xf>
    <xf numFmtId="164" fontId="4" fillId="10" borderId="26" xfId="0" applyNumberFormat="1" applyFont="1" applyFill="1" applyBorder="1" applyAlignment="1">
      <alignment horizontal="right" vertical="center" indent="1"/>
    </xf>
    <xf numFmtId="164" fontId="4" fillId="10" borderId="14" xfId="0" applyNumberFormat="1" applyFont="1" applyFill="1" applyBorder="1" applyAlignment="1">
      <alignment horizontal="right" vertical="center" indent="1"/>
    </xf>
    <xf numFmtId="164" fontId="13" fillId="10" borderId="27" xfId="0" applyNumberFormat="1" applyFont="1" applyFill="1" applyBorder="1" applyAlignment="1">
      <alignment horizontal="right" vertical="center"/>
    </xf>
    <xf numFmtId="9" fontId="24" fillId="12" borderId="18" xfId="1" applyFont="1" applyFill="1" applyBorder="1" applyAlignment="1">
      <alignment horizontal="left" vertical="center" indent="2"/>
    </xf>
    <xf numFmtId="9" fontId="4" fillId="12" borderId="1" xfId="1" applyFont="1" applyFill="1" applyBorder="1" applyAlignment="1">
      <alignment horizontal="right" vertical="center" indent="1"/>
    </xf>
    <xf numFmtId="9" fontId="4" fillId="12" borderId="18" xfId="1" applyFont="1" applyFill="1" applyBorder="1" applyAlignment="1">
      <alignment horizontal="right" vertical="center" indent="1"/>
    </xf>
    <xf numFmtId="9" fontId="4" fillId="12" borderId="16" xfId="1" applyFont="1" applyFill="1" applyBorder="1" applyAlignment="1">
      <alignment horizontal="right" vertical="center" indent="1"/>
    </xf>
    <xf numFmtId="10" fontId="17" fillId="12" borderId="16" xfId="0" applyNumberFormat="1" applyFont="1" applyFill="1" applyBorder="1" applyAlignment="1">
      <alignment vertical="center"/>
    </xf>
    <xf numFmtId="164" fontId="4" fillId="10" borderId="13" xfId="0" applyNumberFormat="1" applyFont="1" applyFill="1" applyBorder="1" applyAlignment="1">
      <alignment horizontal="right" vertical="center" indent="1"/>
    </xf>
    <xf numFmtId="164" fontId="13" fillId="10" borderId="14" xfId="0" applyNumberFormat="1" applyFont="1" applyFill="1" applyBorder="1" applyAlignment="1">
      <alignment horizontal="right" vertical="center"/>
    </xf>
    <xf numFmtId="0" fontId="13" fillId="12" borderId="13" xfId="0" applyFont="1" applyFill="1" applyBorder="1" applyAlignment="1">
      <alignment horizontal="left" vertical="center" indent="2"/>
    </xf>
    <xf numFmtId="10" fontId="13" fillId="12" borderId="26" xfId="1" applyNumberFormat="1" applyFont="1" applyFill="1" applyBorder="1" applyAlignment="1">
      <alignment horizontal="right" vertical="center" indent="1"/>
    </xf>
    <xf numFmtId="10" fontId="13" fillId="12" borderId="13" xfId="1" applyNumberFormat="1" applyFont="1" applyFill="1" applyBorder="1" applyAlignment="1">
      <alignment horizontal="right" vertical="center" indent="1"/>
    </xf>
    <xf numFmtId="10" fontId="13" fillId="12" borderId="14" xfId="1" applyNumberFormat="1" applyFont="1" applyFill="1" applyBorder="1" applyAlignment="1">
      <alignment horizontal="right" vertical="center" indent="1"/>
    </xf>
    <xf numFmtId="2" fontId="17" fillId="12" borderId="16" xfId="0" applyNumberFormat="1" applyFont="1" applyFill="1" applyBorder="1" applyAlignment="1">
      <alignment vertical="center"/>
    </xf>
    <xf numFmtId="0" fontId="25" fillId="12" borderId="18" xfId="0" applyFont="1" applyFill="1" applyBorder="1" applyAlignment="1">
      <alignment horizontal="left" vertical="center" indent="1"/>
    </xf>
    <xf numFmtId="0" fontId="20" fillId="12" borderId="28" xfId="0" applyFont="1" applyFill="1" applyBorder="1" applyAlignment="1">
      <alignment horizontal="left" vertical="center" wrapText="1"/>
    </xf>
    <xf numFmtId="10" fontId="21" fillId="12" borderId="29" xfId="0" applyNumberFormat="1" applyFont="1" applyFill="1" applyBorder="1" applyAlignment="1">
      <alignment vertical="center"/>
    </xf>
    <xf numFmtId="9" fontId="14" fillId="10" borderId="28" xfId="1" applyFont="1" applyFill="1" applyBorder="1" applyAlignment="1">
      <alignment horizontal="left" vertical="center" indent="2"/>
    </xf>
    <xf numFmtId="9" fontId="4" fillId="10" borderId="30" xfId="1" applyFont="1" applyFill="1" applyBorder="1" applyAlignment="1">
      <alignment horizontal="right" vertical="center" indent="1"/>
    </xf>
    <xf numFmtId="9" fontId="4" fillId="10" borderId="28" xfId="1" applyFont="1" applyFill="1" applyBorder="1" applyAlignment="1">
      <alignment horizontal="right" vertical="center" indent="1"/>
    </xf>
    <xf numFmtId="9" fontId="4" fillId="10" borderId="29" xfId="1" applyFont="1" applyFill="1" applyBorder="1" applyAlignment="1">
      <alignment horizontal="right" vertical="center" indent="1"/>
    </xf>
    <xf numFmtId="9" fontId="4" fillId="10" borderId="29" xfId="1" applyFont="1" applyFill="1" applyBorder="1" applyAlignment="1">
      <alignment horizontal="right" vertical="center"/>
    </xf>
    <xf numFmtId="164" fontId="17" fillId="12" borderId="16" xfId="0" applyNumberFormat="1" applyFont="1" applyFill="1" applyBorder="1" applyAlignment="1">
      <alignment horizontal="right" vertical="center"/>
    </xf>
    <xf numFmtId="0" fontId="13" fillId="11" borderId="1" xfId="0" applyFont="1" applyFill="1" applyBorder="1" applyAlignment="1">
      <alignment horizontal="left" vertical="center" wrapText="1" indent="2"/>
    </xf>
    <xf numFmtId="0" fontId="13" fillId="11" borderId="1" xfId="0" applyFont="1" applyFill="1" applyBorder="1" applyAlignment="1">
      <alignment horizontal="left" vertical="center" wrapText="1" indent="3"/>
    </xf>
    <xf numFmtId="0" fontId="13" fillId="11" borderId="1" xfId="0" applyFont="1" applyFill="1" applyBorder="1" applyAlignment="1">
      <alignment horizontal="left" vertical="center" indent="2"/>
    </xf>
    <xf numFmtId="10" fontId="21" fillId="12" borderId="16" xfId="0" applyNumberFormat="1" applyFont="1" applyFill="1" applyBorder="1" applyAlignment="1">
      <alignment horizontal="right" vertical="center"/>
    </xf>
    <xf numFmtId="10" fontId="21" fillId="12" borderId="29" xfId="0" applyNumberFormat="1" applyFont="1" applyFill="1" applyBorder="1" applyAlignment="1">
      <alignment horizontal="right" vertical="center"/>
    </xf>
    <xf numFmtId="9" fontId="4" fillId="10" borderId="28" xfId="1" applyFont="1" applyFill="1" applyBorder="1" applyAlignment="1">
      <alignment horizontal="center" vertical="center"/>
    </xf>
    <xf numFmtId="9" fontId="4" fillId="10" borderId="29" xfId="1" applyFont="1" applyFill="1" applyBorder="1" applyAlignment="1">
      <alignment horizontal="center" vertical="center"/>
    </xf>
    <xf numFmtId="10" fontId="14" fillId="9" borderId="28" xfId="1" applyNumberFormat="1" applyFont="1" applyFill="1" applyBorder="1" applyAlignment="1">
      <alignment horizontal="center" vertical="center"/>
    </xf>
    <xf numFmtId="10" fontId="14" fillId="9" borderId="29" xfId="1" applyNumberFormat="1" applyFont="1" applyFill="1" applyBorder="1" applyAlignment="1">
      <alignment horizontal="center" vertical="center"/>
    </xf>
    <xf numFmtId="0" fontId="26" fillId="0" borderId="1" xfId="0" applyFont="1" applyBorder="1" applyAlignment="1">
      <alignment horizontal="left" vertical="center" indent="2"/>
    </xf>
    <xf numFmtId="0" fontId="26" fillId="0" borderId="0" xfId="0" applyFont="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4.5080000000000002E-2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https://www.bing.com/financeapi/forcetrigger?t=a1xh8m&amp;q=XNAS%3aMELI&amp;form=skydnc</v>
    <v>Learn more on Bing</v>
  </rv>
  <rv s="1">
    <v>0</v>
    <v>MERCADOLIBRE, INC. (XNAS:MELI)</v>
    <v>2</v>
    <v>3</v>
    <v>Finance</v>
    <v>4</v>
    <v>en-US</v>
    <v>a1xh8m</v>
    <v>268435456</v>
    <v>1</v>
    <v>Powered by Refinitiv</v>
    <v>1451.56</v>
    <v>815.85500000000002</v>
    <v>1.5358000000000001</v>
    <v>-25.96</v>
    <v>-1.8985999999999999E-2</v>
    <v>-1.03</v>
    <v>-7.6789999999999996E-4</v>
    <v>USD</v>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v>40548</v>
    <v>Nasdaq Stock Market</v>
    <v>XNAS</v>
    <v>XNAS</v>
    <v>WTC Free Zone, Dr. Luis Bonavita 1294, Of. 1733, Tower II, MONTEVIDEO, URUGUAY-NA, 11300 UY</v>
    <v>1383.31</v>
    <v>Software &amp; IT Services</v>
    <v>Stock</v>
    <v>45240.033202001563</v>
    <v>0</v>
    <v>1339.67</v>
    <v>67819555765</v>
    <v>MERCADOLIBRE, INC.</v>
    <v>MERCADOLIBRE, INC.</v>
    <v>1378.34</v>
    <v>68.614500000000007</v>
    <v>1367.34</v>
    <v>1341.38</v>
    <v>1340.35</v>
    <v>50559540</v>
    <v>MELI</v>
    <v>MERCADOLIBRE, INC. (XNAS:MELI)</v>
    <v>251897</v>
    <v>407434</v>
    <v>1999</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finbox.com/NASDAQGS:MELI/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99"/>
  <sheetViews>
    <sheetView topLeftCell="A179" workbookViewId="0">
      <pane xSplit="1" topLeftCell="I1" activePane="topRight" state="frozen"/>
      <selection pane="topRight" activeCell="K188" sqref="K188:N188"/>
    </sheetView>
  </sheetViews>
  <sheetFormatPr baseColWidth="10" defaultRowHeight="16" x14ac:dyDescent="0.2"/>
  <cols>
    <col min="1" max="1" width="40.83203125" customWidth="1"/>
    <col min="2" max="20" width="16.83203125" customWidth="1"/>
  </cols>
  <sheetData>
    <row r="1" spans="1:19"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199</v>
      </c>
      <c r="S1" s="2" t="s">
        <v>200</v>
      </c>
    </row>
    <row r="2" spans="1:19" x14ac:dyDescent="0.2">
      <c r="A2" s="34" t="s">
        <v>16</v>
      </c>
      <c r="B2" s="32">
        <v>216715713</v>
      </c>
      <c r="C2" s="32">
        <v>298931625</v>
      </c>
      <c r="D2" s="32">
        <v>373601494</v>
      </c>
      <c r="E2" s="32">
        <v>472594709</v>
      </c>
      <c r="F2" s="32">
        <v>556536002</v>
      </c>
      <c r="G2" s="32">
        <v>651790000</v>
      </c>
      <c r="H2" s="32">
        <v>844396000</v>
      </c>
      <c r="I2" s="32">
        <v>1398095000</v>
      </c>
      <c r="J2" s="32">
        <v>1439653000</v>
      </c>
      <c r="K2" s="32">
        <v>2296314000</v>
      </c>
      <c r="L2" s="32">
        <v>3973465000</v>
      </c>
      <c r="M2" s="32">
        <v>7069409000</v>
      </c>
      <c r="N2" s="32">
        <v>10537000000</v>
      </c>
      <c r="O2" s="33">
        <v>12144000000</v>
      </c>
      <c r="P2" s="32">
        <v>2690000000</v>
      </c>
      <c r="Q2" s="32">
        <v>3002000000</v>
      </c>
      <c r="R2" s="32">
        <v>3037000000</v>
      </c>
      <c r="S2" s="32">
        <v>3415000000</v>
      </c>
    </row>
    <row r="3" spans="1:19" x14ac:dyDescent="0.2">
      <c r="A3" s="9" t="s">
        <v>189</v>
      </c>
      <c r="B3" s="10"/>
      <c r="C3" s="11">
        <f t="shared" ref="C3:O3" si="0">(C2/B2)-1</f>
        <v>0.37937217778020549</v>
      </c>
      <c r="D3" s="11">
        <f t="shared" si="0"/>
        <v>0.24978912485422033</v>
      </c>
      <c r="E3" s="11">
        <f t="shared" si="0"/>
        <v>0.26497007263038408</v>
      </c>
      <c r="F3" s="11">
        <f t="shared" si="0"/>
        <v>0.17761792800773812</v>
      </c>
      <c r="G3" s="11">
        <f t="shared" si="0"/>
        <v>0.17115514119066821</v>
      </c>
      <c r="H3" s="11">
        <f t="shared" si="0"/>
        <v>0.29550315285598128</v>
      </c>
      <c r="I3" s="11">
        <f t="shared" si="0"/>
        <v>0.65573380262341363</v>
      </c>
      <c r="J3" s="11">
        <f t="shared" si="0"/>
        <v>2.9724732582549818E-2</v>
      </c>
      <c r="K3" s="11">
        <f t="shared" si="0"/>
        <v>0.59504686198688161</v>
      </c>
      <c r="L3" s="11">
        <f t="shared" si="0"/>
        <v>0.73036657878669908</v>
      </c>
      <c r="M3" s="11">
        <f t="shared" si="0"/>
        <v>0.77915471760793165</v>
      </c>
      <c r="N3" s="11">
        <f t="shared" si="0"/>
        <v>0.49050649071230712</v>
      </c>
      <c r="O3" s="11">
        <f t="shared" si="0"/>
        <v>0.15251020214482303</v>
      </c>
      <c r="P3" s="11"/>
      <c r="Q3" s="11">
        <f t="shared" ref="Q3:S3" si="1">(Q2/P2)-1</f>
        <v>0.11598513011152423</v>
      </c>
      <c r="R3" s="11">
        <f t="shared" si="1"/>
        <v>1.1658894070619485E-2</v>
      </c>
      <c r="S3" s="11">
        <f t="shared" si="1"/>
        <v>0.12446493249917689</v>
      </c>
    </row>
    <row r="4" spans="1:19" x14ac:dyDescent="0.2">
      <c r="A4" s="3" t="s">
        <v>17</v>
      </c>
      <c r="B4" s="4">
        <v>216715713</v>
      </c>
      <c r="C4" s="4">
        <v>298931625</v>
      </c>
      <c r="D4" s="4">
        <v>373601494</v>
      </c>
      <c r="E4" s="4">
        <v>472594709</v>
      </c>
      <c r="F4" s="4">
        <v>556536002</v>
      </c>
      <c r="G4" s="4">
        <v>651790000</v>
      </c>
      <c r="H4" s="4">
        <v>844396000</v>
      </c>
      <c r="I4" s="4">
        <v>1398095000</v>
      </c>
      <c r="J4" s="4">
        <v>1439653000</v>
      </c>
      <c r="K4" s="4">
        <v>2296314000</v>
      </c>
      <c r="L4" s="4">
        <v>3973465000</v>
      </c>
      <c r="M4" s="4">
        <v>7069409000</v>
      </c>
      <c r="N4" s="4">
        <v>10537000000</v>
      </c>
      <c r="O4" s="5">
        <v>12144000000</v>
      </c>
      <c r="P4" s="4">
        <v>2690000000</v>
      </c>
      <c r="Q4" s="4">
        <v>3002000000</v>
      </c>
      <c r="R4" s="4">
        <v>3037000000</v>
      </c>
      <c r="S4" s="4">
        <v>3415000000</v>
      </c>
    </row>
    <row r="5" spans="1:19" x14ac:dyDescent="0.2">
      <c r="A5" s="3" t="s">
        <v>18</v>
      </c>
      <c r="B5" s="4">
        <v>46549845</v>
      </c>
      <c r="C5" s="4">
        <v>72055835</v>
      </c>
      <c r="D5" s="4">
        <v>98085644</v>
      </c>
      <c r="E5" s="4">
        <v>130076879</v>
      </c>
      <c r="F5" s="4">
        <v>158978001</v>
      </c>
      <c r="G5" s="4">
        <v>214994000</v>
      </c>
      <c r="H5" s="4">
        <v>307538000</v>
      </c>
      <c r="I5" s="4">
        <v>678495000</v>
      </c>
      <c r="J5" s="4">
        <v>742645000</v>
      </c>
      <c r="K5" s="4">
        <v>1194191000</v>
      </c>
      <c r="L5" s="4">
        <v>2264255000</v>
      </c>
      <c r="M5" s="4">
        <v>4064357000</v>
      </c>
      <c r="N5" s="4">
        <v>5374000000</v>
      </c>
      <c r="O5" s="5">
        <v>6082000000</v>
      </c>
      <c r="P5" s="4">
        <v>1342000000</v>
      </c>
      <c r="Q5" s="4">
        <v>1544000000</v>
      </c>
      <c r="R5" s="4">
        <v>1501000000</v>
      </c>
      <c r="S5" s="4">
        <v>1695000000</v>
      </c>
    </row>
    <row r="6" spans="1:19" x14ac:dyDescent="0.2">
      <c r="A6" s="3" t="s">
        <v>19</v>
      </c>
      <c r="B6" s="4">
        <v>46549845</v>
      </c>
      <c r="C6" s="4">
        <v>72055835</v>
      </c>
      <c r="D6" s="4">
        <v>98085644</v>
      </c>
      <c r="E6" s="4">
        <v>130076879</v>
      </c>
      <c r="F6" s="4">
        <v>158978001</v>
      </c>
      <c r="G6" s="4">
        <v>214994000</v>
      </c>
      <c r="H6" s="4">
        <v>307538000</v>
      </c>
      <c r="I6" s="4">
        <v>678495000</v>
      </c>
      <c r="J6" s="4">
        <v>742645000</v>
      </c>
      <c r="K6" s="4">
        <v>1194191000</v>
      </c>
      <c r="L6" s="4">
        <v>2264255000</v>
      </c>
      <c r="M6" s="4">
        <v>4064357000</v>
      </c>
      <c r="N6" s="4">
        <v>5374000000</v>
      </c>
      <c r="O6" s="5">
        <v>6082000000</v>
      </c>
      <c r="P6" s="4">
        <v>1342000000</v>
      </c>
      <c r="Q6" s="4">
        <v>1544000000</v>
      </c>
      <c r="R6" s="4">
        <v>1501000000</v>
      </c>
      <c r="S6" s="4">
        <v>1695000000</v>
      </c>
    </row>
    <row r="7" spans="1:19" x14ac:dyDescent="0.2">
      <c r="A7" s="34" t="s">
        <v>20</v>
      </c>
      <c r="B7" s="32">
        <v>170165868</v>
      </c>
      <c r="C7" s="32">
        <v>226875790</v>
      </c>
      <c r="D7" s="32">
        <v>275515850</v>
      </c>
      <c r="E7" s="32">
        <v>342517830</v>
      </c>
      <c r="F7" s="32">
        <v>397558001</v>
      </c>
      <c r="G7" s="32">
        <v>436796000</v>
      </c>
      <c r="H7" s="32">
        <v>536858000</v>
      </c>
      <c r="I7" s="32">
        <v>719600000</v>
      </c>
      <c r="J7" s="32">
        <v>697008000</v>
      </c>
      <c r="K7" s="32">
        <v>1102123000</v>
      </c>
      <c r="L7" s="32">
        <v>1709210000</v>
      </c>
      <c r="M7" s="32">
        <v>3005052000</v>
      </c>
      <c r="N7" s="32">
        <v>5163000000</v>
      </c>
      <c r="O7" s="33">
        <v>6062000000</v>
      </c>
      <c r="P7" s="32">
        <v>1348000000</v>
      </c>
      <c r="Q7" s="32">
        <v>1458000000</v>
      </c>
      <c r="R7" s="32">
        <v>1536000000</v>
      </c>
      <c r="S7" s="32">
        <v>1720000000</v>
      </c>
    </row>
    <row r="8" spans="1:19" x14ac:dyDescent="0.2">
      <c r="A8" s="29" t="s">
        <v>56</v>
      </c>
      <c r="B8" s="30">
        <v>78.52</v>
      </c>
      <c r="C8" s="30">
        <v>75.900000000000006</v>
      </c>
      <c r="D8" s="30">
        <v>73.75</v>
      </c>
      <c r="E8" s="30">
        <v>72.48</v>
      </c>
      <c r="F8" s="30">
        <v>71.430000000000007</v>
      </c>
      <c r="G8" s="30">
        <v>67.010000000000005</v>
      </c>
      <c r="H8" s="30">
        <v>63.58</v>
      </c>
      <c r="I8" s="30">
        <v>51.47</v>
      </c>
      <c r="J8" s="30">
        <v>48.42</v>
      </c>
      <c r="K8" s="32">
        <v>48</v>
      </c>
      <c r="L8" s="30">
        <v>43.02</v>
      </c>
      <c r="M8" s="30">
        <v>42.51</v>
      </c>
      <c r="N8" s="32">
        <v>49</v>
      </c>
      <c r="O8" s="31">
        <v>49.92</v>
      </c>
      <c r="P8" s="30">
        <v>50.11</v>
      </c>
      <c r="Q8" s="30">
        <v>48.57</v>
      </c>
      <c r="R8" s="30">
        <v>50.58</v>
      </c>
      <c r="S8" s="30">
        <v>50.37</v>
      </c>
    </row>
    <row r="9" spans="1:19" x14ac:dyDescent="0.2">
      <c r="A9" s="3" t="s">
        <v>21</v>
      </c>
      <c r="B9" s="4" t="s">
        <v>22</v>
      </c>
      <c r="C9" s="4" t="s">
        <v>22</v>
      </c>
      <c r="D9" s="4" t="s">
        <v>22</v>
      </c>
      <c r="E9" s="4" t="s">
        <v>22</v>
      </c>
      <c r="F9" s="4" t="s">
        <v>22</v>
      </c>
      <c r="G9" s="4" t="s">
        <v>22</v>
      </c>
      <c r="H9" s="4" t="s">
        <v>22</v>
      </c>
      <c r="I9" s="4" t="s">
        <v>22</v>
      </c>
      <c r="J9" s="4" t="s">
        <v>22</v>
      </c>
      <c r="K9" s="4" t="s">
        <v>22</v>
      </c>
      <c r="L9" s="4" t="s">
        <v>22</v>
      </c>
      <c r="M9" s="4" t="s">
        <v>22</v>
      </c>
      <c r="N9" s="4" t="s">
        <v>22</v>
      </c>
      <c r="O9" s="5" t="s">
        <v>22</v>
      </c>
      <c r="P9" s="4" t="s">
        <v>22</v>
      </c>
      <c r="Q9" s="4" t="s">
        <v>22</v>
      </c>
      <c r="R9" s="4" t="s">
        <v>22</v>
      </c>
      <c r="S9" s="4" t="s">
        <v>22</v>
      </c>
    </row>
    <row r="10" spans="1:19" x14ac:dyDescent="0.2">
      <c r="A10" s="3" t="s">
        <v>23</v>
      </c>
      <c r="B10" s="4">
        <v>95567305</v>
      </c>
      <c r="C10" s="4">
        <v>127103625</v>
      </c>
      <c r="D10" s="4">
        <v>145857979</v>
      </c>
      <c r="E10" s="4">
        <v>188978775</v>
      </c>
      <c r="F10" s="4">
        <v>227591452</v>
      </c>
      <c r="G10" s="4">
        <v>281374000</v>
      </c>
      <c r="H10" s="4">
        <v>342085000</v>
      </c>
      <c r="I10" s="4">
        <v>574729000</v>
      </c>
      <c r="J10" s="4">
        <v>766490000</v>
      </c>
      <c r="K10" s="4">
        <v>1255284000</v>
      </c>
      <c r="L10" s="4">
        <v>1581518000</v>
      </c>
      <c r="M10" s="4">
        <v>2564349000</v>
      </c>
      <c r="N10" s="4">
        <v>4129000000</v>
      </c>
      <c r="O10" s="5">
        <v>4519000000</v>
      </c>
      <c r="P10" s="4">
        <v>1052000000</v>
      </c>
      <c r="Q10" s="4">
        <v>1109000000</v>
      </c>
      <c r="R10" s="4">
        <v>1196000000</v>
      </c>
      <c r="S10" s="4">
        <v>1162000000</v>
      </c>
    </row>
    <row r="11" spans="1:19" x14ac:dyDescent="0.2">
      <c r="A11" s="29" t="s">
        <v>24</v>
      </c>
      <c r="B11" s="32">
        <v>79711313</v>
      </c>
      <c r="C11" s="32">
        <v>103753838</v>
      </c>
      <c r="D11" s="32">
        <v>117231099</v>
      </c>
      <c r="E11" s="32">
        <v>148090636</v>
      </c>
      <c r="F11" s="32">
        <v>173991813</v>
      </c>
      <c r="G11" s="32">
        <v>204951000</v>
      </c>
      <c r="H11" s="32">
        <v>243606000</v>
      </c>
      <c r="I11" s="32">
        <v>447569000</v>
      </c>
      <c r="J11" s="32">
        <v>620217000</v>
      </c>
      <c r="K11" s="32">
        <v>1031477000</v>
      </c>
      <c r="L11" s="32">
        <v>1229044000</v>
      </c>
      <c r="M11" s="32">
        <v>1974021000</v>
      </c>
      <c r="N11" s="32">
        <v>1957000000</v>
      </c>
      <c r="O11" s="33">
        <v>2177000000</v>
      </c>
      <c r="P11" s="32">
        <v>486000000</v>
      </c>
      <c r="Q11" s="32">
        <v>556000000</v>
      </c>
      <c r="R11" s="32">
        <v>563000000</v>
      </c>
      <c r="S11" s="32">
        <v>572000000</v>
      </c>
    </row>
    <row r="12" spans="1:19" x14ac:dyDescent="0.2">
      <c r="A12" s="12" t="s">
        <v>190</v>
      </c>
      <c r="B12" s="11">
        <f t="shared" ref="B12:S12" si="2">B11/B2</f>
        <v>0.36781510623551322</v>
      </c>
      <c r="C12" s="11">
        <f t="shared" si="2"/>
        <v>0.34708217305546041</v>
      </c>
      <c r="D12" s="11">
        <f t="shared" si="2"/>
        <v>0.31378648341272425</v>
      </c>
      <c r="E12" s="11">
        <f t="shared" si="2"/>
        <v>0.31335652553824933</v>
      </c>
      <c r="F12" s="11">
        <f t="shared" si="2"/>
        <v>0.31263352662672844</v>
      </c>
      <c r="G12" s="11">
        <f t="shared" si="2"/>
        <v>0.31444330229061507</v>
      </c>
      <c r="H12" s="11">
        <f t="shared" si="2"/>
        <v>0.28849734011056422</v>
      </c>
      <c r="I12" s="11">
        <f t="shared" si="2"/>
        <v>0.32012774525336263</v>
      </c>
      <c r="J12" s="11">
        <f t="shared" si="2"/>
        <v>0.43081006325829907</v>
      </c>
      <c r="K12" s="11">
        <f t="shared" si="2"/>
        <v>0.44918813367858229</v>
      </c>
      <c r="L12" s="11">
        <f t="shared" si="2"/>
        <v>0.30931290448009485</v>
      </c>
      <c r="M12" s="11">
        <f t="shared" si="2"/>
        <v>0.27923423301721545</v>
      </c>
      <c r="N12" s="11">
        <f t="shared" si="2"/>
        <v>0.18572648761507071</v>
      </c>
      <c r="O12" s="11">
        <f t="shared" si="2"/>
        <v>0.17926548089591568</v>
      </c>
      <c r="P12" s="11">
        <f t="shared" si="2"/>
        <v>0.18066914498141265</v>
      </c>
      <c r="Q12" s="11">
        <f t="shared" si="2"/>
        <v>0.18520986009327114</v>
      </c>
      <c r="R12" s="11">
        <f t="shared" si="2"/>
        <v>0.1853803095159697</v>
      </c>
      <c r="S12" s="11">
        <f t="shared" si="2"/>
        <v>0.16749633967789165</v>
      </c>
    </row>
    <row r="13" spans="1:19" x14ac:dyDescent="0.2">
      <c r="A13" s="29" t="s">
        <v>25</v>
      </c>
      <c r="B13" s="32">
        <v>15855992</v>
      </c>
      <c r="C13" s="32">
        <v>23349787</v>
      </c>
      <c r="D13" s="32">
        <v>28626880</v>
      </c>
      <c r="E13" s="32">
        <v>40888139</v>
      </c>
      <c r="F13" s="32">
        <v>53599639</v>
      </c>
      <c r="G13" s="32">
        <v>76423000</v>
      </c>
      <c r="H13" s="32">
        <v>98479000</v>
      </c>
      <c r="I13" s="32">
        <v>127160000</v>
      </c>
      <c r="J13" s="32">
        <v>146273000</v>
      </c>
      <c r="K13" s="32">
        <v>223807000</v>
      </c>
      <c r="L13" s="32">
        <v>352474000</v>
      </c>
      <c r="M13" s="32">
        <v>590328000</v>
      </c>
      <c r="N13" s="32">
        <v>1099000000</v>
      </c>
      <c r="O13" s="33">
        <v>1352000000</v>
      </c>
      <c r="P13" s="32">
        <v>278000000</v>
      </c>
      <c r="Q13" s="32">
        <v>325000000</v>
      </c>
      <c r="R13" s="32">
        <v>381000000</v>
      </c>
      <c r="S13" s="32">
        <v>368000000</v>
      </c>
    </row>
    <row r="14" spans="1:19" x14ac:dyDescent="0.2">
      <c r="A14" s="13" t="s">
        <v>191</v>
      </c>
      <c r="B14" s="14">
        <v>0</v>
      </c>
      <c r="C14" s="14">
        <v>0</v>
      </c>
      <c r="D14" s="14">
        <v>0</v>
      </c>
      <c r="E14" s="14">
        <v>0</v>
      </c>
      <c r="F14" s="14">
        <v>0</v>
      </c>
      <c r="G14" s="14">
        <v>0</v>
      </c>
      <c r="H14" s="14">
        <v>0</v>
      </c>
      <c r="I14" s="14">
        <v>0</v>
      </c>
      <c r="J14" s="14">
        <v>0</v>
      </c>
      <c r="K14" s="14">
        <f t="shared" ref="K14:S14" si="3">K13/K2</f>
        <v>9.7463587296859222E-2</v>
      </c>
      <c r="L14" s="14">
        <f t="shared" si="3"/>
        <v>8.8706959794537008E-2</v>
      </c>
      <c r="M14" s="14">
        <f t="shared" si="3"/>
        <v>8.3504575842195575E-2</v>
      </c>
      <c r="N14" s="14">
        <f t="shared" si="3"/>
        <v>0.10429913637657777</v>
      </c>
      <c r="O14" s="14">
        <f t="shared" si="3"/>
        <v>0.11133069828722003</v>
      </c>
      <c r="P14" s="14">
        <f t="shared" si="3"/>
        <v>0.1033457249070632</v>
      </c>
      <c r="Q14" s="14">
        <f t="shared" si="3"/>
        <v>0.10826115922718188</v>
      </c>
      <c r="R14" s="14">
        <f t="shared" si="3"/>
        <v>0.12545274942377346</v>
      </c>
      <c r="S14" s="14">
        <f t="shared" si="3"/>
        <v>0.10775988286969253</v>
      </c>
    </row>
    <row r="15" spans="1:19" x14ac:dyDescent="0.2">
      <c r="A15" s="3" t="s">
        <v>26</v>
      </c>
      <c r="B15" s="4" t="s">
        <v>22</v>
      </c>
      <c r="C15" s="4" t="s">
        <v>22</v>
      </c>
      <c r="D15" s="4" t="s">
        <v>22</v>
      </c>
      <c r="E15" s="4" t="s">
        <v>22</v>
      </c>
      <c r="F15" s="4" t="s">
        <v>22</v>
      </c>
      <c r="G15" s="4" t="s">
        <v>22</v>
      </c>
      <c r="H15" s="4" t="s">
        <v>22</v>
      </c>
      <c r="I15" s="4" t="s">
        <v>22</v>
      </c>
      <c r="J15" s="4" t="s">
        <v>22</v>
      </c>
      <c r="K15" s="4" t="s">
        <v>22</v>
      </c>
      <c r="L15" s="4" t="s">
        <v>22</v>
      </c>
      <c r="M15" s="4" t="s">
        <v>22</v>
      </c>
      <c r="N15" s="4">
        <v>1073000000</v>
      </c>
      <c r="O15" s="5">
        <v>990000000</v>
      </c>
      <c r="P15" s="4">
        <v>288000000</v>
      </c>
      <c r="Q15" s="4">
        <v>228000000</v>
      </c>
      <c r="R15" s="4">
        <v>252000000</v>
      </c>
      <c r="S15" s="4">
        <v>222000000</v>
      </c>
    </row>
    <row r="16" spans="1:19" x14ac:dyDescent="0.2">
      <c r="A16" s="34" t="s">
        <v>27</v>
      </c>
      <c r="B16" s="32">
        <v>74598563</v>
      </c>
      <c r="C16" s="32">
        <v>99772165</v>
      </c>
      <c r="D16" s="32">
        <v>129657871</v>
      </c>
      <c r="E16" s="32">
        <v>153539055</v>
      </c>
      <c r="F16" s="32">
        <v>169966549</v>
      </c>
      <c r="G16" s="32">
        <v>155422000</v>
      </c>
      <c r="H16" s="32">
        <v>194773000</v>
      </c>
      <c r="I16" s="32">
        <v>144871000</v>
      </c>
      <c r="J16" s="32">
        <v>-69482000</v>
      </c>
      <c r="K16" s="32">
        <v>-153161000</v>
      </c>
      <c r="L16" s="32">
        <v>127692000</v>
      </c>
      <c r="M16" s="32">
        <v>440703000</v>
      </c>
      <c r="N16" s="32">
        <v>1034000000</v>
      </c>
      <c r="O16" s="33">
        <v>1543000000</v>
      </c>
      <c r="P16" s="32">
        <v>296000000</v>
      </c>
      <c r="Q16" s="32">
        <v>349000000</v>
      </c>
      <c r="R16" s="32">
        <v>340000000</v>
      </c>
      <c r="S16" s="32">
        <v>558000000</v>
      </c>
    </row>
    <row r="17" spans="1:19" x14ac:dyDescent="0.2">
      <c r="A17" s="29" t="s">
        <v>57</v>
      </c>
      <c r="B17" s="30">
        <v>34.42</v>
      </c>
      <c r="C17" s="30">
        <v>33.380000000000003</v>
      </c>
      <c r="D17" s="30">
        <v>34.700000000000003</v>
      </c>
      <c r="E17" s="30">
        <v>32.49</v>
      </c>
      <c r="F17" s="30">
        <v>30.54</v>
      </c>
      <c r="G17" s="30">
        <v>23.85</v>
      </c>
      <c r="H17" s="30">
        <v>23.07</v>
      </c>
      <c r="I17" s="30">
        <v>10.36</v>
      </c>
      <c r="J17" s="30">
        <v>-4.83</v>
      </c>
      <c r="K17" s="30">
        <v>-6.67</v>
      </c>
      <c r="L17" s="30">
        <v>3.21</v>
      </c>
      <c r="M17" s="30">
        <v>6.23</v>
      </c>
      <c r="N17" s="30">
        <v>9.81</v>
      </c>
      <c r="O17" s="31">
        <v>12.71</v>
      </c>
      <c r="P17" s="32">
        <v>11</v>
      </c>
      <c r="Q17" s="30">
        <v>11.63</v>
      </c>
      <c r="R17" s="30">
        <v>11.2</v>
      </c>
      <c r="S17" s="30">
        <v>16.34</v>
      </c>
    </row>
    <row r="18" spans="1:19" x14ac:dyDescent="0.2">
      <c r="A18" s="15" t="s">
        <v>192</v>
      </c>
      <c r="B18" s="10"/>
      <c r="C18" s="11">
        <f>(C16/B16)-1</f>
        <v>0.3374542482808951</v>
      </c>
      <c r="D18" s="11">
        <f>(D16/C16)-1</f>
        <v>0.2995395158559504</v>
      </c>
      <c r="E18" s="11">
        <f>(E16/D16)-1</f>
        <v>0.18418614940854616</v>
      </c>
      <c r="F18" s="11">
        <f t="shared" ref="F18:O18" si="4">(F16/E16)-1</f>
        <v>0.10699228284295481</v>
      </c>
      <c r="G18" s="11">
        <f t="shared" si="4"/>
        <v>-8.557300883952168E-2</v>
      </c>
      <c r="H18" s="11">
        <f t="shared" si="4"/>
        <v>0.25318809434957723</v>
      </c>
      <c r="I18" s="11">
        <f t="shared" si="4"/>
        <v>-0.2562059423020645</v>
      </c>
      <c r="J18" s="11">
        <f t="shared" si="4"/>
        <v>-1.4796128969911162</v>
      </c>
      <c r="K18" s="11">
        <f t="shared" si="4"/>
        <v>1.2043263003367777</v>
      </c>
      <c r="L18" s="11">
        <f t="shared" si="4"/>
        <v>-1.8337109316340321</v>
      </c>
      <c r="M18" s="11">
        <f t="shared" si="4"/>
        <v>2.4512968705948688</v>
      </c>
      <c r="N18" s="11">
        <f t="shared" si="4"/>
        <v>1.3462513302609693</v>
      </c>
      <c r="O18" s="11">
        <f t="shared" si="4"/>
        <v>0.49226305609284338</v>
      </c>
      <c r="P18" s="11"/>
      <c r="Q18" s="11">
        <f t="shared" ref="Q18:S18" si="5">(Q16/P16)-1</f>
        <v>0.17905405405405395</v>
      </c>
      <c r="R18" s="11">
        <f t="shared" si="5"/>
        <v>-2.5787965616045794E-2</v>
      </c>
      <c r="S18" s="11">
        <f t="shared" si="5"/>
        <v>0.64117647058823524</v>
      </c>
    </row>
    <row r="19" spans="1:19" x14ac:dyDescent="0.2">
      <c r="A19" s="3" t="s">
        <v>28</v>
      </c>
      <c r="B19" s="4">
        <v>2732903</v>
      </c>
      <c r="C19" s="4">
        <v>-8683995</v>
      </c>
      <c r="D19" s="4">
        <v>-10559655</v>
      </c>
      <c r="E19" s="4">
        <v>-9570389</v>
      </c>
      <c r="F19" s="4">
        <v>48170728</v>
      </c>
      <c r="G19" s="4">
        <v>4931000</v>
      </c>
      <c r="H19" s="4">
        <v>9445000</v>
      </c>
      <c r="I19" s="4">
        <v>90801000</v>
      </c>
      <c r="J19" s="4">
        <v>-4030000</v>
      </c>
      <c r="K19" s="4">
        <v>-45915000</v>
      </c>
      <c r="L19" s="4">
        <v>46377000</v>
      </c>
      <c r="M19" s="4">
        <v>200075000</v>
      </c>
      <c r="N19" s="4">
        <v>254000000</v>
      </c>
      <c r="O19" s="5">
        <v>245000000</v>
      </c>
      <c r="P19" s="4">
        <v>98000000</v>
      </c>
      <c r="Q19" s="4">
        <v>41000000</v>
      </c>
      <c r="R19" s="4">
        <v>20000000</v>
      </c>
      <c r="S19" s="4">
        <v>86000000</v>
      </c>
    </row>
    <row r="20" spans="1:19" x14ac:dyDescent="0.2">
      <c r="A20" s="3" t="s">
        <v>29</v>
      </c>
      <c r="B20" s="4">
        <v>2670456</v>
      </c>
      <c r="C20" s="4">
        <v>-6257096</v>
      </c>
      <c r="D20" s="4">
        <v>-10738996</v>
      </c>
      <c r="E20" s="4">
        <v>-8312664</v>
      </c>
      <c r="F20" s="4">
        <v>-3676497</v>
      </c>
      <c r="G20" s="4">
        <v>-170000</v>
      </c>
      <c r="H20" s="4">
        <v>-9837000</v>
      </c>
      <c r="I20" s="4">
        <v>-19432000</v>
      </c>
      <c r="J20" s="4">
        <v>14210000</v>
      </c>
      <c r="K20" s="4">
        <v>-47647000</v>
      </c>
      <c r="L20" s="4">
        <v>3923000</v>
      </c>
      <c r="M20" s="4">
        <v>90742000</v>
      </c>
      <c r="N20" s="4">
        <v>56000000</v>
      </c>
      <c r="O20" s="5">
        <v>-159000000</v>
      </c>
      <c r="P20" s="4">
        <v>27000000</v>
      </c>
      <c r="Q20" s="4">
        <v>-23000000</v>
      </c>
      <c r="R20" s="4">
        <v>-67000000</v>
      </c>
      <c r="S20" s="4">
        <v>-96000000</v>
      </c>
    </row>
    <row r="21" spans="1:19" x14ac:dyDescent="0.2">
      <c r="A21" s="3" t="s">
        <v>30</v>
      </c>
      <c r="B21" s="4">
        <v>7601671</v>
      </c>
      <c r="C21" s="4">
        <v>3648733</v>
      </c>
      <c r="D21" s="4">
        <v>1138379</v>
      </c>
      <c r="E21" s="4">
        <v>2355929</v>
      </c>
      <c r="F21" s="4">
        <v>11659356</v>
      </c>
      <c r="G21" s="4">
        <v>20391000</v>
      </c>
      <c r="H21" s="4">
        <v>25605000</v>
      </c>
      <c r="I21" s="4">
        <v>26469000</v>
      </c>
      <c r="J21" s="4">
        <v>56249000</v>
      </c>
      <c r="K21" s="4">
        <v>65876000</v>
      </c>
      <c r="L21" s="4">
        <v>106690000</v>
      </c>
      <c r="M21" s="4">
        <v>228704000</v>
      </c>
      <c r="N21" s="4">
        <v>321000000</v>
      </c>
      <c r="O21" s="5">
        <v>378000000</v>
      </c>
      <c r="P21" s="4">
        <v>92000000</v>
      </c>
      <c r="Q21" s="4">
        <v>100000000</v>
      </c>
      <c r="R21" s="4">
        <v>94000000</v>
      </c>
      <c r="S21" s="4">
        <v>92000000</v>
      </c>
    </row>
    <row r="22" spans="1:19" x14ac:dyDescent="0.2">
      <c r="A22" s="3" t="s">
        <v>31</v>
      </c>
      <c r="B22" s="4">
        <v>4931215</v>
      </c>
      <c r="C22" s="4">
        <v>9905829</v>
      </c>
      <c r="D22" s="4">
        <v>11877375</v>
      </c>
      <c r="E22" s="4">
        <v>10668593</v>
      </c>
      <c r="F22" s="4">
        <v>15335853</v>
      </c>
      <c r="G22" s="4">
        <v>20561000</v>
      </c>
      <c r="H22" s="4">
        <v>35442000</v>
      </c>
      <c r="I22" s="4">
        <v>45901000</v>
      </c>
      <c r="J22" s="4">
        <v>42039000</v>
      </c>
      <c r="K22" s="4">
        <v>113523000</v>
      </c>
      <c r="L22" s="4">
        <v>102767000</v>
      </c>
      <c r="M22" s="4">
        <v>137962000</v>
      </c>
      <c r="N22" s="4">
        <v>265000000</v>
      </c>
      <c r="O22" s="5">
        <v>537000000</v>
      </c>
      <c r="P22" s="4">
        <v>65000000</v>
      </c>
      <c r="Q22" s="4">
        <v>123000000</v>
      </c>
      <c r="R22" s="4">
        <v>161000000</v>
      </c>
      <c r="S22" s="4">
        <v>188000000</v>
      </c>
    </row>
    <row r="23" spans="1:19" x14ac:dyDescent="0.2">
      <c r="A23" s="3" t="s">
        <v>32</v>
      </c>
      <c r="B23" s="4">
        <v>62447</v>
      </c>
      <c r="C23" s="4">
        <v>-2426899</v>
      </c>
      <c r="D23" s="4">
        <v>179341</v>
      </c>
      <c r="E23" s="4">
        <v>-1257725</v>
      </c>
      <c r="F23" s="4">
        <v>51847225</v>
      </c>
      <c r="G23" s="4">
        <v>5101000</v>
      </c>
      <c r="H23" s="4">
        <v>19282000</v>
      </c>
      <c r="I23" s="4">
        <v>110233000</v>
      </c>
      <c r="J23" s="4">
        <v>-18240000</v>
      </c>
      <c r="K23" s="4">
        <v>1732000</v>
      </c>
      <c r="L23" s="4">
        <v>42454000</v>
      </c>
      <c r="M23" s="4">
        <v>109333000</v>
      </c>
      <c r="N23" s="4">
        <v>198000000</v>
      </c>
      <c r="O23" s="5">
        <v>404000000</v>
      </c>
      <c r="P23" s="4">
        <v>71000000</v>
      </c>
      <c r="Q23" s="4">
        <v>64000000</v>
      </c>
      <c r="R23" s="4">
        <v>87000000</v>
      </c>
      <c r="S23" s="4">
        <v>182000000</v>
      </c>
    </row>
    <row r="24" spans="1:19" x14ac:dyDescent="0.2">
      <c r="A24" s="3" t="s">
        <v>33</v>
      </c>
      <c r="B24" s="4">
        <v>71865660</v>
      </c>
      <c r="C24" s="4">
        <v>108456160</v>
      </c>
      <c r="D24" s="4">
        <v>140217526</v>
      </c>
      <c r="E24" s="4">
        <v>163109444</v>
      </c>
      <c r="F24" s="4">
        <v>121795821</v>
      </c>
      <c r="G24" s="4">
        <v>150491000</v>
      </c>
      <c r="H24" s="4">
        <v>185328000</v>
      </c>
      <c r="I24" s="4">
        <v>54070000</v>
      </c>
      <c r="J24" s="4">
        <v>-65452000</v>
      </c>
      <c r="K24" s="4">
        <v>-107246000</v>
      </c>
      <c r="L24" s="4">
        <v>81315000</v>
      </c>
      <c r="M24" s="4">
        <v>240628000</v>
      </c>
      <c r="N24" s="4">
        <v>780000000</v>
      </c>
      <c r="O24" s="5">
        <v>1298000000</v>
      </c>
      <c r="P24" s="4">
        <v>198000000</v>
      </c>
      <c r="Q24" s="4">
        <v>308000000</v>
      </c>
      <c r="R24" s="4">
        <v>320000000</v>
      </c>
      <c r="S24" s="4">
        <v>472000000</v>
      </c>
    </row>
    <row r="25" spans="1:19" x14ac:dyDescent="0.2">
      <c r="A25" s="3" t="s">
        <v>34</v>
      </c>
      <c r="B25" s="4">
        <v>15840641</v>
      </c>
      <c r="C25" s="4">
        <v>31659821</v>
      </c>
      <c r="D25" s="4">
        <v>38871379</v>
      </c>
      <c r="E25" s="4">
        <v>45583181</v>
      </c>
      <c r="F25" s="4">
        <v>49143050</v>
      </c>
      <c r="G25" s="4">
        <v>44702000</v>
      </c>
      <c r="H25" s="4">
        <v>48962000</v>
      </c>
      <c r="I25" s="4">
        <v>40290000</v>
      </c>
      <c r="J25" s="4">
        <v>-28867000</v>
      </c>
      <c r="K25" s="4">
        <v>64753000</v>
      </c>
      <c r="L25" s="4">
        <v>82022000</v>
      </c>
      <c r="M25" s="4">
        <v>148802000</v>
      </c>
      <c r="N25" s="4">
        <v>298000000</v>
      </c>
      <c r="O25" s="5">
        <v>545000000</v>
      </c>
      <c r="P25" s="4">
        <v>69000000</v>
      </c>
      <c r="Q25" s="4">
        <v>144000000</v>
      </c>
      <c r="R25" s="4">
        <v>122000000</v>
      </c>
      <c r="S25" s="4">
        <v>210000000</v>
      </c>
    </row>
    <row r="26" spans="1:19" x14ac:dyDescent="0.2">
      <c r="A26" s="3" t="s">
        <v>35</v>
      </c>
      <c r="B26" s="4" t="s">
        <v>22</v>
      </c>
      <c r="C26" s="4" t="s">
        <v>22</v>
      </c>
      <c r="D26" s="4" t="s">
        <v>22</v>
      </c>
      <c r="E26" s="4" t="s">
        <v>22</v>
      </c>
      <c r="F26" s="4" t="s">
        <v>22</v>
      </c>
      <c r="G26" s="4" t="s">
        <v>22</v>
      </c>
      <c r="H26" s="4" t="s">
        <v>22</v>
      </c>
      <c r="I26" s="4" t="s">
        <v>22</v>
      </c>
      <c r="J26" s="4" t="s">
        <v>22</v>
      </c>
      <c r="K26" s="4" t="s">
        <v>22</v>
      </c>
      <c r="L26" s="4" t="s">
        <v>22</v>
      </c>
      <c r="M26" s="4" t="s">
        <v>22</v>
      </c>
      <c r="N26" s="4" t="s">
        <v>22</v>
      </c>
      <c r="O26" s="5" t="s">
        <v>22</v>
      </c>
      <c r="P26" s="4" t="s">
        <v>22</v>
      </c>
      <c r="Q26" s="4" t="s">
        <v>22</v>
      </c>
      <c r="R26" s="4" t="s">
        <v>22</v>
      </c>
      <c r="S26" s="4" t="s">
        <v>22</v>
      </c>
    </row>
    <row r="27" spans="1:19" x14ac:dyDescent="0.2">
      <c r="A27" s="3" t="s">
        <v>36</v>
      </c>
      <c r="B27" s="4">
        <v>56025019</v>
      </c>
      <c r="C27" s="4">
        <v>76796339</v>
      </c>
      <c r="D27" s="4">
        <v>101346147</v>
      </c>
      <c r="E27" s="4">
        <v>117526263</v>
      </c>
      <c r="F27" s="4">
        <v>72652771</v>
      </c>
      <c r="G27" s="4">
        <v>105789000</v>
      </c>
      <c r="H27" s="4">
        <v>136366000</v>
      </c>
      <c r="I27" s="4">
        <v>13780000</v>
      </c>
      <c r="J27" s="4">
        <v>-36585000</v>
      </c>
      <c r="K27" s="4">
        <v>-171999000</v>
      </c>
      <c r="L27" s="4">
        <v>-707000</v>
      </c>
      <c r="M27" s="4">
        <v>83304000</v>
      </c>
      <c r="N27" s="4">
        <v>482000000</v>
      </c>
      <c r="O27" s="5">
        <v>757000000</v>
      </c>
      <c r="P27" s="4">
        <v>129000000</v>
      </c>
      <c r="Q27" s="4">
        <v>165000000</v>
      </c>
      <c r="R27" s="4">
        <v>201000000</v>
      </c>
      <c r="S27" s="4">
        <v>262000000</v>
      </c>
    </row>
    <row r="28" spans="1:19" x14ac:dyDescent="0.2">
      <c r="A28" s="3" t="s">
        <v>37</v>
      </c>
      <c r="B28" s="4" t="s">
        <v>22</v>
      </c>
      <c r="C28" s="4">
        <v>32572</v>
      </c>
      <c r="D28" s="4">
        <v>197698</v>
      </c>
      <c r="E28" s="4">
        <v>37650</v>
      </c>
      <c r="F28" s="4">
        <v>144440</v>
      </c>
      <c r="G28" s="4" t="s">
        <v>22</v>
      </c>
      <c r="H28" s="4" t="s">
        <v>22</v>
      </c>
      <c r="I28" s="4" t="s">
        <v>22</v>
      </c>
      <c r="J28" s="4" t="s">
        <v>22</v>
      </c>
      <c r="K28" s="4" t="s">
        <v>22</v>
      </c>
      <c r="L28" s="4" t="s">
        <v>22</v>
      </c>
      <c r="M28" s="4" t="s">
        <v>22</v>
      </c>
      <c r="N28" s="4" t="s">
        <v>22</v>
      </c>
      <c r="O28" s="5" t="s">
        <v>22</v>
      </c>
      <c r="P28" s="4" t="s">
        <v>22</v>
      </c>
      <c r="Q28" s="4" t="s">
        <v>22</v>
      </c>
      <c r="R28" s="4" t="s">
        <v>22</v>
      </c>
      <c r="S28" s="4" t="s">
        <v>22</v>
      </c>
    </row>
    <row r="29" spans="1:19" x14ac:dyDescent="0.2">
      <c r="A29" s="3" t="s">
        <v>38</v>
      </c>
      <c r="B29" s="4" t="s">
        <v>22</v>
      </c>
      <c r="C29" s="4" t="s">
        <v>22</v>
      </c>
      <c r="D29" s="4" t="s">
        <v>22</v>
      </c>
      <c r="E29" s="4" t="s">
        <v>22</v>
      </c>
      <c r="F29" s="4" t="s">
        <v>22</v>
      </c>
      <c r="G29" s="4" t="s">
        <v>22</v>
      </c>
      <c r="H29" s="4" t="s">
        <v>22</v>
      </c>
      <c r="I29" s="4" t="s">
        <v>22</v>
      </c>
      <c r="J29" s="4" t="s">
        <v>22</v>
      </c>
      <c r="K29" s="4" t="s">
        <v>22</v>
      </c>
      <c r="L29" s="4" t="s">
        <v>22</v>
      </c>
      <c r="M29" s="4" t="s">
        <v>22</v>
      </c>
      <c r="N29" s="4" t="s">
        <v>22</v>
      </c>
      <c r="O29" s="5" t="s">
        <v>22</v>
      </c>
      <c r="P29" s="4" t="s">
        <v>22</v>
      </c>
      <c r="Q29" s="4" t="s">
        <v>22</v>
      </c>
      <c r="R29" s="4" t="s">
        <v>22</v>
      </c>
      <c r="S29" s="4" t="s">
        <v>22</v>
      </c>
    </row>
    <row r="30" spans="1:19" x14ac:dyDescent="0.2">
      <c r="A30" s="3" t="s">
        <v>39</v>
      </c>
      <c r="B30" s="4" t="s">
        <v>22</v>
      </c>
      <c r="C30" s="4">
        <v>32572</v>
      </c>
      <c r="D30" s="4">
        <v>197698</v>
      </c>
      <c r="E30" s="4">
        <v>37650</v>
      </c>
      <c r="F30" s="4">
        <v>144440</v>
      </c>
      <c r="G30" s="4" t="s">
        <v>22</v>
      </c>
      <c r="H30" s="4" t="s">
        <v>22</v>
      </c>
      <c r="I30" s="4" t="s">
        <v>22</v>
      </c>
      <c r="J30" s="4" t="s">
        <v>22</v>
      </c>
      <c r="K30" s="4" t="s">
        <v>22</v>
      </c>
      <c r="L30" s="4" t="s">
        <v>22</v>
      </c>
      <c r="M30" s="4" t="s">
        <v>22</v>
      </c>
      <c r="N30" s="4" t="s">
        <v>22</v>
      </c>
      <c r="O30" s="5" t="s">
        <v>22</v>
      </c>
      <c r="P30" s="4" t="s">
        <v>22</v>
      </c>
      <c r="Q30" s="4" t="s">
        <v>22</v>
      </c>
      <c r="R30" s="4" t="s">
        <v>22</v>
      </c>
      <c r="S30" s="4" t="s">
        <v>22</v>
      </c>
    </row>
    <row r="31" spans="1:19" x14ac:dyDescent="0.2">
      <c r="A31" s="3" t="s">
        <v>40</v>
      </c>
      <c r="B31" s="4">
        <v>56025019</v>
      </c>
      <c r="C31" s="4">
        <v>76763767</v>
      </c>
      <c r="D31" s="4">
        <v>101148449</v>
      </c>
      <c r="E31" s="4">
        <v>117488613</v>
      </c>
      <c r="F31" s="4">
        <v>72508331</v>
      </c>
      <c r="G31" s="4">
        <v>105789000</v>
      </c>
      <c r="H31" s="4">
        <v>136366000</v>
      </c>
      <c r="I31" s="4">
        <v>13780000</v>
      </c>
      <c r="J31" s="4">
        <v>-36585000</v>
      </c>
      <c r="K31" s="4">
        <v>-171999000</v>
      </c>
      <c r="L31" s="4">
        <v>-707000</v>
      </c>
      <c r="M31" s="4">
        <v>83304000</v>
      </c>
      <c r="N31" s="4">
        <v>482000000</v>
      </c>
      <c r="O31" s="5">
        <v>757000000</v>
      </c>
      <c r="P31" s="4">
        <v>129000000</v>
      </c>
      <c r="Q31" s="4">
        <v>165000000</v>
      </c>
      <c r="R31" s="4">
        <v>201000000</v>
      </c>
      <c r="S31" s="4">
        <v>262000000</v>
      </c>
    </row>
    <row r="32" spans="1:19" x14ac:dyDescent="0.2">
      <c r="A32" s="3" t="s">
        <v>41</v>
      </c>
      <c r="B32" s="4" t="s">
        <v>22</v>
      </c>
      <c r="C32" s="4">
        <v>-16286</v>
      </c>
      <c r="D32" s="4">
        <v>-98849</v>
      </c>
      <c r="E32" s="4">
        <v>-18825</v>
      </c>
      <c r="F32" s="4">
        <v>-72220</v>
      </c>
      <c r="G32" s="4" t="s">
        <v>22</v>
      </c>
      <c r="H32" s="4" t="s">
        <v>22</v>
      </c>
      <c r="I32" s="4" t="s">
        <v>22</v>
      </c>
      <c r="J32" s="4" t="s">
        <v>22</v>
      </c>
      <c r="K32" s="4" t="s">
        <v>22</v>
      </c>
      <c r="L32" s="4" t="s">
        <v>22</v>
      </c>
      <c r="M32" s="4" t="s">
        <v>22</v>
      </c>
      <c r="N32" s="4" t="s">
        <v>22</v>
      </c>
      <c r="O32" s="5" t="s">
        <v>22</v>
      </c>
      <c r="P32" s="4" t="s">
        <v>22</v>
      </c>
      <c r="Q32" s="4" t="s">
        <v>22</v>
      </c>
      <c r="R32" s="4" t="s">
        <v>22</v>
      </c>
      <c r="S32" s="4" t="s">
        <v>22</v>
      </c>
    </row>
    <row r="33" spans="1:19" x14ac:dyDescent="0.2">
      <c r="A33" s="35" t="s">
        <v>42</v>
      </c>
      <c r="B33" s="36">
        <v>56025019</v>
      </c>
      <c r="C33" s="36">
        <v>76780053</v>
      </c>
      <c r="D33" s="36">
        <v>101247298</v>
      </c>
      <c r="E33" s="36">
        <v>117507438</v>
      </c>
      <c r="F33" s="36">
        <v>72580551</v>
      </c>
      <c r="G33" s="36">
        <v>105789000</v>
      </c>
      <c r="H33" s="36">
        <v>136366000</v>
      </c>
      <c r="I33" s="36">
        <v>13780000</v>
      </c>
      <c r="J33" s="36">
        <v>-36585000</v>
      </c>
      <c r="K33" s="36">
        <v>-171999000</v>
      </c>
      <c r="L33" s="36">
        <v>-707000</v>
      </c>
      <c r="M33" s="36">
        <v>83304000</v>
      </c>
      <c r="N33" s="36">
        <v>482000000</v>
      </c>
      <c r="O33" s="37">
        <v>757000000</v>
      </c>
      <c r="P33" s="36">
        <v>129000000</v>
      </c>
      <c r="Q33" s="36">
        <v>165000000</v>
      </c>
      <c r="R33" s="36">
        <v>201000000</v>
      </c>
      <c r="S33" s="36">
        <v>262000000</v>
      </c>
    </row>
    <row r="34" spans="1:19" x14ac:dyDescent="0.2">
      <c r="A34" s="29" t="s">
        <v>58</v>
      </c>
      <c r="B34" s="30">
        <v>25.85</v>
      </c>
      <c r="C34" s="30">
        <v>25.68</v>
      </c>
      <c r="D34" s="30">
        <v>27.1</v>
      </c>
      <c r="E34" s="30">
        <v>24.86</v>
      </c>
      <c r="F34" s="30">
        <v>13.04</v>
      </c>
      <c r="G34" s="30">
        <v>16.23</v>
      </c>
      <c r="H34" s="30">
        <v>16.149999999999999</v>
      </c>
      <c r="I34" s="30">
        <v>0.99</v>
      </c>
      <c r="J34" s="30">
        <v>-2.54</v>
      </c>
      <c r="K34" s="30">
        <v>-7.49</v>
      </c>
      <c r="L34" s="30">
        <v>-0.02</v>
      </c>
      <c r="M34" s="30">
        <v>1.18</v>
      </c>
      <c r="N34" s="30">
        <v>4.57</v>
      </c>
      <c r="O34" s="31">
        <v>6.23</v>
      </c>
      <c r="P34" s="30">
        <v>4.8</v>
      </c>
      <c r="Q34" s="30">
        <v>5.5</v>
      </c>
      <c r="R34" s="30">
        <v>6.62</v>
      </c>
      <c r="S34" s="30">
        <v>7.67</v>
      </c>
    </row>
    <row r="35" spans="1:19" x14ac:dyDescent="0.2">
      <c r="A35" s="16" t="s">
        <v>193</v>
      </c>
      <c r="B35" s="17"/>
      <c r="C35" s="14">
        <f>(C33/B33)-1</f>
        <v>0.37046009747894959</v>
      </c>
      <c r="D35" s="14">
        <f>(D33/C33)-1</f>
        <v>0.31866668547363464</v>
      </c>
      <c r="E35" s="14">
        <f>(E33/D33)-1</f>
        <v>0.16059826110124931</v>
      </c>
      <c r="F35" s="14">
        <f t="shared" ref="F35:O35" si="6">(F33/E33)-1</f>
        <v>-0.38233228265941765</v>
      </c>
      <c r="G35" s="14">
        <f t="shared" si="6"/>
        <v>0.45753922424755356</v>
      </c>
      <c r="H35" s="14">
        <f t="shared" si="6"/>
        <v>0.28903761260622551</v>
      </c>
      <c r="I35" s="14">
        <f t="shared" si="6"/>
        <v>-0.89894841822741745</v>
      </c>
      <c r="J35" s="14">
        <f t="shared" si="6"/>
        <v>-3.6549346879535558</v>
      </c>
      <c r="K35" s="14">
        <f t="shared" si="6"/>
        <v>3.7013530135301353</v>
      </c>
      <c r="L35" s="14">
        <f t="shared" si="6"/>
        <v>-0.99588951098552903</v>
      </c>
      <c r="M35" s="14">
        <f t="shared" si="6"/>
        <v>-118.82743988684582</v>
      </c>
      <c r="N35" s="14">
        <f t="shared" si="6"/>
        <v>4.7860366849130891</v>
      </c>
      <c r="O35" s="14">
        <f t="shared" si="6"/>
        <v>0.5705394190871369</v>
      </c>
      <c r="P35" s="14"/>
      <c r="Q35" s="14">
        <f t="shared" ref="Q35:S35" si="7">(Q33/P33)-1</f>
        <v>0.27906976744186052</v>
      </c>
      <c r="R35" s="14">
        <f t="shared" si="7"/>
        <v>0.21818181818181825</v>
      </c>
      <c r="S35" s="14">
        <f t="shared" si="7"/>
        <v>0.30348258706467668</v>
      </c>
    </row>
    <row r="36" spans="1:19" x14ac:dyDescent="0.2">
      <c r="A36" s="18" t="s">
        <v>194</v>
      </c>
      <c r="B36" s="19">
        <f t="shared" ref="B36:S36" si="8">(B16*(1-0.25))/(B126+B105+B96)</f>
        <v>0.32527091592304591</v>
      </c>
      <c r="C36" s="19">
        <f t="shared" si="8"/>
        <v>0.32920051590103966</v>
      </c>
      <c r="D36" s="19">
        <f t="shared" si="8"/>
        <v>0.33537101080288995</v>
      </c>
      <c r="E36" s="19">
        <f t="shared" si="8"/>
        <v>0.32045675212557317</v>
      </c>
      <c r="F36" s="19">
        <f t="shared" si="8"/>
        <v>0.19929963168573941</v>
      </c>
      <c r="G36" s="19">
        <f t="shared" si="8"/>
        <v>0.18334840703719141</v>
      </c>
      <c r="H36" s="19">
        <f t="shared" si="8"/>
        <v>0.19677300077992718</v>
      </c>
      <c r="I36" s="19">
        <f t="shared" si="8"/>
        <v>0.15651735180274073</v>
      </c>
      <c r="J36" s="19">
        <f t="shared" si="8"/>
        <v>-4.8617052143109706E-2</v>
      </c>
      <c r="K36" s="19">
        <f t="shared" si="8"/>
        <v>-3.7062421395721606E-2</v>
      </c>
      <c r="L36" s="19">
        <f t="shared" si="8"/>
        <v>2.8505274587507075E-2</v>
      </c>
      <c r="M36" s="19">
        <f t="shared" si="8"/>
        <v>5.9939813057605117E-2</v>
      </c>
      <c r="N36" s="19">
        <f t="shared" si="8"/>
        <v>0.10709846706256042</v>
      </c>
      <c r="O36" s="19">
        <f t="shared" si="8"/>
        <v>0.14874678663239074</v>
      </c>
      <c r="P36" s="19">
        <f t="shared" si="8"/>
        <v>3.2122702937346259E-2</v>
      </c>
      <c r="Q36" s="19">
        <f t="shared" si="8"/>
        <v>3.6148322054964786E-2</v>
      </c>
      <c r="R36" s="19">
        <f t="shared" si="8"/>
        <v>3.3730158730158728E-2</v>
      </c>
      <c r="S36" s="19">
        <f t="shared" si="8"/>
        <v>5.3791773778920311E-2</v>
      </c>
    </row>
    <row r="37" spans="1:19" x14ac:dyDescent="0.2">
      <c r="A37" s="3" t="s">
        <v>43</v>
      </c>
      <c r="B37" s="4" t="s">
        <v>22</v>
      </c>
      <c r="C37" s="4" t="s">
        <v>22</v>
      </c>
      <c r="D37" s="4" t="s">
        <v>22</v>
      </c>
      <c r="E37" s="4" t="s">
        <v>22</v>
      </c>
      <c r="F37" s="4" t="s">
        <v>22</v>
      </c>
      <c r="G37" s="4" t="s">
        <v>22</v>
      </c>
      <c r="H37" s="4" t="s">
        <v>22</v>
      </c>
      <c r="I37" s="4" t="s">
        <v>22</v>
      </c>
      <c r="J37" s="4" t="s">
        <v>22</v>
      </c>
      <c r="K37" s="4">
        <v>3000000</v>
      </c>
      <c r="L37" s="4">
        <v>3200000</v>
      </c>
      <c r="M37" s="4" t="s">
        <v>22</v>
      </c>
      <c r="N37" s="4" t="s">
        <v>22</v>
      </c>
      <c r="O37" s="5" t="s">
        <v>22</v>
      </c>
      <c r="P37" s="4" t="s">
        <v>22</v>
      </c>
      <c r="Q37" s="4" t="s">
        <v>22</v>
      </c>
      <c r="R37" s="4" t="s">
        <v>22</v>
      </c>
      <c r="S37" s="4" t="s">
        <v>22</v>
      </c>
    </row>
    <row r="38" spans="1:19" x14ac:dyDescent="0.2">
      <c r="A38" s="3" t="s">
        <v>44</v>
      </c>
      <c r="B38" s="4" t="s">
        <v>22</v>
      </c>
      <c r="C38" s="4" t="s">
        <v>22</v>
      </c>
      <c r="D38" s="4" t="s">
        <v>22</v>
      </c>
      <c r="E38" s="4" t="s">
        <v>22</v>
      </c>
      <c r="F38" s="4" t="s">
        <v>22</v>
      </c>
      <c r="G38" s="4" t="s">
        <v>22</v>
      </c>
      <c r="H38" s="4" t="s">
        <v>22</v>
      </c>
      <c r="I38" s="4" t="s">
        <v>22</v>
      </c>
      <c r="J38" s="4" t="s">
        <v>22</v>
      </c>
      <c r="K38" s="4" t="s">
        <v>22</v>
      </c>
      <c r="L38" s="4" t="s">
        <v>22</v>
      </c>
      <c r="M38" s="4" t="s">
        <v>22</v>
      </c>
      <c r="N38" s="4" t="s">
        <v>22</v>
      </c>
      <c r="O38" s="5" t="s">
        <v>22</v>
      </c>
      <c r="P38" s="4" t="s">
        <v>22</v>
      </c>
      <c r="Q38" s="4" t="s">
        <v>22</v>
      </c>
      <c r="R38" s="4" t="s">
        <v>22</v>
      </c>
      <c r="S38" s="4" t="s">
        <v>22</v>
      </c>
    </row>
    <row r="39" spans="1:19" x14ac:dyDescent="0.2">
      <c r="A39" s="3" t="s">
        <v>45</v>
      </c>
      <c r="B39" s="4">
        <v>56025019</v>
      </c>
      <c r="C39" s="4">
        <v>76780053</v>
      </c>
      <c r="D39" s="4">
        <v>101247298</v>
      </c>
      <c r="E39" s="4">
        <v>117507438</v>
      </c>
      <c r="F39" s="4">
        <v>72580551</v>
      </c>
      <c r="G39" s="4">
        <v>105789000</v>
      </c>
      <c r="H39" s="4">
        <v>136366000</v>
      </c>
      <c r="I39" s="4">
        <v>13780000</v>
      </c>
      <c r="J39" s="4">
        <v>-36585000</v>
      </c>
      <c r="K39" s="4">
        <v>-174999000</v>
      </c>
      <c r="L39" s="4">
        <v>-3907000</v>
      </c>
      <c r="M39" s="4">
        <v>83304000</v>
      </c>
      <c r="N39" s="4">
        <v>482000000</v>
      </c>
      <c r="O39" s="5">
        <v>757000000</v>
      </c>
      <c r="P39" s="4">
        <v>129000000</v>
      </c>
      <c r="Q39" s="4">
        <v>165000000</v>
      </c>
      <c r="R39" s="4">
        <v>201000000</v>
      </c>
      <c r="S39" s="4">
        <v>262000000</v>
      </c>
    </row>
    <row r="40" spans="1:19" x14ac:dyDescent="0.2">
      <c r="A40" s="3" t="s">
        <v>46</v>
      </c>
      <c r="B40" s="4">
        <v>44124000</v>
      </c>
      <c r="C40" s="4">
        <v>44138000</v>
      </c>
      <c r="D40" s="4">
        <v>44148000</v>
      </c>
      <c r="E40" s="4">
        <v>44153000</v>
      </c>
      <c r="F40" s="4">
        <v>44154000</v>
      </c>
      <c r="G40" s="4">
        <v>44156000</v>
      </c>
      <c r="H40" s="4">
        <v>44157000</v>
      </c>
      <c r="I40" s="4">
        <v>44157000</v>
      </c>
      <c r="J40" s="4">
        <v>44530000</v>
      </c>
      <c r="K40" s="4">
        <v>48693000</v>
      </c>
      <c r="L40" s="4">
        <v>49740000</v>
      </c>
      <c r="M40" s="4">
        <v>49803000</v>
      </c>
      <c r="N40" s="4">
        <v>50345000</v>
      </c>
      <c r="O40" s="5">
        <v>50254250</v>
      </c>
      <c r="P40" s="4">
        <v>50325000</v>
      </c>
      <c r="Q40" s="4">
        <v>50284000</v>
      </c>
      <c r="R40" s="4">
        <v>50245000</v>
      </c>
      <c r="S40" s="4">
        <v>50163000</v>
      </c>
    </row>
    <row r="41" spans="1:19" x14ac:dyDescent="0.2">
      <c r="A41" s="3" t="s">
        <v>47</v>
      </c>
      <c r="B41" s="6">
        <v>1.27</v>
      </c>
      <c r="C41" s="6">
        <v>1.74</v>
      </c>
      <c r="D41" s="6">
        <v>2.29</v>
      </c>
      <c r="E41" s="6">
        <v>2.66</v>
      </c>
      <c r="F41" s="6">
        <v>1.64</v>
      </c>
      <c r="G41" s="6">
        <v>2.4</v>
      </c>
      <c r="H41" s="6">
        <v>3.09</v>
      </c>
      <c r="I41" s="6">
        <v>0.31</v>
      </c>
      <c r="J41" s="6">
        <v>-0.82</v>
      </c>
      <c r="K41" s="6">
        <v>-3.59</v>
      </c>
      <c r="L41" s="6">
        <v>-0.08</v>
      </c>
      <c r="M41" s="6">
        <v>1.67</v>
      </c>
      <c r="N41" s="6">
        <v>9.57</v>
      </c>
      <c r="O41" s="7">
        <v>15.06</v>
      </c>
      <c r="P41" s="6">
        <v>2.56</v>
      </c>
      <c r="Q41" s="6">
        <v>3.28</v>
      </c>
      <c r="R41" s="4">
        <v>4</v>
      </c>
      <c r="S41" s="6">
        <v>5.22</v>
      </c>
    </row>
    <row r="42" spans="1:19" x14ac:dyDescent="0.2">
      <c r="A42" s="3" t="s">
        <v>48</v>
      </c>
      <c r="B42" s="6">
        <v>1.27</v>
      </c>
      <c r="C42" s="6">
        <v>1.74</v>
      </c>
      <c r="D42" s="6">
        <v>2.2999999999999998</v>
      </c>
      <c r="E42" s="6">
        <v>2.66</v>
      </c>
      <c r="F42" s="6">
        <v>1.65</v>
      </c>
      <c r="G42" s="6">
        <v>2.4</v>
      </c>
      <c r="H42" s="6">
        <v>3.09</v>
      </c>
      <c r="I42" s="6">
        <v>0.31</v>
      </c>
      <c r="J42" s="6">
        <v>-0.82</v>
      </c>
      <c r="K42" s="6">
        <v>-3.53</v>
      </c>
      <c r="L42" s="6">
        <v>-0.01</v>
      </c>
      <c r="M42" s="6">
        <v>1.67</v>
      </c>
      <c r="N42" s="6">
        <v>9.57</v>
      </c>
      <c r="O42" s="7">
        <v>15.06</v>
      </c>
      <c r="P42" s="6">
        <v>2.56</v>
      </c>
      <c r="Q42" s="6">
        <v>3.28</v>
      </c>
      <c r="R42" s="4">
        <v>4</v>
      </c>
      <c r="S42" s="6">
        <v>5.22</v>
      </c>
    </row>
    <row r="43" spans="1:19" x14ac:dyDescent="0.2">
      <c r="A43" s="3" t="s">
        <v>49</v>
      </c>
      <c r="B43" s="4">
        <v>44147000</v>
      </c>
      <c r="C43" s="4">
        <v>44151000</v>
      </c>
      <c r="D43" s="4">
        <v>44148000</v>
      </c>
      <c r="E43" s="4">
        <v>44153000</v>
      </c>
      <c r="F43" s="4">
        <v>44154000</v>
      </c>
      <c r="G43" s="4">
        <v>44156000</v>
      </c>
      <c r="H43" s="4">
        <v>44157000</v>
      </c>
      <c r="I43" s="4">
        <v>44157000</v>
      </c>
      <c r="J43" s="4">
        <v>44530000</v>
      </c>
      <c r="K43" s="4">
        <v>48693000</v>
      </c>
      <c r="L43" s="4">
        <v>49740000</v>
      </c>
      <c r="M43" s="4">
        <v>49803000</v>
      </c>
      <c r="N43" s="4">
        <v>51336000</v>
      </c>
      <c r="O43" s="5">
        <v>51244250</v>
      </c>
      <c r="P43" s="4">
        <v>51315000</v>
      </c>
      <c r="Q43" s="4">
        <v>51274000</v>
      </c>
      <c r="R43" s="4">
        <v>51235000</v>
      </c>
      <c r="S43" s="4">
        <v>51153000</v>
      </c>
    </row>
    <row r="44" spans="1:19" x14ac:dyDescent="0.2">
      <c r="A44" s="3" t="s">
        <v>50</v>
      </c>
      <c r="B44" s="6">
        <v>1.27</v>
      </c>
      <c r="C44" s="6">
        <v>1.74</v>
      </c>
      <c r="D44" s="6">
        <v>2.29</v>
      </c>
      <c r="E44" s="6">
        <v>2.66</v>
      </c>
      <c r="F44" s="6">
        <v>1.64</v>
      </c>
      <c r="G44" s="6">
        <v>2.4</v>
      </c>
      <c r="H44" s="6">
        <v>3.09</v>
      </c>
      <c r="I44" s="6">
        <v>0.31</v>
      </c>
      <c r="J44" s="6">
        <v>-0.82</v>
      </c>
      <c r="K44" s="6">
        <v>-3.59</v>
      </c>
      <c r="L44" s="6">
        <v>-0.08</v>
      </c>
      <c r="M44" s="6">
        <v>1.67</v>
      </c>
      <c r="N44" s="6">
        <v>9.39</v>
      </c>
      <c r="O44" s="7">
        <v>14.77</v>
      </c>
      <c r="P44" s="6">
        <v>2.5099999999999998</v>
      </c>
      <c r="Q44" s="6">
        <v>3.22</v>
      </c>
      <c r="R44" s="6">
        <v>3.92</v>
      </c>
      <c r="S44" s="6">
        <v>5.12</v>
      </c>
    </row>
    <row r="45" spans="1:19" x14ac:dyDescent="0.2">
      <c r="A45" s="3" t="s">
        <v>51</v>
      </c>
      <c r="B45" s="6">
        <v>1.27</v>
      </c>
      <c r="C45" s="6">
        <v>1.74</v>
      </c>
      <c r="D45" s="6">
        <v>2.2999999999999998</v>
      </c>
      <c r="E45" s="6">
        <v>2.66</v>
      </c>
      <c r="F45" s="6">
        <v>1.65</v>
      </c>
      <c r="G45" s="6">
        <v>2.4</v>
      </c>
      <c r="H45" s="6">
        <v>3.09</v>
      </c>
      <c r="I45" s="6">
        <v>0.31</v>
      </c>
      <c r="J45" s="6">
        <v>-0.82</v>
      </c>
      <c r="K45" s="6">
        <v>-3.53</v>
      </c>
      <c r="L45" s="6">
        <v>-0.01</v>
      </c>
      <c r="M45" s="6">
        <v>1.67</v>
      </c>
      <c r="N45" s="6">
        <v>9.39</v>
      </c>
      <c r="O45" s="7">
        <v>14.77</v>
      </c>
      <c r="P45" s="6">
        <v>2.5099999999999998</v>
      </c>
      <c r="Q45" s="6">
        <v>3.22</v>
      </c>
      <c r="R45" s="6">
        <v>3.92</v>
      </c>
      <c r="S45" s="6">
        <v>5.12</v>
      </c>
    </row>
    <row r="46" spans="1:19" x14ac:dyDescent="0.2">
      <c r="A46" s="3" t="s">
        <v>52</v>
      </c>
      <c r="B46" s="4">
        <v>79520213</v>
      </c>
      <c r="C46" s="4">
        <v>107040240</v>
      </c>
      <c r="D46" s="4">
        <v>138617164</v>
      </c>
      <c r="E46" s="4">
        <v>165417620</v>
      </c>
      <c r="F46" s="4">
        <v>186913446</v>
      </c>
      <c r="G46" s="4">
        <v>178631000</v>
      </c>
      <c r="H46" s="4">
        <v>223795000</v>
      </c>
      <c r="I46" s="4">
        <v>185792000</v>
      </c>
      <c r="J46" s="4">
        <v>-23690000</v>
      </c>
      <c r="K46" s="4">
        <v>-79841000</v>
      </c>
      <c r="L46" s="4">
        <v>232684000</v>
      </c>
      <c r="M46" s="4">
        <v>644645000</v>
      </c>
      <c r="N46" s="4">
        <v>1437000000</v>
      </c>
      <c r="O46" s="5">
        <v>2016000000</v>
      </c>
      <c r="P46" s="4">
        <v>393000000</v>
      </c>
      <c r="Q46" s="4">
        <v>471000000</v>
      </c>
      <c r="R46" s="4">
        <v>466000000</v>
      </c>
      <c r="S46" s="4">
        <v>686000000</v>
      </c>
    </row>
    <row r="47" spans="1:19" x14ac:dyDescent="0.2">
      <c r="A47" s="3" t="s">
        <v>53</v>
      </c>
      <c r="B47" s="6">
        <v>36.69</v>
      </c>
      <c r="C47" s="6">
        <v>35.81</v>
      </c>
      <c r="D47" s="6">
        <v>37.1</v>
      </c>
      <c r="E47" s="4">
        <v>35</v>
      </c>
      <c r="F47" s="6">
        <v>33.590000000000003</v>
      </c>
      <c r="G47" s="6">
        <v>27.41</v>
      </c>
      <c r="H47" s="6">
        <v>26.5</v>
      </c>
      <c r="I47" s="6">
        <v>13.29</v>
      </c>
      <c r="J47" s="6">
        <v>-1.65</v>
      </c>
      <c r="K47" s="6">
        <v>-3.48</v>
      </c>
      <c r="L47" s="6">
        <v>5.86</v>
      </c>
      <c r="M47" s="6">
        <v>9.1199999999999992</v>
      </c>
      <c r="N47" s="6">
        <v>13.64</v>
      </c>
      <c r="O47" s="7">
        <v>16.600000000000001</v>
      </c>
      <c r="P47" s="6">
        <v>10.93</v>
      </c>
      <c r="Q47" s="6">
        <v>13.64</v>
      </c>
      <c r="R47" s="6">
        <v>14.83</v>
      </c>
      <c r="S47" s="6">
        <v>16.600000000000001</v>
      </c>
    </row>
    <row r="48" spans="1:19" x14ac:dyDescent="0.2">
      <c r="A48" s="3" t="s">
        <v>54</v>
      </c>
      <c r="B48" s="4">
        <v>74598563</v>
      </c>
      <c r="C48" s="4">
        <v>99772165</v>
      </c>
      <c r="D48" s="4">
        <v>129657871</v>
      </c>
      <c r="E48" s="4">
        <v>153539055</v>
      </c>
      <c r="F48" s="4">
        <v>169966549</v>
      </c>
      <c r="G48" s="4">
        <v>155422000</v>
      </c>
      <c r="H48" s="4">
        <v>194773000</v>
      </c>
      <c r="I48" s="4">
        <v>144871000</v>
      </c>
      <c r="J48" s="4">
        <v>-69482000</v>
      </c>
      <c r="K48" s="4">
        <v>-153161000</v>
      </c>
      <c r="L48" s="4">
        <v>127692000</v>
      </c>
      <c r="M48" s="4">
        <v>440703000</v>
      </c>
      <c r="N48" s="4">
        <v>1034000000</v>
      </c>
      <c r="O48" s="5">
        <v>1543000000</v>
      </c>
      <c r="P48" s="4">
        <v>296000000</v>
      </c>
      <c r="Q48" s="4">
        <v>349000000</v>
      </c>
      <c r="R48" s="4">
        <v>340000000</v>
      </c>
      <c r="S48" s="4">
        <v>558000000</v>
      </c>
    </row>
    <row r="49" spans="1:19" x14ac:dyDescent="0.2">
      <c r="A49" s="3" t="s">
        <v>55</v>
      </c>
      <c r="B49" s="4">
        <v>74598563</v>
      </c>
      <c r="C49" s="4">
        <v>99772165</v>
      </c>
      <c r="D49" s="4">
        <v>129657871</v>
      </c>
      <c r="E49" s="4">
        <v>153539055</v>
      </c>
      <c r="F49" s="4">
        <v>169966549</v>
      </c>
      <c r="G49" s="4">
        <v>155422000</v>
      </c>
      <c r="H49" s="4">
        <v>194773000</v>
      </c>
      <c r="I49" s="4">
        <v>144871000</v>
      </c>
      <c r="J49" s="4">
        <v>-69482000</v>
      </c>
      <c r="K49" s="4">
        <v>-153161000</v>
      </c>
      <c r="L49" s="4">
        <v>127692000</v>
      </c>
      <c r="M49" s="4">
        <v>440703000</v>
      </c>
      <c r="N49" s="4">
        <v>1034000000</v>
      </c>
      <c r="O49" s="5">
        <v>1543000000</v>
      </c>
      <c r="P49" s="4">
        <v>296000000</v>
      </c>
      <c r="Q49" s="4">
        <v>349000000</v>
      </c>
      <c r="R49" s="4">
        <v>340000000</v>
      </c>
      <c r="S49" s="4">
        <v>558000000</v>
      </c>
    </row>
    <row r="50" spans="1:19" x14ac:dyDescent="0.2">
      <c r="A50" s="3" t="s">
        <v>59</v>
      </c>
      <c r="B50" s="4">
        <v>138300</v>
      </c>
      <c r="C50" s="4">
        <v>183057</v>
      </c>
      <c r="D50" s="4">
        <v>197464</v>
      </c>
      <c r="E50" s="4">
        <v>217685</v>
      </c>
      <c r="F50" s="4">
        <v>214135</v>
      </c>
      <c r="G50" s="4">
        <v>197632</v>
      </c>
      <c r="H50" s="4">
        <v>203665</v>
      </c>
      <c r="I50" s="4">
        <v>250465</v>
      </c>
      <c r="J50" s="4">
        <v>198875</v>
      </c>
      <c r="K50" s="4">
        <v>236660</v>
      </c>
      <c r="L50" s="4">
        <v>255594</v>
      </c>
      <c r="M50" s="4">
        <v>235985</v>
      </c>
      <c r="N50" s="4">
        <v>259865</v>
      </c>
      <c r="O50" s="5">
        <v>299497</v>
      </c>
      <c r="P50" s="4">
        <v>89795</v>
      </c>
      <c r="Q50" s="4">
        <v>74036</v>
      </c>
      <c r="R50" s="4">
        <v>74899</v>
      </c>
      <c r="S50" s="4">
        <v>84221</v>
      </c>
    </row>
    <row r="51" spans="1:19" x14ac:dyDescent="0.2">
      <c r="A51" s="3" t="s">
        <v>60</v>
      </c>
      <c r="B51" s="4" t="s">
        <v>22</v>
      </c>
      <c r="C51" s="6">
        <v>0.24</v>
      </c>
      <c r="D51" s="6">
        <v>0.41</v>
      </c>
      <c r="E51" s="6">
        <v>0.54</v>
      </c>
      <c r="F51" s="6">
        <v>0.64</v>
      </c>
      <c r="G51" s="6">
        <v>0.47</v>
      </c>
      <c r="H51" s="6">
        <v>0.55000000000000004</v>
      </c>
      <c r="I51" s="6">
        <v>0.6</v>
      </c>
      <c r="J51" s="6">
        <v>0.15</v>
      </c>
      <c r="K51" s="6">
        <v>0.06</v>
      </c>
      <c r="L51" s="6">
        <v>7.0000000000000007E-2</v>
      </c>
      <c r="M51" s="4" t="s">
        <v>22</v>
      </c>
      <c r="N51" s="4" t="s">
        <v>22</v>
      </c>
      <c r="O51" s="5" t="s">
        <v>22</v>
      </c>
      <c r="P51" s="4" t="s">
        <v>22</v>
      </c>
      <c r="Q51" s="4" t="s">
        <v>22</v>
      </c>
      <c r="R51" s="4" t="s">
        <v>22</v>
      </c>
      <c r="S51" s="4" t="s">
        <v>22</v>
      </c>
    </row>
    <row r="52" spans="1:19" x14ac:dyDescent="0.2">
      <c r="A52" s="3" t="s">
        <v>61</v>
      </c>
      <c r="B52" s="4">
        <v>4921650</v>
      </c>
      <c r="C52" s="4">
        <v>7268075</v>
      </c>
      <c r="D52" s="4">
        <v>8959293</v>
      </c>
      <c r="E52" s="4">
        <v>11878565</v>
      </c>
      <c r="F52" s="4">
        <v>16946897</v>
      </c>
      <c r="G52" s="4">
        <v>23209000</v>
      </c>
      <c r="H52" s="4">
        <v>29022000</v>
      </c>
      <c r="I52" s="4">
        <v>40921000</v>
      </c>
      <c r="J52" s="4">
        <v>45792000</v>
      </c>
      <c r="K52" s="4">
        <v>73320000</v>
      </c>
      <c r="L52" s="4">
        <v>104992000</v>
      </c>
      <c r="M52" s="4">
        <v>203942000</v>
      </c>
      <c r="N52" s="4">
        <v>403000000</v>
      </c>
      <c r="O52" s="5">
        <v>473000000</v>
      </c>
      <c r="P52" s="4">
        <v>97000000</v>
      </c>
      <c r="Q52" s="4">
        <v>122000000</v>
      </c>
      <c r="R52" s="4">
        <v>126000000</v>
      </c>
      <c r="S52" s="4">
        <v>128000000</v>
      </c>
    </row>
    <row r="54" spans="1:19" x14ac:dyDescent="0.2">
      <c r="A54" s="2" t="s">
        <v>22</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199</v>
      </c>
      <c r="S54" s="2" t="s">
        <v>200</v>
      </c>
    </row>
    <row r="55" spans="1:19" x14ac:dyDescent="0.2">
      <c r="A55" s="3" t="s">
        <v>62</v>
      </c>
      <c r="B55" s="4">
        <v>101635208</v>
      </c>
      <c r="C55" s="4">
        <v>200245555</v>
      </c>
      <c r="D55" s="4">
        <v>275361175</v>
      </c>
      <c r="E55" s="4">
        <v>326164235</v>
      </c>
      <c r="F55" s="4">
        <v>532750218</v>
      </c>
      <c r="G55" s="4">
        <v>557463000</v>
      </c>
      <c r="H55" s="4">
        <v>869461000</v>
      </c>
      <c r="I55" s="4">
        <v>1286919000</v>
      </c>
      <c r="J55" s="4">
        <v>1511123000</v>
      </c>
      <c r="K55" s="4">
        <v>3788856000</v>
      </c>
      <c r="L55" s="4">
        <v>5346807000</v>
      </c>
      <c r="M55" s="4">
        <v>8174979000</v>
      </c>
      <c r="N55" s="4">
        <v>10953000000</v>
      </c>
      <c r="O55" s="5">
        <v>12290000000</v>
      </c>
      <c r="P55" s="4">
        <v>9351000000</v>
      </c>
      <c r="Q55" s="4">
        <v>10953000000</v>
      </c>
      <c r="R55" s="4">
        <v>11336000000</v>
      </c>
      <c r="S55" s="4">
        <v>12290000000</v>
      </c>
    </row>
    <row r="56" spans="1:19" x14ac:dyDescent="0.2">
      <c r="A56" s="3" t="s">
        <v>63</v>
      </c>
      <c r="B56" s="4">
        <v>62173232</v>
      </c>
      <c r="C56" s="4">
        <v>142310297</v>
      </c>
      <c r="D56" s="4">
        <v>195183807</v>
      </c>
      <c r="E56" s="4">
        <v>216878318</v>
      </c>
      <c r="F56" s="4">
        <v>371953765</v>
      </c>
      <c r="G56" s="4">
        <v>368993000</v>
      </c>
      <c r="H56" s="4">
        <v>487461000</v>
      </c>
      <c r="I56" s="4">
        <v>597692000</v>
      </c>
      <c r="J56" s="4">
        <v>901873000</v>
      </c>
      <c r="K56" s="4">
        <v>2981981000</v>
      </c>
      <c r="L56" s="4">
        <v>3097700000</v>
      </c>
      <c r="M56" s="4">
        <v>2791915000</v>
      </c>
      <c r="N56" s="4">
        <v>3030000000</v>
      </c>
      <c r="O56" s="5">
        <v>4699000000</v>
      </c>
      <c r="P56" s="4">
        <v>2385000000</v>
      </c>
      <c r="Q56" s="4">
        <v>3030000000</v>
      </c>
      <c r="R56" s="4">
        <v>3213000000</v>
      </c>
      <c r="S56" s="4">
        <v>4699000000</v>
      </c>
    </row>
    <row r="57" spans="1:19" x14ac:dyDescent="0.2">
      <c r="A57" s="3" t="s">
        <v>64</v>
      </c>
      <c r="B57" s="4">
        <v>56830466</v>
      </c>
      <c r="C57" s="4">
        <v>67381677</v>
      </c>
      <c r="D57" s="4">
        <v>101489002</v>
      </c>
      <c r="E57" s="4">
        <v>140285104</v>
      </c>
      <c r="F57" s="4">
        <v>223144226</v>
      </c>
      <c r="G57" s="4">
        <v>166881000</v>
      </c>
      <c r="H57" s="4">
        <v>234140000</v>
      </c>
      <c r="I57" s="4">
        <v>388260000</v>
      </c>
      <c r="J57" s="4">
        <v>440332000</v>
      </c>
      <c r="K57" s="4">
        <v>1384740000</v>
      </c>
      <c r="L57" s="4">
        <v>1856394000</v>
      </c>
      <c r="M57" s="4">
        <v>2584586000</v>
      </c>
      <c r="N57" s="4">
        <v>1910000000</v>
      </c>
      <c r="O57" s="5">
        <v>1860000000</v>
      </c>
      <c r="P57" s="4">
        <v>1455000000</v>
      </c>
      <c r="Q57" s="4">
        <v>1910000000</v>
      </c>
      <c r="R57" s="4">
        <v>2143000000</v>
      </c>
      <c r="S57" s="4">
        <v>1860000000</v>
      </c>
    </row>
    <row r="58" spans="1:19" x14ac:dyDescent="0.2">
      <c r="A58" s="3" t="s">
        <v>65</v>
      </c>
      <c r="B58" s="4">
        <v>5342766</v>
      </c>
      <c r="C58" s="4">
        <v>74928620</v>
      </c>
      <c r="D58" s="4">
        <v>93694805</v>
      </c>
      <c r="E58" s="4">
        <v>76593214</v>
      </c>
      <c r="F58" s="4">
        <v>148809539</v>
      </c>
      <c r="G58" s="4">
        <v>202112000</v>
      </c>
      <c r="H58" s="4">
        <v>253321000</v>
      </c>
      <c r="I58" s="4">
        <v>209432000</v>
      </c>
      <c r="J58" s="4">
        <v>461541000</v>
      </c>
      <c r="K58" s="4">
        <v>1597241000</v>
      </c>
      <c r="L58" s="4">
        <v>1241306000</v>
      </c>
      <c r="M58" s="4">
        <v>207329000</v>
      </c>
      <c r="N58" s="4">
        <v>1120000000</v>
      </c>
      <c r="O58" s="5">
        <v>2839000000</v>
      </c>
      <c r="P58" s="4">
        <v>930000000</v>
      </c>
      <c r="Q58" s="4">
        <v>1120000000</v>
      </c>
      <c r="R58" s="4">
        <v>1070000000</v>
      </c>
      <c r="S58" s="4">
        <v>2839000000</v>
      </c>
    </row>
    <row r="59" spans="1:19" x14ac:dyDescent="0.2">
      <c r="A59" s="3" t="s">
        <v>66</v>
      </c>
      <c r="B59" s="4">
        <v>18769691</v>
      </c>
      <c r="C59" s="4">
        <v>40670776</v>
      </c>
      <c r="D59" s="4">
        <v>55653528</v>
      </c>
      <c r="E59" s="4">
        <v>77930111</v>
      </c>
      <c r="F59" s="4">
        <v>131834771</v>
      </c>
      <c r="G59" s="4">
        <v>160374000</v>
      </c>
      <c r="H59" s="4">
        <v>339622000</v>
      </c>
      <c r="I59" s="4">
        <v>622707000</v>
      </c>
      <c r="J59" s="4">
        <v>491229000</v>
      </c>
      <c r="K59" s="4">
        <v>597520000</v>
      </c>
      <c r="L59" s="4">
        <v>1297800000</v>
      </c>
      <c r="M59" s="4">
        <v>3136641000</v>
      </c>
      <c r="N59" s="4">
        <v>4780000000</v>
      </c>
      <c r="O59" s="5">
        <v>5046000000</v>
      </c>
      <c r="P59" s="4">
        <v>4382000000</v>
      </c>
      <c r="Q59" s="4">
        <v>4780000000</v>
      </c>
      <c r="R59" s="4">
        <v>4808000000</v>
      </c>
      <c r="S59" s="4">
        <v>5046000000</v>
      </c>
    </row>
    <row r="60" spans="1:19" x14ac:dyDescent="0.2">
      <c r="A60" s="3" t="s">
        <v>67</v>
      </c>
      <c r="B60" s="4">
        <v>18769691</v>
      </c>
      <c r="C60" s="4">
        <v>16815087</v>
      </c>
      <c r="D60" s="4">
        <v>19837022</v>
      </c>
      <c r="E60" s="4">
        <v>25884260</v>
      </c>
      <c r="F60" s="4">
        <v>46672495</v>
      </c>
      <c r="G60" s="4">
        <v>28428000</v>
      </c>
      <c r="H60" s="4">
        <v>25435000</v>
      </c>
      <c r="I60" s="4">
        <v>28168000</v>
      </c>
      <c r="J60" s="4">
        <v>35153000</v>
      </c>
      <c r="K60" s="4">
        <v>35446000</v>
      </c>
      <c r="L60" s="4">
        <v>49691000</v>
      </c>
      <c r="M60" s="4">
        <v>98193000</v>
      </c>
      <c r="N60" s="4">
        <v>130000000</v>
      </c>
      <c r="O60" s="5">
        <v>160000000</v>
      </c>
      <c r="P60" s="4">
        <v>108000000</v>
      </c>
      <c r="Q60" s="4">
        <v>130000000</v>
      </c>
      <c r="R60" s="4">
        <v>132000000</v>
      </c>
      <c r="S60" s="4">
        <v>160000000</v>
      </c>
    </row>
    <row r="61" spans="1:19" x14ac:dyDescent="0.2">
      <c r="A61" s="3" t="s">
        <v>68</v>
      </c>
      <c r="B61" s="4" t="s">
        <v>22</v>
      </c>
      <c r="C61" s="4" t="s">
        <v>22</v>
      </c>
      <c r="D61" s="4" t="s">
        <v>22</v>
      </c>
      <c r="E61" s="4" t="s">
        <v>22</v>
      </c>
      <c r="F61" s="4" t="s">
        <v>22</v>
      </c>
      <c r="G61" s="4" t="s">
        <v>22</v>
      </c>
      <c r="H61" s="4" t="s">
        <v>22</v>
      </c>
      <c r="I61" s="4" t="s">
        <v>22</v>
      </c>
      <c r="J61" s="4" t="s">
        <v>22</v>
      </c>
      <c r="K61" s="4" t="s">
        <v>22</v>
      </c>
      <c r="L61" s="4" t="s">
        <v>22</v>
      </c>
      <c r="M61" s="4" t="s">
        <v>22</v>
      </c>
      <c r="N61" s="4" t="s">
        <v>22</v>
      </c>
      <c r="O61" s="5" t="s">
        <v>22</v>
      </c>
      <c r="P61" s="4" t="s">
        <v>22</v>
      </c>
      <c r="Q61" s="4" t="s">
        <v>22</v>
      </c>
      <c r="R61" s="4" t="s">
        <v>22</v>
      </c>
      <c r="S61" s="4" t="s">
        <v>22</v>
      </c>
    </row>
    <row r="62" spans="1:19" x14ac:dyDescent="0.2">
      <c r="A62" s="3" t="s">
        <v>69</v>
      </c>
      <c r="B62" s="4" t="s">
        <v>22</v>
      </c>
      <c r="C62" s="4" t="s">
        <v>22</v>
      </c>
      <c r="D62" s="4" t="s">
        <v>22</v>
      </c>
      <c r="E62" s="4" t="s">
        <v>22</v>
      </c>
      <c r="F62" s="4" t="s">
        <v>22</v>
      </c>
      <c r="G62" s="4" t="s">
        <v>22</v>
      </c>
      <c r="H62" s="4">
        <v>6283000</v>
      </c>
      <c r="I62" s="4">
        <v>73409000</v>
      </c>
      <c r="J62" s="4">
        <v>95778000</v>
      </c>
      <c r="K62" s="4">
        <v>182105000</v>
      </c>
      <c r="L62" s="4">
        <v>385036000</v>
      </c>
      <c r="M62" s="4">
        <v>1199059000</v>
      </c>
      <c r="N62" s="4">
        <v>1704000000</v>
      </c>
      <c r="O62" s="5">
        <v>2051000000</v>
      </c>
      <c r="P62" s="4">
        <v>1724000000</v>
      </c>
      <c r="Q62" s="4">
        <v>1704000000</v>
      </c>
      <c r="R62" s="4">
        <v>1877000000</v>
      </c>
      <c r="S62" s="4">
        <v>2051000000</v>
      </c>
    </row>
    <row r="63" spans="1:19" x14ac:dyDescent="0.2">
      <c r="A63" s="3" t="s">
        <v>70</v>
      </c>
      <c r="B63" s="4" t="s">
        <v>22</v>
      </c>
      <c r="C63" s="4">
        <v>23855689</v>
      </c>
      <c r="D63" s="4">
        <v>35816506</v>
      </c>
      <c r="E63" s="4">
        <v>52045851</v>
      </c>
      <c r="F63" s="4">
        <v>85162276</v>
      </c>
      <c r="G63" s="4">
        <v>131946000</v>
      </c>
      <c r="H63" s="4">
        <v>307904000</v>
      </c>
      <c r="I63" s="4">
        <v>521130000</v>
      </c>
      <c r="J63" s="4">
        <v>360298000</v>
      </c>
      <c r="K63" s="4">
        <v>379969000</v>
      </c>
      <c r="L63" s="4">
        <v>863073000</v>
      </c>
      <c r="M63" s="4">
        <v>1839389000</v>
      </c>
      <c r="N63" s="4">
        <v>2946000000</v>
      </c>
      <c r="O63" s="5">
        <v>2835000000</v>
      </c>
      <c r="P63" s="4">
        <v>2550000000</v>
      </c>
      <c r="Q63" s="4">
        <v>2946000000</v>
      </c>
      <c r="R63" s="4">
        <v>2799000000</v>
      </c>
      <c r="S63" s="4">
        <v>2835000000</v>
      </c>
    </row>
    <row r="64" spans="1:19" x14ac:dyDescent="0.2">
      <c r="A64" s="3" t="s">
        <v>71</v>
      </c>
      <c r="B64" s="4" t="s">
        <v>22</v>
      </c>
      <c r="C64" s="4" t="s">
        <v>22</v>
      </c>
      <c r="D64" s="4" t="s">
        <v>22</v>
      </c>
      <c r="E64" s="4" t="s">
        <v>22</v>
      </c>
      <c r="F64" s="4" t="s">
        <v>22</v>
      </c>
      <c r="G64" s="4">
        <v>222000</v>
      </c>
      <c r="H64" s="4">
        <v>1103000</v>
      </c>
      <c r="I64" s="4">
        <v>2549000</v>
      </c>
      <c r="J64" s="4">
        <v>4612000</v>
      </c>
      <c r="K64" s="4">
        <v>8626000</v>
      </c>
      <c r="L64" s="4">
        <v>118140000</v>
      </c>
      <c r="M64" s="4">
        <v>253077000</v>
      </c>
      <c r="N64" s="4">
        <v>152000000</v>
      </c>
      <c r="O64" s="5">
        <v>236000000</v>
      </c>
      <c r="P64" s="4">
        <v>160000000</v>
      </c>
      <c r="Q64" s="4">
        <v>152000000</v>
      </c>
      <c r="R64" s="4">
        <v>199000000</v>
      </c>
      <c r="S64" s="4">
        <v>236000000</v>
      </c>
    </row>
    <row r="65" spans="1:19" x14ac:dyDescent="0.2">
      <c r="A65" s="3" t="s">
        <v>72</v>
      </c>
      <c r="B65" s="4" t="s">
        <v>22</v>
      </c>
      <c r="C65" s="4" t="s">
        <v>22</v>
      </c>
      <c r="D65" s="4" t="s">
        <v>22</v>
      </c>
      <c r="E65" s="4" t="s">
        <v>22</v>
      </c>
      <c r="F65" s="4" t="s">
        <v>22</v>
      </c>
      <c r="G65" s="4" t="s">
        <v>22</v>
      </c>
      <c r="H65" s="4" t="s">
        <v>22</v>
      </c>
      <c r="I65" s="4" t="s">
        <v>22</v>
      </c>
      <c r="J65" s="4" t="s">
        <v>22</v>
      </c>
      <c r="K65" s="4" t="s">
        <v>22</v>
      </c>
      <c r="L65" s="4" t="s">
        <v>22</v>
      </c>
      <c r="M65" s="4" t="s">
        <v>22</v>
      </c>
      <c r="N65" s="4" t="s">
        <v>22</v>
      </c>
      <c r="O65" s="5" t="s">
        <v>22</v>
      </c>
      <c r="P65" s="4" t="s">
        <v>22</v>
      </c>
      <c r="Q65" s="4" t="s">
        <v>22</v>
      </c>
      <c r="R65" s="4" t="s">
        <v>22</v>
      </c>
      <c r="S65" s="4" t="s">
        <v>22</v>
      </c>
    </row>
    <row r="66" spans="1:19" x14ac:dyDescent="0.2">
      <c r="A66" s="3" t="s">
        <v>73</v>
      </c>
      <c r="B66" s="4" t="s">
        <v>22</v>
      </c>
      <c r="C66" s="4" t="s">
        <v>22</v>
      </c>
      <c r="D66" s="4" t="s">
        <v>22</v>
      </c>
      <c r="E66" s="4" t="s">
        <v>22</v>
      </c>
      <c r="F66" s="4" t="s">
        <v>22</v>
      </c>
      <c r="G66" s="4" t="s">
        <v>22</v>
      </c>
      <c r="H66" s="4" t="s">
        <v>22</v>
      </c>
      <c r="I66" s="4" t="s">
        <v>22</v>
      </c>
      <c r="J66" s="4" t="s">
        <v>22</v>
      </c>
      <c r="K66" s="4" t="s">
        <v>22</v>
      </c>
      <c r="L66" s="4" t="s">
        <v>22</v>
      </c>
      <c r="M66" s="4" t="s">
        <v>22</v>
      </c>
      <c r="N66" s="4" t="s">
        <v>22</v>
      </c>
      <c r="O66" s="5" t="s">
        <v>22</v>
      </c>
      <c r="P66" s="4" t="s">
        <v>22</v>
      </c>
      <c r="Q66" s="4" t="s">
        <v>22</v>
      </c>
      <c r="R66" s="4" t="s">
        <v>22</v>
      </c>
      <c r="S66" s="4" t="s">
        <v>22</v>
      </c>
    </row>
    <row r="67" spans="1:19" x14ac:dyDescent="0.2">
      <c r="A67" s="3" t="s">
        <v>74</v>
      </c>
      <c r="B67" s="4" t="s">
        <v>22</v>
      </c>
      <c r="C67" s="4" t="s">
        <v>22</v>
      </c>
      <c r="D67" s="4" t="s">
        <v>22</v>
      </c>
      <c r="E67" s="4" t="s">
        <v>22</v>
      </c>
      <c r="F67" s="4" t="s">
        <v>22</v>
      </c>
      <c r="G67" s="4" t="s">
        <v>22</v>
      </c>
      <c r="H67" s="4" t="s">
        <v>22</v>
      </c>
      <c r="I67" s="4" t="s">
        <v>22</v>
      </c>
      <c r="J67" s="4" t="s">
        <v>22</v>
      </c>
      <c r="K67" s="4" t="s">
        <v>22</v>
      </c>
      <c r="L67" s="4" t="s">
        <v>22</v>
      </c>
      <c r="M67" s="4" t="s">
        <v>22</v>
      </c>
      <c r="N67" s="4" t="s">
        <v>22</v>
      </c>
      <c r="O67" s="5" t="s">
        <v>22</v>
      </c>
      <c r="P67" s="4" t="s">
        <v>22</v>
      </c>
      <c r="Q67" s="4" t="s">
        <v>22</v>
      </c>
      <c r="R67" s="4" t="s">
        <v>22</v>
      </c>
      <c r="S67" s="4" t="s">
        <v>22</v>
      </c>
    </row>
    <row r="68" spans="1:19" x14ac:dyDescent="0.2">
      <c r="A68" s="3" t="s">
        <v>75</v>
      </c>
      <c r="B68" s="4" t="s">
        <v>22</v>
      </c>
      <c r="C68" s="4" t="s">
        <v>22</v>
      </c>
      <c r="D68" s="4" t="s">
        <v>22</v>
      </c>
      <c r="E68" s="4" t="s">
        <v>22</v>
      </c>
      <c r="F68" s="4" t="s">
        <v>22</v>
      </c>
      <c r="G68" s="4" t="s">
        <v>22</v>
      </c>
      <c r="H68" s="4" t="s">
        <v>22</v>
      </c>
      <c r="I68" s="4" t="s">
        <v>22</v>
      </c>
      <c r="J68" s="4" t="s">
        <v>22</v>
      </c>
      <c r="K68" s="4" t="s">
        <v>22</v>
      </c>
      <c r="L68" s="4" t="s">
        <v>22</v>
      </c>
      <c r="M68" s="4" t="s">
        <v>22</v>
      </c>
      <c r="N68" s="4" t="s">
        <v>22</v>
      </c>
      <c r="O68" s="5" t="s">
        <v>22</v>
      </c>
      <c r="P68" s="4" t="s">
        <v>22</v>
      </c>
      <c r="Q68" s="4" t="s">
        <v>22</v>
      </c>
      <c r="R68" s="4" t="s">
        <v>22</v>
      </c>
      <c r="S68" s="4" t="s">
        <v>22</v>
      </c>
    </row>
    <row r="69" spans="1:19" x14ac:dyDescent="0.2">
      <c r="A69" s="3" t="s">
        <v>76</v>
      </c>
      <c r="B69" s="4" t="s">
        <v>22</v>
      </c>
      <c r="C69" s="4" t="s">
        <v>22</v>
      </c>
      <c r="D69" s="4" t="s">
        <v>22</v>
      </c>
      <c r="E69" s="4" t="s">
        <v>22</v>
      </c>
      <c r="F69" s="4" t="s">
        <v>22</v>
      </c>
      <c r="G69" s="4">
        <v>222000</v>
      </c>
      <c r="H69" s="4">
        <v>1103000</v>
      </c>
      <c r="I69" s="4">
        <v>2549000</v>
      </c>
      <c r="J69" s="4">
        <v>4612000</v>
      </c>
      <c r="K69" s="4">
        <v>8626000</v>
      </c>
      <c r="L69" s="4">
        <v>118140000</v>
      </c>
      <c r="M69" s="4">
        <v>253077000</v>
      </c>
      <c r="N69" s="4">
        <v>152000000</v>
      </c>
      <c r="O69" s="5">
        <v>236000000</v>
      </c>
      <c r="P69" s="4">
        <v>160000000</v>
      </c>
      <c r="Q69" s="4">
        <v>152000000</v>
      </c>
      <c r="R69" s="4">
        <v>199000000</v>
      </c>
      <c r="S69" s="4">
        <v>236000000</v>
      </c>
    </row>
    <row r="70" spans="1:19" x14ac:dyDescent="0.2">
      <c r="A70" s="3" t="s">
        <v>77</v>
      </c>
      <c r="B70" s="4">
        <v>20692285</v>
      </c>
      <c r="C70" s="4">
        <v>17264482</v>
      </c>
      <c r="D70" s="4">
        <v>24523840</v>
      </c>
      <c r="E70" s="4">
        <v>31355806</v>
      </c>
      <c r="F70" s="4">
        <v>28961682</v>
      </c>
      <c r="G70" s="4">
        <v>27874000</v>
      </c>
      <c r="H70" s="4">
        <v>41275000</v>
      </c>
      <c r="I70" s="4">
        <v>63971000</v>
      </c>
      <c r="J70" s="4">
        <v>113409000</v>
      </c>
      <c r="K70" s="4">
        <v>200729000</v>
      </c>
      <c r="L70" s="4">
        <v>833167000</v>
      </c>
      <c r="M70" s="4">
        <v>1993346000</v>
      </c>
      <c r="N70" s="4">
        <v>2991000000</v>
      </c>
      <c r="O70" s="5">
        <v>2309000000</v>
      </c>
      <c r="P70" s="4">
        <v>2424000000</v>
      </c>
      <c r="Q70" s="4">
        <v>2991000000</v>
      </c>
      <c r="R70" s="4">
        <v>3116000000</v>
      </c>
      <c r="S70" s="4">
        <v>2309000000</v>
      </c>
    </row>
    <row r="71" spans="1:19" x14ac:dyDescent="0.2">
      <c r="A71" s="3" t="s">
        <v>78</v>
      </c>
      <c r="B71" s="4" t="s">
        <v>22</v>
      </c>
      <c r="C71" s="4" t="s">
        <v>22</v>
      </c>
      <c r="D71" s="4" t="s">
        <v>22</v>
      </c>
      <c r="E71" s="4" t="s">
        <v>22</v>
      </c>
      <c r="F71" s="4" t="s">
        <v>22</v>
      </c>
      <c r="G71" s="4" t="s">
        <v>22</v>
      </c>
      <c r="H71" s="4" t="s">
        <v>22</v>
      </c>
      <c r="I71" s="4" t="s">
        <v>22</v>
      </c>
      <c r="J71" s="4" t="s">
        <v>22</v>
      </c>
      <c r="K71" s="4" t="s">
        <v>22</v>
      </c>
      <c r="L71" s="4" t="s">
        <v>22</v>
      </c>
      <c r="M71" s="4" t="s">
        <v>22</v>
      </c>
      <c r="N71" s="4" t="s">
        <v>22</v>
      </c>
      <c r="O71" s="5" t="s">
        <v>22</v>
      </c>
      <c r="P71" s="4" t="s">
        <v>22</v>
      </c>
      <c r="Q71" s="4" t="s">
        <v>22</v>
      </c>
      <c r="R71" s="4" t="s">
        <v>22</v>
      </c>
      <c r="S71" s="4" t="s">
        <v>22</v>
      </c>
    </row>
    <row r="72" spans="1:19" x14ac:dyDescent="0.2">
      <c r="A72" s="3" t="s">
        <v>79</v>
      </c>
      <c r="B72" s="4" t="s">
        <v>22</v>
      </c>
      <c r="C72" s="4" t="s">
        <v>22</v>
      </c>
      <c r="D72" s="4" t="s">
        <v>22</v>
      </c>
      <c r="E72" s="4" t="s">
        <v>22</v>
      </c>
      <c r="F72" s="4" t="s">
        <v>22</v>
      </c>
      <c r="G72" s="4" t="s">
        <v>22</v>
      </c>
      <c r="H72" s="4" t="s">
        <v>22</v>
      </c>
      <c r="I72" s="4" t="s">
        <v>22</v>
      </c>
      <c r="J72" s="4" t="s">
        <v>22</v>
      </c>
      <c r="K72" s="4" t="s">
        <v>22</v>
      </c>
      <c r="L72" s="4" t="s">
        <v>22</v>
      </c>
      <c r="M72" s="4" t="s">
        <v>22</v>
      </c>
      <c r="N72" s="4" t="s">
        <v>22</v>
      </c>
      <c r="O72" s="5" t="s">
        <v>22</v>
      </c>
      <c r="P72" s="4" t="s">
        <v>22</v>
      </c>
      <c r="Q72" s="4" t="s">
        <v>22</v>
      </c>
      <c r="R72" s="4" t="s">
        <v>22</v>
      </c>
      <c r="S72" s="4" t="s">
        <v>22</v>
      </c>
    </row>
    <row r="73" spans="1:19" x14ac:dyDescent="0.2">
      <c r="A73" s="3" t="s">
        <v>80</v>
      </c>
      <c r="B73" s="4" t="s">
        <v>22</v>
      </c>
      <c r="C73" s="4" t="s">
        <v>22</v>
      </c>
      <c r="D73" s="4" t="s">
        <v>22</v>
      </c>
      <c r="E73" s="4" t="s">
        <v>22</v>
      </c>
      <c r="F73" s="4" t="s">
        <v>22</v>
      </c>
      <c r="G73" s="4" t="s">
        <v>22</v>
      </c>
      <c r="H73" s="4" t="s">
        <v>22</v>
      </c>
      <c r="I73" s="4" t="s">
        <v>22</v>
      </c>
      <c r="J73" s="4" t="s">
        <v>22</v>
      </c>
      <c r="K73" s="4" t="s">
        <v>22</v>
      </c>
      <c r="L73" s="4" t="s">
        <v>22</v>
      </c>
      <c r="M73" s="4" t="s">
        <v>22</v>
      </c>
      <c r="N73" s="4" t="s">
        <v>22</v>
      </c>
      <c r="O73" s="5" t="s">
        <v>22</v>
      </c>
      <c r="P73" s="4" t="s">
        <v>22</v>
      </c>
      <c r="Q73" s="4" t="s">
        <v>22</v>
      </c>
      <c r="R73" s="4" t="s">
        <v>22</v>
      </c>
      <c r="S73" s="4" t="s">
        <v>22</v>
      </c>
    </row>
    <row r="74" spans="1:19" x14ac:dyDescent="0.2">
      <c r="A74" s="3" t="s">
        <v>81</v>
      </c>
      <c r="B74" s="4" t="s">
        <v>22</v>
      </c>
      <c r="C74" s="4" t="s">
        <v>22</v>
      </c>
      <c r="D74" s="4" t="s">
        <v>22</v>
      </c>
      <c r="E74" s="4" t="s">
        <v>22</v>
      </c>
      <c r="F74" s="4" t="s">
        <v>22</v>
      </c>
      <c r="G74" s="4" t="s">
        <v>22</v>
      </c>
      <c r="H74" s="4" t="s">
        <v>22</v>
      </c>
      <c r="I74" s="4" t="s">
        <v>22</v>
      </c>
      <c r="J74" s="4" t="s">
        <v>22</v>
      </c>
      <c r="K74" s="4" t="s">
        <v>22</v>
      </c>
      <c r="L74" s="4" t="s">
        <v>22</v>
      </c>
      <c r="M74" s="4" t="s">
        <v>22</v>
      </c>
      <c r="N74" s="4" t="s">
        <v>22</v>
      </c>
      <c r="O74" s="5" t="s">
        <v>22</v>
      </c>
      <c r="P74" s="4" t="s">
        <v>22</v>
      </c>
      <c r="Q74" s="4" t="s">
        <v>22</v>
      </c>
      <c r="R74" s="4" t="s">
        <v>22</v>
      </c>
      <c r="S74" s="4" t="s">
        <v>22</v>
      </c>
    </row>
    <row r="75" spans="1:19" x14ac:dyDescent="0.2">
      <c r="A75" s="3" t="s">
        <v>82</v>
      </c>
      <c r="B75" s="4" t="s">
        <v>22</v>
      </c>
      <c r="C75" s="4" t="s">
        <v>22</v>
      </c>
      <c r="D75" s="4" t="s">
        <v>22</v>
      </c>
      <c r="E75" s="4" t="s">
        <v>22</v>
      </c>
      <c r="F75" s="4" t="s">
        <v>22</v>
      </c>
      <c r="G75" s="4" t="s">
        <v>22</v>
      </c>
      <c r="H75" s="4" t="s">
        <v>22</v>
      </c>
      <c r="I75" s="4" t="s">
        <v>22</v>
      </c>
      <c r="J75" s="4" t="s">
        <v>22</v>
      </c>
      <c r="K75" s="4" t="s">
        <v>22</v>
      </c>
      <c r="L75" s="4" t="s">
        <v>22</v>
      </c>
      <c r="M75" s="4" t="s">
        <v>22</v>
      </c>
      <c r="N75" s="4" t="s">
        <v>22</v>
      </c>
      <c r="O75" s="5" t="s">
        <v>22</v>
      </c>
      <c r="P75" s="4" t="s">
        <v>22</v>
      </c>
      <c r="Q75" s="4" t="s">
        <v>22</v>
      </c>
      <c r="R75" s="4" t="s">
        <v>22</v>
      </c>
      <c r="S75" s="4" t="s">
        <v>22</v>
      </c>
    </row>
    <row r="76" spans="1:19" x14ac:dyDescent="0.2">
      <c r="A76" s="3" t="s">
        <v>83</v>
      </c>
      <c r="B76" s="4">
        <v>168047815</v>
      </c>
      <c r="C76" s="4">
        <v>155685881</v>
      </c>
      <c r="D76" s="4">
        <v>203308101</v>
      </c>
      <c r="E76" s="4">
        <v>266198538</v>
      </c>
      <c r="F76" s="4">
        <v>434097517</v>
      </c>
      <c r="G76" s="4">
        <v>446143000</v>
      </c>
      <c r="H76" s="4">
        <v>497974000</v>
      </c>
      <c r="I76" s="4">
        <v>386268000</v>
      </c>
      <c r="J76" s="4">
        <v>728396000</v>
      </c>
      <c r="K76" s="4">
        <v>992835000</v>
      </c>
      <c r="L76" s="4">
        <v>1179525000</v>
      </c>
      <c r="M76" s="4">
        <v>1926179000</v>
      </c>
      <c r="N76" s="4">
        <v>2783000000</v>
      </c>
      <c r="O76" s="5">
        <v>2953000000</v>
      </c>
      <c r="P76" s="4">
        <v>2611000000</v>
      </c>
      <c r="Q76" s="4">
        <v>2783000000</v>
      </c>
      <c r="R76" s="4">
        <v>2865000000</v>
      </c>
      <c r="S76" s="4">
        <v>2953000000</v>
      </c>
    </row>
    <row r="77" spans="1:19" x14ac:dyDescent="0.2">
      <c r="A77" s="3" t="s">
        <v>84</v>
      </c>
      <c r="B77" s="4">
        <v>20817712</v>
      </c>
      <c r="C77" s="4">
        <v>30877719</v>
      </c>
      <c r="D77" s="4">
        <v>15410203</v>
      </c>
      <c r="E77" s="4">
        <v>100692689</v>
      </c>
      <c r="F77" s="4">
        <v>49937083</v>
      </c>
      <c r="G77" s="4">
        <v>28819000</v>
      </c>
      <c r="H77" s="4">
        <v>47671000</v>
      </c>
      <c r="I77" s="4">
        <v>11932000</v>
      </c>
      <c r="J77" s="4">
        <v>33752000</v>
      </c>
      <c r="K77" s="4">
        <v>256707000</v>
      </c>
      <c r="L77" s="4">
        <v>441676000</v>
      </c>
      <c r="M77" s="4">
        <v>877211000</v>
      </c>
      <c r="N77" s="4">
        <v>966000000</v>
      </c>
      <c r="O77" s="5">
        <v>1869000000</v>
      </c>
      <c r="P77" s="4">
        <v>1532000000</v>
      </c>
      <c r="Q77" s="4">
        <v>966000000</v>
      </c>
      <c r="R77" s="4">
        <v>1733000000</v>
      </c>
      <c r="S77" s="4">
        <v>1869000000</v>
      </c>
    </row>
    <row r="78" spans="1:19" x14ac:dyDescent="0.2">
      <c r="A78" s="3" t="s">
        <v>85</v>
      </c>
      <c r="B78" s="4">
        <v>32293228</v>
      </c>
      <c r="C78" s="4">
        <v>47587155</v>
      </c>
      <c r="D78" s="4">
        <v>37726222</v>
      </c>
      <c r="E78" s="4">
        <v>131371909</v>
      </c>
      <c r="F78" s="4">
        <v>91544836</v>
      </c>
      <c r="G78" s="4">
        <v>81633000</v>
      </c>
      <c r="H78" s="4">
        <v>124261000</v>
      </c>
      <c r="I78" s="4">
        <v>114837000</v>
      </c>
      <c r="J78" s="4">
        <v>165614000</v>
      </c>
      <c r="K78" s="4">
        <v>444706000</v>
      </c>
      <c r="L78" s="4">
        <v>694898000</v>
      </c>
      <c r="M78" s="4">
        <v>1268542000</v>
      </c>
      <c r="N78" s="4">
        <v>1649000000</v>
      </c>
      <c r="O78" s="5">
        <v>1869000000</v>
      </c>
      <c r="P78" s="4">
        <v>1532000000</v>
      </c>
      <c r="Q78" s="4">
        <v>1649000000</v>
      </c>
      <c r="R78" s="4">
        <v>1733000000</v>
      </c>
      <c r="S78" s="4">
        <v>1869000000</v>
      </c>
    </row>
    <row r="79" spans="1:19" x14ac:dyDescent="0.2">
      <c r="A79" s="3" t="s">
        <v>86</v>
      </c>
      <c r="B79" s="4">
        <v>11475516</v>
      </c>
      <c r="C79" s="4">
        <v>16709436</v>
      </c>
      <c r="D79" s="4">
        <v>22316019</v>
      </c>
      <c r="E79" s="4">
        <v>30679220</v>
      </c>
      <c r="F79" s="4">
        <v>41607753</v>
      </c>
      <c r="G79" s="4">
        <v>52814000</v>
      </c>
      <c r="H79" s="4">
        <v>76590000</v>
      </c>
      <c r="I79" s="4">
        <v>102905000</v>
      </c>
      <c r="J79" s="4">
        <v>131862000</v>
      </c>
      <c r="K79" s="4">
        <v>187999000</v>
      </c>
      <c r="L79" s="4">
        <v>253222000</v>
      </c>
      <c r="M79" s="4">
        <v>391331000</v>
      </c>
      <c r="N79" s="4">
        <v>683000000</v>
      </c>
      <c r="O79" s="5" t="s">
        <v>22</v>
      </c>
      <c r="P79" s="4" t="s">
        <v>22</v>
      </c>
      <c r="Q79" s="4">
        <v>683000000</v>
      </c>
      <c r="R79" s="4" t="s">
        <v>22</v>
      </c>
      <c r="S79" s="4" t="s">
        <v>22</v>
      </c>
    </row>
    <row r="80" spans="1:19" x14ac:dyDescent="0.2">
      <c r="A80" s="3" t="s">
        <v>87</v>
      </c>
      <c r="B80" s="4">
        <v>78846281</v>
      </c>
      <c r="C80" s="4">
        <v>43933316</v>
      </c>
      <c r="D80" s="4">
        <v>85955584</v>
      </c>
      <c r="E80" s="4">
        <v>45719737</v>
      </c>
      <c r="F80" s="4">
        <v>205265042</v>
      </c>
      <c r="G80" s="4">
        <v>187621000</v>
      </c>
      <c r="H80" s="4">
        <v>153803000</v>
      </c>
      <c r="I80" s="4">
        <v>34720000</v>
      </c>
      <c r="J80" s="4">
        <v>276136000</v>
      </c>
      <c r="K80" s="4">
        <v>263983000</v>
      </c>
      <c r="L80" s="4">
        <v>166111000</v>
      </c>
      <c r="M80" s="4">
        <v>88598000</v>
      </c>
      <c r="N80" s="4">
        <v>322000000</v>
      </c>
      <c r="O80" s="5">
        <v>149000000</v>
      </c>
      <c r="P80" s="4">
        <v>375000000</v>
      </c>
      <c r="Q80" s="4">
        <v>322000000</v>
      </c>
      <c r="R80" s="4">
        <v>278000000</v>
      </c>
      <c r="S80" s="4">
        <v>149000000</v>
      </c>
    </row>
    <row r="81" spans="1:19" x14ac:dyDescent="0.2">
      <c r="A81" s="3" t="s">
        <v>88</v>
      </c>
      <c r="B81" s="4">
        <v>78846281</v>
      </c>
      <c r="C81" s="4">
        <v>43933316</v>
      </c>
      <c r="D81" s="4">
        <v>85955584</v>
      </c>
      <c r="E81" s="4">
        <v>45719737</v>
      </c>
      <c r="F81" s="4">
        <v>205265042</v>
      </c>
      <c r="G81" s="4">
        <v>187621000</v>
      </c>
      <c r="H81" s="4">
        <v>153803000</v>
      </c>
      <c r="I81" s="4">
        <v>34720000</v>
      </c>
      <c r="J81" s="4">
        <v>276136000</v>
      </c>
      <c r="K81" s="4">
        <v>263983000</v>
      </c>
      <c r="L81" s="4">
        <v>166111000</v>
      </c>
      <c r="M81" s="4">
        <v>88598000</v>
      </c>
      <c r="N81" s="4">
        <v>322000000</v>
      </c>
      <c r="O81" s="5">
        <v>149000000</v>
      </c>
      <c r="P81" s="4">
        <v>375000000</v>
      </c>
      <c r="Q81" s="4">
        <v>322000000</v>
      </c>
      <c r="R81" s="4">
        <v>278000000</v>
      </c>
      <c r="S81" s="4">
        <v>149000000</v>
      </c>
    </row>
    <row r="82" spans="1:19" x14ac:dyDescent="0.2">
      <c r="A82" s="3" t="s">
        <v>89</v>
      </c>
      <c r="B82" s="4" t="s">
        <v>22</v>
      </c>
      <c r="C82" s="4" t="s">
        <v>22</v>
      </c>
      <c r="D82" s="4" t="s">
        <v>22</v>
      </c>
      <c r="E82" s="4" t="s">
        <v>22</v>
      </c>
      <c r="F82" s="4" t="s">
        <v>22</v>
      </c>
      <c r="G82" s="4" t="s">
        <v>22</v>
      </c>
      <c r="H82" s="4" t="s">
        <v>22</v>
      </c>
      <c r="I82" s="4" t="s">
        <v>22</v>
      </c>
      <c r="J82" s="4" t="s">
        <v>22</v>
      </c>
      <c r="K82" s="4" t="s">
        <v>22</v>
      </c>
      <c r="L82" s="4" t="s">
        <v>22</v>
      </c>
      <c r="M82" s="4" t="s">
        <v>22</v>
      </c>
      <c r="N82" s="4" t="s">
        <v>22</v>
      </c>
      <c r="O82" s="5" t="s">
        <v>22</v>
      </c>
      <c r="P82" s="4" t="s">
        <v>22</v>
      </c>
      <c r="Q82" s="4" t="s">
        <v>22</v>
      </c>
      <c r="R82" s="4" t="s">
        <v>22</v>
      </c>
      <c r="S82" s="4" t="s">
        <v>22</v>
      </c>
    </row>
    <row r="83" spans="1:19" x14ac:dyDescent="0.2">
      <c r="A83" s="3" t="s">
        <v>90</v>
      </c>
      <c r="B83" s="4">
        <v>68383822</v>
      </c>
      <c r="C83" s="4">
        <v>80874846</v>
      </c>
      <c r="D83" s="4">
        <v>101942314</v>
      </c>
      <c r="E83" s="4">
        <v>119786112</v>
      </c>
      <c r="F83" s="4">
        <v>178895392</v>
      </c>
      <c r="G83" s="4">
        <v>229703000</v>
      </c>
      <c r="H83" s="4">
        <v>296500000</v>
      </c>
      <c r="I83" s="4">
        <v>339616000</v>
      </c>
      <c r="J83" s="4">
        <v>418508000</v>
      </c>
      <c r="K83" s="4">
        <v>472145000</v>
      </c>
      <c r="L83" s="4">
        <v>571738000</v>
      </c>
      <c r="M83" s="4">
        <v>960370000</v>
      </c>
      <c r="N83" s="4">
        <v>1495000000</v>
      </c>
      <c r="O83" s="5">
        <v>935000000</v>
      </c>
      <c r="P83" s="4">
        <v>704000000</v>
      </c>
      <c r="Q83" s="4">
        <v>1495000000</v>
      </c>
      <c r="R83" s="4">
        <v>854000000</v>
      </c>
      <c r="S83" s="4">
        <v>935000000</v>
      </c>
    </row>
    <row r="84" spans="1:19" x14ac:dyDescent="0.2">
      <c r="A84" s="3" t="s">
        <v>91</v>
      </c>
      <c r="B84" s="4">
        <v>64637481</v>
      </c>
      <c r="C84" s="4">
        <v>68588805</v>
      </c>
      <c r="D84" s="4">
        <v>67645928</v>
      </c>
      <c r="E84" s="4">
        <v>61692803</v>
      </c>
      <c r="F84" s="4">
        <v>91999853</v>
      </c>
      <c r="G84" s="4">
        <v>115536000</v>
      </c>
      <c r="H84" s="4">
        <v>118074000</v>
      </c>
      <c r="I84" s="4">
        <v>115453000</v>
      </c>
      <c r="J84" s="4">
        <v>107464000</v>
      </c>
      <c r="K84" s="4">
        <v>101884000</v>
      </c>
      <c r="L84" s="4">
        <v>99366000</v>
      </c>
      <c r="M84" s="4">
        <v>193217000</v>
      </c>
      <c r="N84" s="4">
        <v>178000000</v>
      </c>
      <c r="O84" s="5">
        <v>188000000</v>
      </c>
      <c r="P84" s="4">
        <v>176000000</v>
      </c>
      <c r="Q84" s="4">
        <v>178000000</v>
      </c>
      <c r="R84" s="4">
        <v>184000000</v>
      </c>
      <c r="S84" s="4">
        <v>188000000</v>
      </c>
    </row>
    <row r="85" spans="1:19" x14ac:dyDescent="0.2">
      <c r="A85" s="3" t="s">
        <v>92</v>
      </c>
      <c r="B85" s="4">
        <v>60496314</v>
      </c>
      <c r="C85" s="4">
        <v>62093948</v>
      </c>
      <c r="D85" s="4">
        <v>60366063</v>
      </c>
      <c r="E85" s="4">
        <v>55101218</v>
      </c>
      <c r="F85" s="4">
        <v>68828504</v>
      </c>
      <c r="G85" s="4">
        <v>86545000</v>
      </c>
      <c r="H85" s="4">
        <v>91797000</v>
      </c>
      <c r="I85" s="4">
        <v>92279000</v>
      </c>
      <c r="J85" s="4">
        <v>88883000</v>
      </c>
      <c r="K85" s="4">
        <v>87609000</v>
      </c>
      <c r="L85" s="4">
        <v>85211000</v>
      </c>
      <c r="M85" s="4">
        <v>148243000</v>
      </c>
      <c r="N85" s="4">
        <v>153000000</v>
      </c>
      <c r="O85" s="5">
        <v>166000000</v>
      </c>
      <c r="P85" s="4">
        <v>147000000</v>
      </c>
      <c r="Q85" s="4">
        <v>153000000</v>
      </c>
      <c r="R85" s="4">
        <v>160000000</v>
      </c>
      <c r="S85" s="4">
        <v>166000000</v>
      </c>
    </row>
    <row r="86" spans="1:19" x14ac:dyDescent="0.2">
      <c r="A86" s="3" t="s">
        <v>93</v>
      </c>
      <c r="B86" s="4">
        <v>4141167</v>
      </c>
      <c r="C86" s="4">
        <v>6494857</v>
      </c>
      <c r="D86" s="4">
        <v>7279865</v>
      </c>
      <c r="E86" s="4">
        <v>6591585</v>
      </c>
      <c r="F86" s="4">
        <v>23171349</v>
      </c>
      <c r="G86" s="4">
        <v>28991000</v>
      </c>
      <c r="H86" s="4">
        <v>26277000</v>
      </c>
      <c r="I86" s="4">
        <v>23174000</v>
      </c>
      <c r="J86" s="4">
        <v>18581000</v>
      </c>
      <c r="K86" s="4">
        <v>14275000</v>
      </c>
      <c r="L86" s="4">
        <v>14155000</v>
      </c>
      <c r="M86" s="4">
        <v>44974000</v>
      </c>
      <c r="N86" s="4">
        <v>25000000</v>
      </c>
      <c r="O86" s="5">
        <v>22000000</v>
      </c>
      <c r="P86" s="4">
        <v>29000000</v>
      </c>
      <c r="Q86" s="4">
        <v>25000000</v>
      </c>
      <c r="R86" s="4">
        <v>24000000</v>
      </c>
      <c r="S86" s="4">
        <v>22000000</v>
      </c>
    </row>
    <row r="87" spans="1:19" x14ac:dyDescent="0.2">
      <c r="A87" s="3" t="s">
        <v>94</v>
      </c>
      <c r="B87" s="4" t="s">
        <v>22</v>
      </c>
      <c r="C87" s="4" t="s">
        <v>22</v>
      </c>
      <c r="D87" s="4" t="s">
        <v>22</v>
      </c>
      <c r="E87" s="4" t="s">
        <v>22</v>
      </c>
      <c r="F87" s="4" t="s">
        <v>22</v>
      </c>
      <c r="G87" s="4" t="s">
        <v>22</v>
      </c>
      <c r="H87" s="4" t="s">
        <v>22</v>
      </c>
      <c r="I87" s="4" t="s">
        <v>22</v>
      </c>
      <c r="J87" s="4" t="s">
        <v>22</v>
      </c>
      <c r="K87" s="4" t="s">
        <v>22</v>
      </c>
      <c r="L87" s="4" t="s">
        <v>22</v>
      </c>
      <c r="M87" s="4" t="s">
        <v>22</v>
      </c>
      <c r="N87" s="4" t="s">
        <v>22</v>
      </c>
      <c r="O87" s="5" t="s">
        <v>22</v>
      </c>
      <c r="P87" s="4" t="s">
        <v>22</v>
      </c>
      <c r="Q87" s="4" t="s">
        <v>22</v>
      </c>
      <c r="R87" s="4" t="s">
        <v>22</v>
      </c>
      <c r="S87" s="4" t="s">
        <v>22</v>
      </c>
    </row>
    <row r="88" spans="1:19" x14ac:dyDescent="0.2">
      <c r="A88" s="3" t="s">
        <v>95</v>
      </c>
      <c r="B88" s="4" t="s">
        <v>22</v>
      </c>
      <c r="C88" s="4" t="s">
        <v>22</v>
      </c>
      <c r="D88" s="4" t="s">
        <v>22</v>
      </c>
      <c r="E88" s="4" t="s">
        <v>22</v>
      </c>
      <c r="F88" s="4" t="s">
        <v>22</v>
      </c>
      <c r="G88" s="4" t="s">
        <v>22</v>
      </c>
      <c r="H88" s="4" t="s">
        <v>22</v>
      </c>
      <c r="I88" s="4" t="s">
        <v>22</v>
      </c>
      <c r="J88" s="4" t="s">
        <v>22</v>
      </c>
      <c r="K88" s="4" t="s">
        <v>22</v>
      </c>
      <c r="L88" s="4" t="s">
        <v>22</v>
      </c>
      <c r="M88" s="4" t="s">
        <v>22</v>
      </c>
      <c r="N88" s="4" t="s">
        <v>22</v>
      </c>
      <c r="O88" s="5" t="s">
        <v>22</v>
      </c>
      <c r="P88" s="4" t="s">
        <v>22</v>
      </c>
      <c r="Q88" s="4" t="s">
        <v>22</v>
      </c>
      <c r="R88" s="4" t="s">
        <v>22</v>
      </c>
      <c r="S88" s="4" t="s">
        <v>22</v>
      </c>
    </row>
    <row r="89" spans="1:19" x14ac:dyDescent="0.2">
      <c r="A89" s="3" t="s">
        <v>96</v>
      </c>
      <c r="B89" s="4">
        <v>3746341</v>
      </c>
      <c r="C89" s="4">
        <v>12286041</v>
      </c>
      <c r="D89" s="4">
        <v>34296386</v>
      </c>
      <c r="E89" s="4">
        <v>58093309</v>
      </c>
      <c r="F89" s="4">
        <v>86895539</v>
      </c>
      <c r="G89" s="4">
        <v>114167000</v>
      </c>
      <c r="H89" s="4">
        <v>178426000</v>
      </c>
      <c r="I89" s="4">
        <v>224163000</v>
      </c>
      <c r="J89" s="4">
        <v>311044000</v>
      </c>
      <c r="K89" s="4">
        <v>370261000</v>
      </c>
      <c r="L89" s="4">
        <v>472372000</v>
      </c>
      <c r="M89" s="4">
        <v>767153000</v>
      </c>
      <c r="N89" s="4">
        <v>1317000000</v>
      </c>
      <c r="O89" s="5">
        <v>747000000</v>
      </c>
      <c r="P89" s="4">
        <v>528000000</v>
      </c>
      <c r="Q89" s="4">
        <v>1317000000</v>
      </c>
      <c r="R89" s="4">
        <v>670000000</v>
      </c>
      <c r="S89" s="4">
        <v>747000000</v>
      </c>
    </row>
    <row r="90" spans="1:19" x14ac:dyDescent="0.2">
      <c r="A90" s="3" t="s">
        <v>97</v>
      </c>
      <c r="B90" s="4">
        <v>269683023</v>
      </c>
      <c r="C90" s="4">
        <v>355931436</v>
      </c>
      <c r="D90" s="4">
        <v>478669276</v>
      </c>
      <c r="E90" s="4">
        <v>592362773</v>
      </c>
      <c r="F90" s="4">
        <v>966847735</v>
      </c>
      <c r="G90" s="4">
        <v>1003606000</v>
      </c>
      <c r="H90" s="4">
        <v>1367435000</v>
      </c>
      <c r="I90" s="4">
        <v>1673187000</v>
      </c>
      <c r="J90" s="4">
        <v>2239519000</v>
      </c>
      <c r="K90" s="4">
        <v>4781691000</v>
      </c>
      <c r="L90" s="4">
        <v>6526332000</v>
      </c>
      <c r="M90" s="4">
        <v>10101158000</v>
      </c>
      <c r="N90" s="4">
        <v>13736000000</v>
      </c>
      <c r="O90" s="5">
        <v>15243000000</v>
      </c>
      <c r="P90" s="4">
        <v>11962000000</v>
      </c>
      <c r="Q90" s="4">
        <v>13736000000</v>
      </c>
      <c r="R90" s="4">
        <v>14201000000</v>
      </c>
      <c r="S90" s="4">
        <v>15243000000</v>
      </c>
    </row>
    <row r="91" spans="1:19" x14ac:dyDescent="0.2">
      <c r="A91" s="3" t="s">
        <v>98</v>
      </c>
      <c r="B91" s="4">
        <v>88394467</v>
      </c>
      <c r="C91" s="4">
        <v>104632038</v>
      </c>
      <c r="D91" s="4">
        <v>67974040</v>
      </c>
      <c r="E91" s="4">
        <v>81756123</v>
      </c>
      <c r="F91" s="4">
        <v>120125174</v>
      </c>
      <c r="G91" s="4">
        <v>109596000</v>
      </c>
      <c r="H91" s="4">
        <v>187966000</v>
      </c>
      <c r="I91" s="4">
        <v>324922000</v>
      </c>
      <c r="J91" s="4">
        <v>358223000</v>
      </c>
      <c r="K91" s="4">
        <v>534397000</v>
      </c>
      <c r="L91" s="4">
        <v>1190612000</v>
      </c>
      <c r="M91" s="4">
        <v>1977371000</v>
      </c>
      <c r="N91" s="4">
        <v>2691000000</v>
      </c>
      <c r="O91" s="5">
        <v>6991000000</v>
      </c>
      <c r="P91" s="4">
        <v>2256000000</v>
      </c>
      <c r="Q91" s="4">
        <v>2691000000</v>
      </c>
      <c r="R91" s="4">
        <v>2932000000</v>
      </c>
      <c r="S91" s="4">
        <v>6991000000</v>
      </c>
    </row>
    <row r="92" spans="1:19" x14ac:dyDescent="0.2">
      <c r="A92" s="3" t="s">
        <v>99</v>
      </c>
      <c r="B92" s="4">
        <v>76906893</v>
      </c>
      <c r="C92" s="4">
        <v>89467498</v>
      </c>
      <c r="D92" s="4">
        <v>23976613</v>
      </c>
      <c r="E92" s="4">
        <v>34405333</v>
      </c>
      <c r="F92" s="4">
        <v>58005734</v>
      </c>
      <c r="G92" s="4">
        <v>62038000</v>
      </c>
      <c r="H92" s="4">
        <v>105106000</v>
      </c>
      <c r="I92" s="4">
        <v>221095000</v>
      </c>
      <c r="J92" s="4">
        <v>266759000</v>
      </c>
      <c r="K92" s="4">
        <v>372309000</v>
      </c>
      <c r="L92" s="4">
        <v>767336000</v>
      </c>
      <c r="M92" s="4">
        <v>1035860000</v>
      </c>
      <c r="N92" s="4">
        <v>1393000000</v>
      </c>
      <c r="O92" s="5">
        <v>1831000000</v>
      </c>
      <c r="P92" s="4">
        <v>1155000000</v>
      </c>
      <c r="Q92" s="4">
        <v>1393000000</v>
      </c>
      <c r="R92" s="4">
        <v>1597000000</v>
      </c>
      <c r="S92" s="4">
        <v>1831000000</v>
      </c>
    </row>
    <row r="93" spans="1:19" x14ac:dyDescent="0.2">
      <c r="A93" s="3" t="s">
        <v>100</v>
      </c>
      <c r="B93" s="4">
        <v>11487574</v>
      </c>
      <c r="C93" s="4">
        <v>11633178</v>
      </c>
      <c r="D93" s="4">
        <v>19210568</v>
      </c>
      <c r="E93" s="4">
        <v>17854110</v>
      </c>
      <c r="F93" s="4">
        <v>26012849</v>
      </c>
      <c r="G93" s="4">
        <v>10092000</v>
      </c>
      <c r="H93" s="4">
        <v>27338000</v>
      </c>
      <c r="I93" s="4">
        <v>32150000</v>
      </c>
      <c r="J93" s="4">
        <v>31058000</v>
      </c>
      <c r="K93" s="4">
        <v>60247000</v>
      </c>
      <c r="L93" s="4">
        <v>215918000</v>
      </c>
      <c r="M93" s="4">
        <v>291456000</v>
      </c>
      <c r="N93" s="4">
        <v>414000000</v>
      </c>
      <c r="O93" s="5">
        <v>447000000</v>
      </c>
      <c r="P93" s="4">
        <v>338000000</v>
      </c>
      <c r="Q93" s="4">
        <v>414000000</v>
      </c>
      <c r="R93" s="4">
        <v>363000000</v>
      </c>
      <c r="S93" s="4">
        <v>447000000</v>
      </c>
    </row>
    <row r="94" spans="1:19" x14ac:dyDescent="0.2">
      <c r="A94" s="3" t="s">
        <v>101</v>
      </c>
      <c r="B94" s="4" t="s">
        <v>22</v>
      </c>
      <c r="C94" s="4" t="s">
        <v>22</v>
      </c>
      <c r="D94" s="4" t="s">
        <v>22</v>
      </c>
      <c r="E94" s="4" t="s">
        <v>22</v>
      </c>
      <c r="F94" s="4" t="s">
        <v>22</v>
      </c>
      <c r="G94" s="4" t="s">
        <v>22</v>
      </c>
      <c r="H94" s="4" t="s">
        <v>22</v>
      </c>
      <c r="I94" s="4" t="s">
        <v>22</v>
      </c>
      <c r="J94" s="4" t="s">
        <v>22</v>
      </c>
      <c r="K94" s="4" t="s">
        <v>22</v>
      </c>
      <c r="L94" s="4" t="s">
        <v>22</v>
      </c>
      <c r="M94" s="4" t="s">
        <v>22</v>
      </c>
      <c r="N94" s="4" t="s">
        <v>22</v>
      </c>
      <c r="O94" s="5" t="s">
        <v>22</v>
      </c>
      <c r="P94" s="4" t="s">
        <v>22</v>
      </c>
      <c r="Q94" s="4" t="s">
        <v>22</v>
      </c>
      <c r="R94" s="4" t="s">
        <v>22</v>
      </c>
      <c r="S94" s="4" t="s">
        <v>22</v>
      </c>
    </row>
    <row r="95" spans="1:19" x14ac:dyDescent="0.2">
      <c r="A95" s="3" t="s">
        <v>102</v>
      </c>
      <c r="B95" s="4" t="s">
        <v>22</v>
      </c>
      <c r="C95" s="4">
        <v>3531362</v>
      </c>
      <c r="D95" s="4">
        <v>24786859</v>
      </c>
      <c r="E95" s="4">
        <v>29496680</v>
      </c>
      <c r="F95" s="4">
        <v>36106591</v>
      </c>
      <c r="G95" s="4">
        <v>37466000</v>
      </c>
      <c r="H95" s="4">
        <v>55522000</v>
      </c>
      <c r="I95" s="4">
        <v>71677000</v>
      </c>
      <c r="J95" s="4">
        <v>60406000</v>
      </c>
      <c r="K95" s="4">
        <v>101841000</v>
      </c>
      <c r="L95" s="4">
        <v>207358000</v>
      </c>
      <c r="M95" s="4">
        <v>650055000</v>
      </c>
      <c r="N95" s="4">
        <v>884000000</v>
      </c>
      <c r="O95" s="5">
        <v>4713000000</v>
      </c>
      <c r="P95" s="4">
        <v>763000000</v>
      </c>
      <c r="Q95" s="4">
        <v>884000000</v>
      </c>
      <c r="R95" s="4">
        <v>972000000</v>
      </c>
      <c r="S95" s="4">
        <v>4713000000</v>
      </c>
    </row>
    <row r="96" spans="1:19" x14ac:dyDescent="0.2">
      <c r="A96" s="3" t="s">
        <v>103</v>
      </c>
      <c r="B96" s="4">
        <v>100031</v>
      </c>
      <c r="C96" s="4">
        <v>146194</v>
      </c>
      <c r="D96" s="4">
        <v>84570</v>
      </c>
      <c r="E96" s="4">
        <v>13370823</v>
      </c>
      <c r="F96" s="4">
        <v>1641646</v>
      </c>
      <c r="G96" s="4">
        <v>1965000</v>
      </c>
      <c r="H96" s="4">
        <v>11583000</v>
      </c>
      <c r="I96" s="4">
        <v>56325000</v>
      </c>
      <c r="J96" s="4">
        <v>132949000</v>
      </c>
      <c r="K96" s="4">
        <v>209397000</v>
      </c>
      <c r="L96" s="4">
        <v>603639000</v>
      </c>
      <c r="M96" s="4">
        <v>1377759000</v>
      </c>
      <c r="N96" s="4">
        <v>2273000000</v>
      </c>
      <c r="O96" s="5">
        <v>2452000000</v>
      </c>
      <c r="P96" s="4">
        <v>2067000000</v>
      </c>
      <c r="Q96" s="4">
        <v>2273000000</v>
      </c>
      <c r="R96" s="4">
        <v>2491000000</v>
      </c>
      <c r="S96" s="4">
        <v>2452000000</v>
      </c>
    </row>
    <row r="97" spans="1:19" x14ac:dyDescent="0.2">
      <c r="A97" s="3" t="s">
        <v>104</v>
      </c>
      <c r="B97" s="4">
        <v>100031</v>
      </c>
      <c r="C97" s="4">
        <v>146194</v>
      </c>
      <c r="D97" s="4">
        <v>84570</v>
      </c>
      <c r="E97" s="4">
        <v>13370823</v>
      </c>
      <c r="F97" s="4">
        <v>1641646</v>
      </c>
      <c r="G97" s="4">
        <v>1965000</v>
      </c>
      <c r="H97" s="4">
        <v>11583000</v>
      </c>
      <c r="I97" s="4">
        <v>56325000</v>
      </c>
      <c r="J97" s="4">
        <v>132949000</v>
      </c>
      <c r="K97" s="4">
        <v>186138000</v>
      </c>
      <c r="L97" s="4">
        <v>548393000</v>
      </c>
      <c r="M97" s="4">
        <v>1285416000</v>
      </c>
      <c r="N97" s="4">
        <v>2131000000</v>
      </c>
      <c r="O97" s="5">
        <v>2286000000</v>
      </c>
      <c r="P97" s="4">
        <v>1946000000</v>
      </c>
      <c r="Q97" s="4">
        <v>2131000000</v>
      </c>
      <c r="R97" s="4">
        <v>2332000000</v>
      </c>
      <c r="S97" s="4">
        <v>2286000000</v>
      </c>
    </row>
    <row r="98" spans="1:19" x14ac:dyDescent="0.2">
      <c r="A98" s="3" t="s">
        <v>105</v>
      </c>
      <c r="B98" s="4" t="s">
        <v>22</v>
      </c>
      <c r="C98" s="4">
        <v>146000</v>
      </c>
      <c r="D98" s="4">
        <v>84570</v>
      </c>
      <c r="E98" s="4">
        <v>21962</v>
      </c>
      <c r="F98" s="4">
        <v>1276</v>
      </c>
      <c r="G98" s="4" t="s">
        <v>22</v>
      </c>
      <c r="H98" s="4" t="s">
        <v>22</v>
      </c>
      <c r="I98" s="4" t="s">
        <v>22</v>
      </c>
      <c r="J98" s="4">
        <v>1464000</v>
      </c>
      <c r="K98" s="4">
        <v>23259000</v>
      </c>
      <c r="L98" s="4">
        <v>55246000</v>
      </c>
      <c r="M98" s="4">
        <v>92343000</v>
      </c>
      <c r="N98" s="4">
        <v>142000000</v>
      </c>
      <c r="O98" s="5">
        <v>166000000</v>
      </c>
      <c r="P98" s="4">
        <v>121000000</v>
      </c>
      <c r="Q98" s="4">
        <v>142000000</v>
      </c>
      <c r="R98" s="4">
        <v>159000000</v>
      </c>
      <c r="S98" s="4">
        <v>166000000</v>
      </c>
    </row>
    <row r="99" spans="1:19" x14ac:dyDescent="0.2">
      <c r="A99" s="3" t="s">
        <v>106</v>
      </c>
      <c r="B99" s="4">
        <v>-100031</v>
      </c>
      <c r="C99" s="4">
        <v>13525293</v>
      </c>
      <c r="D99" s="4">
        <v>101472662</v>
      </c>
      <c r="E99" s="4">
        <v>129038663</v>
      </c>
      <c r="F99" s="4">
        <v>170855333</v>
      </c>
      <c r="G99" s="4">
        <v>213465000</v>
      </c>
      <c r="H99" s="4">
        <v>377052000</v>
      </c>
      <c r="I99" s="4">
        <v>586785000</v>
      </c>
      <c r="J99" s="4">
        <v>675052000</v>
      </c>
      <c r="K99" s="4">
        <v>1008526000</v>
      </c>
      <c r="L99" s="4">
        <v>1841629000</v>
      </c>
      <c r="M99" s="4">
        <v>2481572000</v>
      </c>
      <c r="N99" s="4">
        <v>3598000000</v>
      </c>
      <c r="O99" s="5">
        <v>173000000</v>
      </c>
      <c r="P99" s="4">
        <v>2679000000</v>
      </c>
      <c r="Q99" s="4">
        <v>3598000000</v>
      </c>
      <c r="R99" s="4">
        <v>3404000000</v>
      </c>
      <c r="S99" s="4">
        <v>173000000</v>
      </c>
    </row>
    <row r="100" spans="1:19" x14ac:dyDescent="0.2">
      <c r="A100" s="3" t="s">
        <v>107</v>
      </c>
      <c r="B100" s="4" t="s">
        <v>22</v>
      </c>
      <c r="C100" s="4" t="s">
        <v>22</v>
      </c>
      <c r="D100" s="4" t="s">
        <v>22</v>
      </c>
      <c r="E100" s="4" t="s">
        <v>22</v>
      </c>
      <c r="F100" s="4" t="s">
        <v>22</v>
      </c>
      <c r="G100" s="4" t="s">
        <v>22</v>
      </c>
      <c r="H100" s="4" t="s">
        <v>22</v>
      </c>
      <c r="I100" s="4" t="s">
        <v>22</v>
      </c>
      <c r="J100" s="4">
        <v>20465000</v>
      </c>
      <c r="K100" s="4">
        <v>107256000</v>
      </c>
      <c r="L100" s="4">
        <v>86614000</v>
      </c>
      <c r="M100" s="4">
        <v>67293000</v>
      </c>
      <c r="N100" s="4">
        <v>82000000</v>
      </c>
      <c r="O100" s="5" t="s">
        <v>22</v>
      </c>
      <c r="P100" s="4" t="s">
        <v>22</v>
      </c>
      <c r="Q100" s="4">
        <v>82000000</v>
      </c>
      <c r="R100" s="4" t="s">
        <v>22</v>
      </c>
      <c r="S100" s="4" t="s">
        <v>22</v>
      </c>
    </row>
    <row r="101" spans="1:19" x14ac:dyDescent="0.2">
      <c r="A101" s="3" t="s">
        <v>108</v>
      </c>
      <c r="B101" s="4" t="s">
        <v>22</v>
      </c>
      <c r="C101" s="4" t="s">
        <v>22</v>
      </c>
      <c r="D101" s="4" t="s">
        <v>22</v>
      </c>
      <c r="E101" s="4" t="s">
        <v>22</v>
      </c>
      <c r="F101" s="4" t="s">
        <v>22</v>
      </c>
      <c r="G101" s="4" t="s">
        <v>22</v>
      </c>
      <c r="H101" s="4" t="s">
        <v>22</v>
      </c>
      <c r="I101" s="4" t="s">
        <v>22</v>
      </c>
      <c r="J101" s="4" t="s">
        <v>22</v>
      </c>
      <c r="K101" s="4" t="s">
        <v>22</v>
      </c>
      <c r="L101" s="4" t="s">
        <v>22</v>
      </c>
      <c r="M101" s="4" t="s">
        <v>22</v>
      </c>
      <c r="N101" s="4" t="s">
        <v>22</v>
      </c>
      <c r="O101" s="5" t="s">
        <v>22</v>
      </c>
      <c r="P101" s="4" t="s">
        <v>22</v>
      </c>
      <c r="Q101" s="4" t="s">
        <v>22</v>
      </c>
      <c r="R101" s="4" t="s">
        <v>22</v>
      </c>
      <c r="S101" s="4" t="s">
        <v>22</v>
      </c>
    </row>
    <row r="102" spans="1:19" x14ac:dyDescent="0.2">
      <c r="A102" s="3" t="s">
        <v>109</v>
      </c>
      <c r="B102" s="4" t="s">
        <v>22</v>
      </c>
      <c r="C102" s="4" t="s">
        <v>22</v>
      </c>
      <c r="D102" s="4" t="s">
        <v>22</v>
      </c>
      <c r="E102" s="4" t="s">
        <v>22</v>
      </c>
      <c r="F102" s="4">
        <v>1644706</v>
      </c>
      <c r="G102" s="4">
        <v>2551000</v>
      </c>
      <c r="H102" s="4" t="s">
        <v>22</v>
      </c>
      <c r="I102" s="4" t="s">
        <v>22</v>
      </c>
      <c r="J102" s="4" t="s">
        <v>22</v>
      </c>
      <c r="K102" s="4" t="s">
        <v>22</v>
      </c>
      <c r="L102" s="4" t="s">
        <v>22</v>
      </c>
      <c r="M102" s="4" t="s">
        <v>22</v>
      </c>
      <c r="N102" s="4" t="s">
        <v>22</v>
      </c>
      <c r="O102" s="5" t="s">
        <v>22</v>
      </c>
      <c r="P102" s="4" t="s">
        <v>22</v>
      </c>
      <c r="Q102" s="4" t="s">
        <v>22</v>
      </c>
      <c r="R102" s="4" t="s">
        <v>22</v>
      </c>
      <c r="S102" s="4" t="s">
        <v>22</v>
      </c>
    </row>
    <row r="103" spans="1:19" x14ac:dyDescent="0.2">
      <c r="A103" s="3" t="s">
        <v>110</v>
      </c>
      <c r="B103" s="4">
        <v>-100031</v>
      </c>
      <c r="C103" s="4">
        <v>13525293</v>
      </c>
      <c r="D103" s="4">
        <v>101472662</v>
      </c>
      <c r="E103" s="4">
        <v>129038663</v>
      </c>
      <c r="F103" s="4">
        <v>169210627</v>
      </c>
      <c r="G103" s="4">
        <v>210914000</v>
      </c>
      <c r="H103" s="4">
        <v>377052000</v>
      </c>
      <c r="I103" s="4">
        <v>586785000</v>
      </c>
      <c r="J103" s="4">
        <v>654587000</v>
      </c>
      <c r="K103" s="4">
        <v>901270000</v>
      </c>
      <c r="L103" s="4">
        <v>1755015000</v>
      </c>
      <c r="M103" s="4">
        <v>2414279000</v>
      </c>
      <c r="N103" s="4">
        <v>3516000000</v>
      </c>
      <c r="O103" s="5">
        <v>173000000</v>
      </c>
      <c r="P103" s="4">
        <v>2679000000</v>
      </c>
      <c r="Q103" s="4">
        <v>3516000000</v>
      </c>
      <c r="R103" s="4">
        <v>3404000000</v>
      </c>
      <c r="S103" s="4">
        <v>173000000</v>
      </c>
    </row>
    <row r="104" spans="1:19" x14ac:dyDescent="0.2">
      <c r="A104" s="3" t="s">
        <v>111</v>
      </c>
      <c r="B104" s="4">
        <v>88394467</v>
      </c>
      <c r="C104" s="4">
        <v>118303525</v>
      </c>
      <c r="D104" s="4">
        <v>169531272</v>
      </c>
      <c r="E104" s="4">
        <v>224165609</v>
      </c>
      <c r="F104" s="4">
        <v>292622153</v>
      </c>
      <c r="G104" s="4">
        <v>325026000</v>
      </c>
      <c r="H104" s="4">
        <v>576601000</v>
      </c>
      <c r="I104" s="4">
        <v>968032000</v>
      </c>
      <c r="J104" s="4">
        <v>1166224000</v>
      </c>
      <c r="K104" s="4">
        <v>1752320000</v>
      </c>
      <c r="L104" s="4">
        <v>3635880000</v>
      </c>
      <c r="M104" s="4">
        <v>5836702000</v>
      </c>
      <c r="N104" s="4">
        <v>8562000000</v>
      </c>
      <c r="O104" s="5">
        <v>9616000000</v>
      </c>
      <c r="P104" s="4">
        <v>7002000000</v>
      </c>
      <c r="Q104" s="4">
        <v>8562000000</v>
      </c>
      <c r="R104" s="4">
        <v>8827000000</v>
      </c>
      <c r="S104" s="4">
        <v>9616000000</v>
      </c>
    </row>
    <row r="105" spans="1:19" x14ac:dyDescent="0.2">
      <c r="A105" s="3" t="s">
        <v>112</v>
      </c>
      <c r="B105" s="4">
        <v>188846</v>
      </c>
      <c r="C105" s="4">
        <v>3980399</v>
      </c>
      <c r="D105" s="4">
        <v>59493</v>
      </c>
      <c r="E105" s="4">
        <v>2489819</v>
      </c>
      <c r="F105" s="4">
        <v>282184331</v>
      </c>
      <c r="G105" s="4">
        <v>294342000</v>
      </c>
      <c r="H105" s="4">
        <v>301940000</v>
      </c>
      <c r="I105" s="4">
        <v>312089000</v>
      </c>
      <c r="J105" s="4">
        <v>602228000</v>
      </c>
      <c r="K105" s="4">
        <v>808026000</v>
      </c>
      <c r="L105" s="4">
        <v>1104477000</v>
      </c>
      <c r="M105" s="4">
        <v>2604869000</v>
      </c>
      <c r="N105" s="4">
        <v>3141000000</v>
      </c>
      <c r="O105" s="5">
        <v>3076000000</v>
      </c>
      <c r="P105" s="4">
        <v>3213000000</v>
      </c>
      <c r="Q105" s="4">
        <v>3141000000</v>
      </c>
      <c r="R105" s="4">
        <v>3029000000</v>
      </c>
      <c r="S105" s="4">
        <v>3076000000</v>
      </c>
    </row>
    <row r="106" spans="1:19" x14ac:dyDescent="0.2">
      <c r="A106" s="3" t="s">
        <v>113</v>
      </c>
      <c r="B106" s="4">
        <v>188846</v>
      </c>
      <c r="C106" s="4">
        <v>3980399</v>
      </c>
      <c r="D106" s="4">
        <v>59493</v>
      </c>
      <c r="E106" s="4">
        <v>2489819</v>
      </c>
      <c r="F106" s="4">
        <v>282184331</v>
      </c>
      <c r="G106" s="4">
        <v>294342000</v>
      </c>
      <c r="H106" s="4">
        <v>301940000</v>
      </c>
      <c r="I106" s="4">
        <v>312089000</v>
      </c>
      <c r="J106" s="4">
        <v>602228000</v>
      </c>
      <c r="K106" s="4">
        <v>631353000</v>
      </c>
      <c r="L106" s="4">
        <v>860876000</v>
      </c>
      <c r="M106" s="4">
        <v>2233255000</v>
      </c>
      <c r="N106" s="4">
        <v>2627000000</v>
      </c>
      <c r="O106" s="5">
        <v>2481000000</v>
      </c>
      <c r="P106" s="4">
        <v>2743000000</v>
      </c>
      <c r="Q106" s="4">
        <v>2627000000</v>
      </c>
      <c r="R106" s="4">
        <v>2500000000</v>
      </c>
      <c r="S106" s="4">
        <v>2481000000</v>
      </c>
    </row>
    <row r="107" spans="1:19" x14ac:dyDescent="0.2">
      <c r="A107" s="3" t="s">
        <v>114</v>
      </c>
      <c r="B107" s="4" t="s">
        <v>22</v>
      </c>
      <c r="C107" s="4">
        <v>136000</v>
      </c>
      <c r="D107" s="4">
        <v>59493</v>
      </c>
      <c r="E107" s="4" t="s">
        <v>22</v>
      </c>
      <c r="F107" s="4">
        <v>1554000</v>
      </c>
      <c r="G107" s="4">
        <v>3865000</v>
      </c>
      <c r="H107" s="4">
        <v>1005000</v>
      </c>
      <c r="I107" s="4" t="s">
        <v>22</v>
      </c>
      <c r="J107" s="4">
        <v>5661000</v>
      </c>
      <c r="K107" s="4">
        <v>176673000</v>
      </c>
      <c r="L107" s="4">
        <v>243601000</v>
      </c>
      <c r="M107" s="4">
        <v>371614000</v>
      </c>
      <c r="N107" s="4">
        <v>514000000</v>
      </c>
      <c r="O107" s="5">
        <v>595000000</v>
      </c>
      <c r="P107" s="4">
        <v>470000000</v>
      </c>
      <c r="Q107" s="4">
        <v>514000000</v>
      </c>
      <c r="R107" s="4">
        <v>529000000</v>
      </c>
      <c r="S107" s="4">
        <v>595000000</v>
      </c>
    </row>
    <row r="108" spans="1:19" x14ac:dyDescent="0.2">
      <c r="A108" s="3" t="s">
        <v>115</v>
      </c>
      <c r="B108" s="4">
        <v>9381440</v>
      </c>
      <c r="C108" s="4">
        <v>10468496</v>
      </c>
      <c r="D108" s="4">
        <v>19264885</v>
      </c>
      <c r="E108" s="4">
        <v>22223737</v>
      </c>
      <c r="F108" s="4">
        <v>36252841</v>
      </c>
      <c r="G108" s="4">
        <v>44780000</v>
      </c>
      <c r="H108" s="4">
        <v>60040000</v>
      </c>
      <c r="I108" s="4">
        <v>67287000</v>
      </c>
      <c r="J108" s="4">
        <v>134367000</v>
      </c>
      <c r="K108" s="4">
        <v>139382000</v>
      </c>
      <c r="L108" s="4">
        <v>134397000</v>
      </c>
      <c r="M108" s="4">
        <v>127896000</v>
      </c>
      <c r="N108" s="4">
        <v>206000000</v>
      </c>
      <c r="O108" s="5">
        <v>299000000</v>
      </c>
      <c r="P108" s="4">
        <v>116000000</v>
      </c>
      <c r="Q108" s="4">
        <v>206000000</v>
      </c>
      <c r="R108" s="4">
        <v>305000000</v>
      </c>
      <c r="S108" s="4">
        <v>299000000</v>
      </c>
    </row>
    <row r="109" spans="1:19" x14ac:dyDescent="0.2">
      <c r="A109" s="3" t="s">
        <v>116</v>
      </c>
      <c r="B109" s="4">
        <v>5167699</v>
      </c>
      <c r="C109" s="4">
        <v>8670606</v>
      </c>
      <c r="D109" s="4">
        <v>8975290</v>
      </c>
      <c r="E109" s="4">
        <v>5339359</v>
      </c>
      <c r="F109" s="4">
        <v>18745855</v>
      </c>
      <c r="G109" s="4">
        <v>24498000</v>
      </c>
      <c r="H109" s="4">
        <v>34059000</v>
      </c>
      <c r="I109" s="4">
        <v>23819000</v>
      </c>
      <c r="J109" s="4">
        <v>91698000</v>
      </c>
      <c r="K109" s="4">
        <v>99952000</v>
      </c>
      <c r="L109" s="4">
        <v>64354000</v>
      </c>
      <c r="M109" s="4">
        <v>62496000</v>
      </c>
      <c r="N109" s="4">
        <v>106000000</v>
      </c>
      <c r="O109" s="5">
        <v>112000000</v>
      </c>
      <c r="P109" s="4">
        <v>36000000</v>
      </c>
      <c r="Q109" s="4">
        <v>106000000</v>
      </c>
      <c r="R109" s="4">
        <v>117000000</v>
      </c>
      <c r="S109" s="4">
        <v>112000000</v>
      </c>
    </row>
    <row r="110" spans="1:19" x14ac:dyDescent="0.2">
      <c r="A110" s="3" t="s">
        <v>117</v>
      </c>
      <c r="B110" s="4" t="s">
        <v>22</v>
      </c>
      <c r="C110" s="4" t="s">
        <v>22</v>
      </c>
      <c r="D110" s="4" t="s">
        <v>22</v>
      </c>
      <c r="E110" s="4" t="s">
        <v>22</v>
      </c>
      <c r="F110" s="4" t="s">
        <v>22</v>
      </c>
      <c r="G110" s="4" t="s">
        <v>22</v>
      </c>
      <c r="H110" s="4" t="s">
        <v>22</v>
      </c>
      <c r="I110" s="4" t="s">
        <v>22</v>
      </c>
      <c r="J110" s="4" t="s">
        <v>22</v>
      </c>
      <c r="K110" s="4" t="s">
        <v>22</v>
      </c>
      <c r="L110" s="4" t="s">
        <v>22</v>
      </c>
      <c r="M110" s="4" t="s">
        <v>22</v>
      </c>
      <c r="N110" s="4" t="s">
        <v>22</v>
      </c>
      <c r="O110" s="5" t="s">
        <v>22</v>
      </c>
      <c r="P110" s="4" t="s">
        <v>22</v>
      </c>
      <c r="Q110" s="4" t="s">
        <v>22</v>
      </c>
      <c r="R110" s="4" t="s">
        <v>22</v>
      </c>
      <c r="S110" s="4" t="s">
        <v>22</v>
      </c>
    </row>
    <row r="111" spans="1:19" x14ac:dyDescent="0.2">
      <c r="A111" s="3" t="s">
        <v>107</v>
      </c>
      <c r="B111" s="4" t="s">
        <v>22</v>
      </c>
      <c r="C111" s="4" t="s">
        <v>22</v>
      </c>
      <c r="D111" s="4" t="s">
        <v>22</v>
      </c>
      <c r="E111" s="4" t="s">
        <v>22</v>
      </c>
      <c r="F111" s="4" t="s">
        <v>22</v>
      </c>
      <c r="G111" s="4" t="s">
        <v>22</v>
      </c>
      <c r="H111" s="4" t="s">
        <v>22</v>
      </c>
      <c r="I111" s="4" t="s">
        <v>22</v>
      </c>
      <c r="J111" s="4" t="s">
        <v>22</v>
      </c>
      <c r="K111" s="4" t="s">
        <v>22</v>
      </c>
      <c r="L111" s="4" t="s">
        <v>22</v>
      </c>
      <c r="M111" s="4" t="s">
        <v>22</v>
      </c>
      <c r="N111" s="4" t="s">
        <v>22</v>
      </c>
      <c r="O111" s="5" t="s">
        <v>22</v>
      </c>
      <c r="P111" s="4" t="s">
        <v>22</v>
      </c>
      <c r="Q111" s="4" t="s">
        <v>22</v>
      </c>
      <c r="R111" s="4" t="s">
        <v>22</v>
      </c>
      <c r="S111" s="4" t="s">
        <v>22</v>
      </c>
    </row>
    <row r="112" spans="1:19" x14ac:dyDescent="0.2">
      <c r="A112" s="3" t="s">
        <v>109</v>
      </c>
      <c r="B112" s="4" t="s">
        <v>22</v>
      </c>
      <c r="C112" s="4" t="s">
        <v>22</v>
      </c>
      <c r="D112" s="4" t="s">
        <v>22</v>
      </c>
      <c r="E112" s="4" t="s">
        <v>22</v>
      </c>
      <c r="F112" s="4" t="s">
        <v>22</v>
      </c>
      <c r="G112" s="4" t="s">
        <v>22</v>
      </c>
      <c r="H112" s="4" t="s">
        <v>22</v>
      </c>
      <c r="I112" s="4" t="s">
        <v>22</v>
      </c>
      <c r="J112" s="4" t="s">
        <v>22</v>
      </c>
      <c r="K112" s="4" t="s">
        <v>22</v>
      </c>
      <c r="L112" s="4" t="s">
        <v>22</v>
      </c>
      <c r="M112" s="4" t="s">
        <v>22</v>
      </c>
      <c r="N112" s="4" t="s">
        <v>22</v>
      </c>
      <c r="O112" s="5" t="s">
        <v>22</v>
      </c>
      <c r="P112" s="4" t="s">
        <v>22</v>
      </c>
      <c r="Q112" s="4" t="s">
        <v>22</v>
      </c>
      <c r="R112" s="4" t="s">
        <v>22</v>
      </c>
      <c r="S112" s="4" t="s">
        <v>22</v>
      </c>
    </row>
    <row r="113" spans="1:19" x14ac:dyDescent="0.2">
      <c r="A113" s="3" t="s">
        <v>108</v>
      </c>
      <c r="B113" s="4" t="s">
        <v>22</v>
      </c>
      <c r="C113" s="4" t="s">
        <v>22</v>
      </c>
      <c r="D113" s="4" t="s">
        <v>22</v>
      </c>
      <c r="E113" s="4" t="s">
        <v>22</v>
      </c>
      <c r="F113" s="4" t="s">
        <v>22</v>
      </c>
      <c r="G113" s="4" t="s">
        <v>22</v>
      </c>
      <c r="H113" s="4" t="s">
        <v>22</v>
      </c>
      <c r="I113" s="4" t="s">
        <v>22</v>
      </c>
      <c r="J113" s="4" t="s">
        <v>22</v>
      </c>
      <c r="K113" s="4" t="s">
        <v>22</v>
      </c>
      <c r="L113" s="4" t="s">
        <v>22</v>
      </c>
      <c r="M113" s="4" t="s">
        <v>22</v>
      </c>
      <c r="N113" s="4" t="s">
        <v>22</v>
      </c>
      <c r="O113" s="5" t="s">
        <v>22</v>
      </c>
      <c r="P113" s="4" t="s">
        <v>22</v>
      </c>
      <c r="Q113" s="4" t="s">
        <v>22</v>
      </c>
      <c r="R113" s="4" t="s">
        <v>22</v>
      </c>
      <c r="S113" s="4" t="s">
        <v>22</v>
      </c>
    </row>
    <row r="114" spans="1:19" x14ac:dyDescent="0.2">
      <c r="A114" s="3" t="s">
        <v>118</v>
      </c>
      <c r="B114" s="4">
        <v>4213741</v>
      </c>
      <c r="C114" s="4">
        <v>1797890</v>
      </c>
      <c r="D114" s="4">
        <v>10289595</v>
      </c>
      <c r="E114" s="4">
        <v>16884378</v>
      </c>
      <c r="F114" s="4">
        <v>17506986</v>
      </c>
      <c r="G114" s="4">
        <v>20282000</v>
      </c>
      <c r="H114" s="4">
        <v>25981000</v>
      </c>
      <c r="I114" s="4">
        <v>43468000</v>
      </c>
      <c r="J114" s="4">
        <v>42669000</v>
      </c>
      <c r="K114" s="4">
        <v>39430000</v>
      </c>
      <c r="L114" s="4">
        <v>70043000</v>
      </c>
      <c r="M114" s="4">
        <v>65400000</v>
      </c>
      <c r="N114" s="4">
        <v>100000000</v>
      </c>
      <c r="O114" s="5">
        <v>187000000</v>
      </c>
      <c r="P114" s="4">
        <v>80000000</v>
      </c>
      <c r="Q114" s="4">
        <v>100000000</v>
      </c>
      <c r="R114" s="4">
        <v>188000000</v>
      </c>
      <c r="S114" s="4">
        <v>187000000</v>
      </c>
    </row>
    <row r="115" spans="1:19" x14ac:dyDescent="0.2">
      <c r="A115" s="3" t="s">
        <v>119</v>
      </c>
      <c r="B115" s="4">
        <v>9570286</v>
      </c>
      <c r="C115" s="4">
        <v>14448895</v>
      </c>
      <c r="D115" s="4">
        <v>19324378</v>
      </c>
      <c r="E115" s="4">
        <v>24713556</v>
      </c>
      <c r="F115" s="4">
        <v>318437172</v>
      </c>
      <c r="G115" s="4">
        <v>339122000</v>
      </c>
      <c r="H115" s="4">
        <v>361980000</v>
      </c>
      <c r="I115" s="4">
        <v>379376000</v>
      </c>
      <c r="J115" s="4">
        <v>736595000</v>
      </c>
      <c r="K115" s="4">
        <v>947408000</v>
      </c>
      <c r="L115" s="4">
        <v>1238874000</v>
      </c>
      <c r="M115" s="4">
        <v>2732765000</v>
      </c>
      <c r="N115" s="4">
        <v>3347000000</v>
      </c>
      <c r="O115" s="5">
        <v>3375000000</v>
      </c>
      <c r="P115" s="4">
        <v>3329000000</v>
      </c>
      <c r="Q115" s="4">
        <v>3347000000</v>
      </c>
      <c r="R115" s="4">
        <v>3334000000</v>
      </c>
      <c r="S115" s="4">
        <v>3375000000</v>
      </c>
    </row>
    <row r="116" spans="1:19" x14ac:dyDescent="0.2">
      <c r="A116" s="3" t="s">
        <v>120</v>
      </c>
      <c r="B116" s="4">
        <v>97964753</v>
      </c>
      <c r="C116" s="4">
        <v>132752420</v>
      </c>
      <c r="D116" s="4">
        <v>188855650</v>
      </c>
      <c r="E116" s="4">
        <v>248879165</v>
      </c>
      <c r="F116" s="4">
        <v>611059325</v>
      </c>
      <c r="G116" s="4">
        <v>664148000</v>
      </c>
      <c r="H116" s="4">
        <v>938581000</v>
      </c>
      <c r="I116" s="4">
        <v>1347408000</v>
      </c>
      <c r="J116" s="4">
        <v>1902819000</v>
      </c>
      <c r="K116" s="4">
        <v>2699728000</v>
      </c>
      <c r="L116" s="4">
        <v>4874754000</v>
      </c>
      <c r="M116" s="4">
        <v>8569467000</v>
      </c>
      <c r="N116" s="4">
        <v>11909000000</v>
      </c>
      <c r="O116" s="5">
        <v>12991000000</v>
      </c>
      <c r="P116" s="4">
        <v>10331000000</v>
      </c>
      <c r="Q116" s="4">
        <v>11909000000</v>
      </c>
      <c r="R116" s="4">
        <v>12161000000</v>
      </c>
      <c r="S116" s="4">
        <v>12991000000</v>
      </c>
    </row>
    <row r="117" spans="1:19" x14ac:dyDescent="0.2">
      <c r="A117" s="3" t="s">
        <v>121</v>
      </c>
      <c r="B117" s="4" t="s">
        <v>22</v>
      </c>
      <c r="C117" s="4" t="s">
        <v>22</v>
      </c>
      <c r="D117" s="4" t="s">
        <v>22</v>
      </c>
      <c r="E117" s="4" t="s">
        <v>22</v>
      </c>
      <c r="F117" s="4" t="s">
        <v>22</v>
      </c>
      <c r="G117" s="4" t="s">
        <v>22</v>
      </c>
      <c r="H117" s="4" t="s">
        <v>22</v>
      </c>
      <c r="I117" s="4" t="s">
        <v>22</v>
      </c>
      <c r="J117" s="4" t="s">
        <v>22</v>
      </c>
      <c r="K117" s="4">
        <v>98843000</v>
      </c>
      <c r="L117" s="4" t="s">
        <v>22</v>
      </c>
      <c r="M117" s="4" t="s">
        <v>22</v>
      </c>
      <c r="N117" s="4" t="s">
        <v>22</v>
      </c>
      <c r="O117" s="5" t="s">
        <v>22</v>
      </c>
      <c r="P117" s="4" t="s">
        <v>22</v>
      </c>
      <c r="Q117" s="4" t="s">
        <v>22</v>
      </c>
      <c r="R117" s="4" t="s">
        <v>22</v>
      </c>
      <c r="S117" s="4" t="s">
        <v>22</v>
      </c>
    </row>
    <row r="118" spans="1:19" x14ac:dyDescent="0.2">
      <c r="A118" s="3" t="s">
        <v>122</v>
      </c>
      <c r="B118" s="4">
        <v>120435753</v>
      </c>
      <c r="C118" s="4">
        <v>120496174</v>
      </c>
      <c r="D118" s="4">
        <v>120512910</v>
      </c>
      <c r="E118" s="4">
        <v>121606346</v>
      </c>
      <c r="F118" s="4">
        <v>137689143</v>
      </c>
      <c r="G118" s="4">
        <v>137967000</v>
      </c>
      <c r="H118" s="4">
        <v>138026000</v>
      </c>
      <c r="I118" s="4">
        <v>70705000</v>
      </c>
      <c r="J118" s="4">
        <v>224845000</v>
      </c>
      <c r="K118" s="4">
        <v>2067919000</v>
      </c>
      <c r="L118" s="4">
        <v>1860552000</v>
      </c>
      <c r="M118" s="4">
        <v>2439395000</v>
      </c>
      <c r="N118" s="4">
        <v>2309000000</v>
      </c>
      <c r="O118" s="5">
        <v>2309000000</v>
      </c>
      <c r="P118" s="4">
        <v>2308000000</v>
      </c>
      <c r="Q118" s="4">
        <v>2309000000</v>
      </c>
      <c r="R118" s="4">
        <v>2309000000</v>
      </c>
      <c r="S118" s="4">
        <v>2309000000</v>
      </c>
    </row>
    <row r="119" spans="1:19" x14ac:dyDescent="0.2">
      <c r="A119" s="3" t="s">
        <v>123</v>
      </c>
      <c r="B119" s="4">
        <v>44131</v>
      </c>
      <c r="C119" s="4">
        <v>44142</v>
      </c>
      <c r="D119" s="4">
        <v>44151</v>
      </c>
      <c r="E119" s="4">
        <v>44153</v>
      </c>
      <c r="F119" s="4">
        <v>44154</v>
      </c>
      <c r="G119" s="4">
        <v>44000</v>
      </c>
      <c r="H119" s="4">
        <v>44000</v>
      </c>
      <c r="I119" s="4">
        <v>44000</v>
      </c>
      <c r="J119" s="4">
        <v>45000</v>
      </c>
      <c r="K119" s="4">
        <v>50000</v>
      </c>
      <c r="L119" s="4">
        <v>50000</v>
      </c>
      <c r="M119" s="4">
        <v>50000</v>
      </c>
      <c r="N119" s="4" t="s">
        <v>22</v>
      </c>
      <c r="O119" s="5" t="s">
        <v>22</v>
      </c>
      <c r="P119" s="4" t="s">
        <v>22</v>
      </c>
      <c r="Q119" s="4" t="s">
        <v>22</v>
      </c>
      <c r="R119" s="4" t="s">
        <v>22</v>
      </c>
      <c r="S119" s="4" t="s">
        <v>22</v>
      </c>
    </row>
    <row r="120" spans="1:19" x14ac:dyDescent="0.2">
      <c r="A120" s="3" t="s">
        <v>124</v>
      </c>
      <c r="B120" s="4">
        <v>120391622</v>
      </c>
      <c r="C120" s="4">
        <v>120452032</v>
      </c>
      <c r="D120" s="4">
        <v>120468759</v>
      </c>
      <c r="E120" s="4">
        <v>121562193</v>
      </c>
      <c r="F120" s="4">
        <v>137644989</v>
      </c>
      <c r="G120" s="4">
        <v>137923000</v>
      </c>
      <c r="H120" s="4">
        <v>137982000</v>
      </c>
      <c r="I120" s="4">
        <v>70661000</v>
      </c>
      <c r="J120" s="4">
        <v>224800000</v>
      </c>
      <c r="K120" s="4">
        <v>2067869000</v>
      </c>
      <c r="L120" s="4">
        <v>1860502000</v>
      </c>
      <c r="M120" s="4">
        <v>2439345000</v>
      </c>
      <c r="N120" s="4">
        <v>2309000000</v>
      </c>
      <c r="O120" s="5">
        <v>2309000000</v>
      </c>
      <c r="P120" s="4">
        <v>2308000000</v>
      </c>
      <c r="Q120" s="4">
        <v>2309000000</v>
      </c>
      <c r="R120" s="4">
        <v>2309000000</v>
      </c>
      <c r="S120" s="4">
        <v>2309000000</v>
      </c>
    </row>
    <row r="121" spans="1:19" x14ac:dyDescent="0.2">
      <c r="A121" s="3" t="s">
        <v>125</v>
      </c>
      <c r="B121" s="4" t="s">
        <v>22</v>
      </c>
      <c r="C121" s="4" t="s">
        <v>22</v>
      </c>
      <c r="D121" s="4" t="s">
        <v>22</v>
      </c>
      <c r="E121" s="4">
        <v>1012216</v>
      </c>
      <c r="F121" s="4" t="s">
        <v>22</v>
      </c>
      <c r="G121" s="4" t="s">
        <v>22</v>
      </c>
      <c r="H121" s="4" t="s">
        <v>22</v>
      </c>
      <c r="I121" s="4" t="s">
        <v>22</v>
      </c>
      <c r="J121" s="4" t="s">
        <v>22</v>
      </c>
      <c r="K121" s="4">
        <v>720000</v>
      </c>
      <c r="L121" s="4">
        <v>54805000</v>
      </c>
      <c r="M121" s="4">
        <v>789982000</v>
      </c>
      <c r="N121" s="4">
        <v>931000000</v>
      </c>
      <c r="O121" s="5">
        <v>1138000000</v>
      </c>
      <c r="P121" s="4">
        <v>898000000</v>
      </c>
      <c r="Q121" s="4">
        <v>931000000</v>
      </c>
      <c r="R121" s="4">
        <v>992000000</v>
      </c>
      <c r="S121" s="4">
        <v>1138000000</v>
      </c>
    </row>
    <row r="122" spans="1:19" x14ac:dyDescent="0.2">
      <c r="A122" s="3" t="s">
        <v>126</v>
      </c>
      <c r="B122" s="4">
        <v>73681556</v>
      </c>
      <c r="C122" s="4">
        <v>135726188</v>
      </c>
      <c r="D122" s="4">
        <v>218083844</v>
      </c>
      <c r="E122" s="4">
        <v>310345448</v>
      </c>
      <c r="F122" s="4">
        <v>353173098</v>
      </c>
      <c r="G122" s="4">
        <v>440770000</v>
      </c>
      <c r="H122" s="4">
        <v>550641000</v>
      </c>
      <c r="I122" s="4">
        <v>537925000</v>
      </c>
      <c r="J122" s="4">
        <v>503432000</v>
      </c>
      <c r="K122" s="4">
        <v>322592000</v>
      </c>
      <c r="L122" s="4">
        <v>314115000</v>
      </c>
      <c r="M122" s="4">
        <v>397419000</v>
      </c>
      <c r="N122" s="4">
        <v>913000000</v>
      </c>
      <c r="O122" s="5">
        <v>1376000000</v>
      </c>
      <c r="P122" s="4">
        <v>748000000</v>
      </c>
      <c r="Q122" s="4">
        <v>913000000</v>
      </c>
      <c r="R122" s="4">
        <v>1114000000</v>
      </c>
      <c r="S122" s="4">
        <v>1376000000</v>
      </c>
    </row>
    <row r="123" spans="1:19" x14ac:dyDescent="0.2">
      <c r="A123" s="3" t="s">
        <v>127</v>
      </c>
      <c r="B123" s="4">
        <v>-22399039</v>
      </c>
      <c r="C123" s="4">
        <v>-37043346</v>
      </c>
      <c r="D123" s="4">
        <v>-48783128</v>
      </c>
      <c r="E123" s="4">
        <v>-87455970</v>
      </c>
      <c r="F123" s="4">
        <v>-135073831</v>
      </c>
      <c r="G123" s="4">
        <v>-239279000</v>
      </c>
      <c r="H123" s="4">
        <v>-259813000</v>
      </c>
      <c r="I123" s="4">
        <v>-282851000</v>
      </c>
      <c r="J123" s="4">
        <v>-391577000</v>
      </c>
      <c r="K123" s="4">
        <v>-406671000</v>
      </c>
      <c r="L123" s="4">
        <v>-468284000</v>
      </c>
      <c r="M123" s="4">
        <v>-515141000</v>
      </c>
      <c r="N123" s="4">
        <v>-464000000</v>
      </c>
      <c r="O123" s="5">
        <v>-295000000</v>
      </c>
      <c r="P123" s="4">
        <v>-527000000</v>
      </c>
      <c r="Q123" s="4">
        <v>-464000000</v>
      </c>
      <c r="R123" s="4">
        <v>-391000000</v>
      </c>
      <c r="S123" s="4">
        <v>-295000000</v>
      </c>
    </row>
    <row r="124" spans="1:19" x14ac:dyDescent="0.2">
      <c r="A124" s="3" t="s">
        <v>128</v>
      </c>
      <c r="B124" s="4">
        <v>171718270</v>
      </c>
      <c r="C124" s="4">
        <v>219179016</v>
      </c>
      <c r="D124" s="4">
        <v>289813626</v>
      </c>
      <c r="E124" s="4">
        <v>343483608</v>
      </c>
      <c r="F124" s="4">
        <v>355788410</v>
      </c>
      <c r="G124" s="4">
        <v>339458000</v>
      </c>
      <c r="H124" s="4">
        <v>428854000</v>
      </c>
      <c r="I124" s="4">
        <v>325779000</v>
      </c>
      <c r="J124" s="4">
        <v>336700000</v>
      </c>
      <c r="K124" s="4">
        <v>2081963000</v>
      </c>
      <c r="L124" s="4">
        <v>1651578000</v>
      </c>
      <c r="M124" s="4">
        <v>1531691000</v>
      </c>
      <c r="N124" s="4">
        <v>1827000000</v>
      </c>
      <c r="O124" s="5">
        <v>2252000000</v>
      </c>
      <c r="P124" s="4">
        <v>1631000000</v>
      </c>
      <c r="Q124" s="4">
        <v>1827000000</v>
      </c>
      <c r="R124" s="4">
        <v>2040000000</v>
      </c>
      <c r="S124" s="4">
        <v>2252000000</v>
      </c>
    </row>
    <row r="125" spans="1:19" x14ac:dyDescent="0.2">
      <c r="A125" s="3" t="s">
        <v>129</v>
      </c>
      <c r="B125" s="4" t="s">
        <v>22</v>
      </c>
      <c r="C125" s="4">
        <v>4000000</v>
      </c>
      <c r="D125" s="4" t="s">
        <v>22</v>
      </c>
      <c r="E125" s="4" t="s">
        <v>22</v>
      </c>
      <c r="F125" s="4" t="s">
        <v>22</v>
      </c>
      <c r="G125" s="4" t="s">
        <v>22</v>
      </c>
      <c r="H125" s="4" t="s">
        <v>22</v>
      </c>
      <c r="I125" s="4" t="s">
        <v>22</v>
      </c>
      <c r="J125" s="4" t="s">
        <v>22</v>
      </c>
      <c r="K125" s="4" t="s">
        <v>22</v>
      </c>
      <c r="L125" s="4" t="s">
        <v>22</v>
      </c>
      <c r="M125" s="4" t="s">
        <v>22</v>
      </c>
      <c r="N125" s="4" t="s">
        <v>22</v>
      </c>
      <c r="O125" s="5" t="s">
        <v>22</v>
      </c>
      <c r="P125" s="4" t="s">
        <v>22</v>
      </c>
      <c r="Q125" s="4" t="s">
        <v>22</v>
      </c>
      <c r="R125" s="4" t="s">
        <v>22</v>
      </c>
      <c r="S125" s="4" t="s">
        <v>22</v>
      </c>
    </row>
    <row r="126" spans="1:19" x14ac:dyDescent="0.2">
      <c r="A126" s="3" t="s">
        <v>130</v>
      </c>
      <c r="B126" s="4">
        <v>171718270</v>
      </c>
      <c r="C126" s="4">
        <v>223179016</v>
      </c>
      <c r="D126" s="4">
        <v>289813626</v>
      </c>
      <c r="E126" s="4">
        <v>343483608</v>
      </c>
      <c r="F126" s="4">
        <v>355788410</v>
      </c>
      <c r="G126" s="4">
        <v>339458000</v>
      </c>
      <c r="H126" s="4">
        <v>428854000</v>
      </c>
      <c r="I126" s="4">
        <v>325779000</v>
      </c>
      <c r="J126" s="4">
        <v>336700000</v>
      </c>
      <c r="K126" s="4">
        <v>2081963000</v>
      </c>
      <c r="L126" s="4">
        <v>1651578000</v>
      </c>
      <c r="M126" s="4">
        <v>1531691000</v>
      </c>
      <c r="N126" s="4">
        <v>1827000000</v>
      </c>
      <c r="O126" s="5">
        <v>2252000000</v>
      </c>
      <c r="P126" s="4">
        <v>1631000000</v>
      </c>
      <c r="Q126" s="4">
        <v>1827000000</v>
      </c>
      <c r="R126" s="4">
        <v>2040000000</v>
      </c>
      <c r="S126" s="4">
        <v>2252000000</v>
      </c>
    </row>
    <row r="127" spans="1:19" x14ac:dyDescent="0.2">
      <c r="A127" s="3" t="s">
        <v>131</v>
      </c>
      <c r="B127" s="4">
        <v>269683023</v>
      </c>
      <c r="C127" s="4">
        <v>355931436</v>
      </c>
      <c r="D127" s="4">
        <v>478669276</v>
      </c>
      <c r="E127" s="4">
        <v>592362773</v>
      </c>
      <c r="F127" s="4">
        <v>966847735</v>
      </c>
      <c r="G127" s="4">
        <v>1003606000</v>
      </c>
      <c r="H127" s="4">
        <v>1367435000</v>
      </c>
      <c r="I127" s="4">
        <v>1673187000</v>
      </c>
      <c r="J127" s="4">
        <v>2239519000</v>
      </c>
      <c r="K127" s="4">
        <v>4781691000</v>
      </c>
      <c r="L127" s="4">
        <v>6526332000</v>
      </c>
      <c r="M127" s="4">
        <v>10101158000</v>
      </c>
      <c r="N127" s="4">
        <v>13736000000</v>
      </c>
      <c r="O127" s="5">
        <v>15243000000</v>
      </c>
      <c r="P127" s="4">
        <v>11962000000</v>
      </c>
      <c r="Q127" s="4">
        <v>13736000000</v>
      </c>
      <c r="R127" s="4">
        <v>14201000000</v>
      </c>
      <c r="S127" s="4">
        <v>15243000000</v>
      </c>
    </row>
    <row r="128" spans="1:19" x14ac:dyDescent="0.2">
      <c r="A128" s="28" t="s">
        <v>132</v>
      </c>
      <c r="B128" s="26">
        <v>44131000</v>
      </c>
      <c r="C128" s="26">
        <v>44142000</v>
      </c>
      <c r="D128" s="26">
        <v>44151000</v>
      </c>
      <c r="E128" s="26">
        <v>44153000</v>
      </c>
      <c r="F128" s="26">
        <v>44155000</v>
      </c>
      <c r="G128" s="26">
        <v>44157000</v>
      </c>
      <c r="H128" s="26">
        <v>44157000</v>
      </c>
      <c r="I128" s="26">
        <v>44157000</v>
      </c>
      <c r="J128" s="26">
        <v>45203000</v>
      </c>
      <c r="K128" s="26">
        <v>49710000</v>
      </c>
      <c r="L128" s="26">
        <v>49870000</v>
      </c>
      <c r="M128" s="26">
        <v>50419000</v>
      </c>
      <c r="N128" s="26">
        <v>50258000</v>
      </c>
      <c r="O128" s="27">
        <v>50093000</v>
      </c>
      <c r="P128" s="26">
        <v>50295000</v>
      </c>
      <c r="Q128" s="26">
        <v>50258000</v>
      </c>
      <c r="R128" s="26">
        <v>50208000</v>
      </c>
      <c r="S128" s="26">
        <v>50093000</v>
      </c>
    </row>
    <row r="129" spans="1:19" x14ac:dyDescent="0.2">
      <c r="A129" s="15" t="s">
        <v>195</v>
      </c>
      <c r="B129" s="10"/>
      <c r="C129" s="20">
        <f>(C128/B128)-1</f>
        <v>2.4925789127827613E-4</v>
      </c>
      <c r="D129" s="20">
        <f>(D128/C128)-1</f>
        <v>2.0388745412525111E-4</v>
      </c>
      <c r="E129" s="20">
        <f>(E128/D128)-1</f>
        <v>4.5299087223282797E-5</v>
      </c>
      <c r="F129" s="20">
        <f t="shared" ref="F129:S129" si="9">(F128/E128)-1</f>
        <v>4.5297035309088685E-5</v>
      </c>
      <c r="G129" s="20">
        <f t="shared" si="9"/>
        <v>4.5294983580523862E-5</v>
      </c>
      <c r="H129" s="20">
        <f t="shared" si="9"/>
        <v>0</v>
      </c>
      <c r="I129" s="20">
        <f t="shared" si="9"/>
        <v>0</v>
      </c>
      <c r="J129" s="20">
        <f t="shared" si="9"/>
        <v>2.3688203455850765E-2</v>
      </c>
      <c r="K129" s="20">
        <f t="shared" si="9"/>
        <v>9.9705771740813631E-2</v>
      </c>
      <c r="L129" s="20">
        <f t="shared" si="9"/>
        <v>3.2186682760007024E-3</v>
      </c>
      <c r="M129" s="20">
        <f t="shared" si="9"/>
        <v>1.1008622418287484E-2</v>
      </c>
      <c r="N129" s="20">
        <f t="shared" si="9"/>
        <v>-3.1932406434082017E-3</v>
      </c>
      <c r="O129" s="20">
        <f t="shared" si="9"/>
        <v>-3.2830594134267699E-3</v>
      </c>
      <c r="P129" s="20">
        <f t="shared" si="9"/>
        <v>4.0324995508354E-3</v>
      </c>
      <c r="Q129" s="20">
        <f t="shared" si="9"/>
        <v>-7.3565960831101229E-4</v>
      </c>
      <c r="R129" s="20">
        <f t="shared" si="9"/>
        <v>-9.9486648891722318E-4</v>
      </c>
      <c r="S129" s="20">
        <f t="shared" si="9"/>
        <v>-2.2904716379860135E-3</v>
      </c>
    </row>
    <row r="130" spans="1:19" x14ac:dyDescent="0.2">
      <c r="A130" s="3" t="s">
        <v>133</v>
      </c>
      <c r="B130" s="4" t="s">
        <v>22</v>
      </c>
      <c r="C130" s="4">
        <v>282000</v>
      </c>
      <c r="D130" s="4">
        <v>144063</v>
      </c>
      <c r="E130" s="4">
        <v>21962</v>
      </c>
      <c r="F130" s="4">
        <v>1555276</v>
      </c>
      <c r="G130" s="4">
        <v>3865000</v>
      </c>
      <c r="H130" s="4">
        <v>1005000</v>
      </c>
      <c r="I130" s="4" t="s">
        <v>22</v>
      </c>
      <c r="J130" s="4">
        <v>7125000</v>
      </c>
      <c r="K130" s="4">
        <v>199932000</v>
      </c>
      <c r="L130" s="4">
        <v>298847000</v>
      </c>
      <c r="M130" s="4">
        <v>463957000</v>
      </c>
      <c r="N130" s="4">
        <v>656000000</v>
      </c>
      <c r="O130" s="5">
        <v>761000000</v>
      </c>
      <c r="P130" s="4">
        <v>591000000</v>
      </c>
      <c r="Q130" s="4">
        <v>656000000</v>
      </c>
      <c r="R130" s="4">
        <v>688000000</v>
      </c>
      <c r="S130" s="4">
        <v>761000000</v>
      </c>
    </row>
    <row r="131" spans="1:19" x14ac:dyDescent="0.2">
      <c r="A131" s="3" t="s">
        <v>134</v>
      </c>
      <c r="B131" s="4">
        <v>-56541589</v>
      </c>
      <c r="C131" s="4">
        <v>-63255084</v>
      </c>
      <c r="D131" s="4">
        <v>-101344939</v>
      </c>
      <c r="E131" s="4">
        <v>-124424462</v>
      </c>
      <c r="F131" s="4">
        <v>60681751</v>
      </c>
      <c r="G131" s="4">
        <v>129426000</v>
      </c>
      <c r="H131" s="4">
        <v>79383000</v>
      </c>
      <c r="I131" s="4">
        <v>-19846000</v>
      </c>
      <c r="J131" s="4">
        <v>294845000</v>
      </c>
      <c r="K131" s="4">
        <v>-567249000</v>
      </c>
      <c r="L131" s="4">
        <v>-447125000</v>
      </c>
      <c r="M131" s="4">
        <v>934085000</v>
      </c>
      <c r="N131" s="4">
        <v>2848000000</v>
      </c>
      <c r="O131" s="5">
        <v>2907000000</v>
      </c>
      <c r="P131" s="4">
        <v>3234000000</v>
      </c>
      <c r="Q131" s="4">
        <v>2848000000</v>
      </c>
      <c r="R131" s="4">
        <v>2689000000</v>
      </c>
      <c r="S131" s="4">
        <v>2907000000</v>
      </c>
    </row>
    <row r="132" spans="1:19" x14ac:dyDescent="0.2">
      <c r="A132" s="3" t="s">
        <v>135</v>
      </c>
      <c r="B132" s="6">
        <v>-32.93</v>
      </c>
      <c r="C132" s="6">
        <v>-28.34</v>
      </c>
      <c r="D132" s="6">
        <v>-34.97</v>
      </c>
      <c r="E132" s="6">
        <v>-36.22</v>
      </c>
      <c r="F132" s="6">
        <v>17.059999999999999</v>
      </c>
      <c r="G132" s="6">
        <v>38.130000000000003</v>
      </c>
      <c r="H132" s="6">
        <v>18.510000000000002</v>
      </c>
      <c r="I132" s="6">
        <v>-6.09</v>
      </c>
      <c r="J132" s="6">
        <v>87.57</v>
      </c>
      <c r="K132" s="6">
        <v>-27.25</v>
      </c>
      <c r="L132" s="6">
        <v>-27.07</v>
      </c>
      <c r="M132" s="6">
        <v>60.98</v>
      </c>
      <c r="N132" s="6">
        <v>155.88</v>
      </c>
      <c r="O132" s="7">
        <v>129.09</v>
      </c>
      <c r="P132" s="6">
        <v>198.28</v>
      </c>
      <c r="Q132" s="6">
        <v>155.88</v>
      </c>
      <c r="R132" s="6">
        <v>131.81</v>
      </c>
      <c r="S132" s="6">
        <v>129.09</v>
      </c>
    </row>
    <row r="133" spans="1:19" x14ac:dyDescent="0.2">
      <c r="A133" s="3" t="s">
        <v>136</v>
      </c>
      <c r="B133" s="6">
        <v>52.22</v>
      </c>
      <c r="C133" s="6">
        <v>53.8</v>
      </c>
      <c r="D133" s="6">
        <v>54.05</v>
      </c>
      <c r="E133" s="6">
        <v>53.1</v>
      </c>
      <c r="F133" s="6">
        <v>30.15</v>
      </c>
      <c r="G133" s="6">
        <v>25.21</v>
      </c>
      <c r="H133" s="6">
        <v>24.88</v>
      </c>
      <c r="I133" s="6">
        <v>13.5</v>
      </c>
      <c r="J133" s="6">
        <v>10.75</v>
      </c>
      <c r="K133" s="6">
        <v>40.200000000000003</v>
      </c>
      <c r="L133" s="6">
        <v>24.15</v>
      </c>
      <c r="M133" s="6">
        <v>13.51</v>
      </c>
      <c r="N133" s="6">
        <v>12.16</v>
      </c>
      <c r="O133" s="7">
        <v>13.71</v>
      </c>
      <c r="P133" s="6">
        <v>12.35</v>
      </c>
      <c r="Q133" s="6">
        <v>12.16</v>
      </c>
      <c r="R133" s="6">
        <v>13.24</v>
      </c>
      <c r="S133" s="6">
        <v>13.71</v>
      </c>
    </row>
    <row r="134" spans="1:19" x14ac:dyDescent="0.2">
      <c r="A134" s="3" t="s">
        <v>137</v>
      </c>
      <c r="B134" s="6">
        <v>1.1499999999999999</v>
      </c>
      <c r="C134" s="6">
        <v>1.69</v>
      </c>
      <c r="D134" s="6">
        <v>1.62</v>
      </c>
      <c r="E134" s="6">
        <v>1.46</v>
      </c>
      <c r="F134" s="6">
        <v>1.82</v>
      </c>
      <c r="G134" s="6">
        <v>1.72</v>
      </c>
      <c r="H134" s="6">
        <v>1.51</v>
      </c>
      <c r="I134" s="6">
        <v>1.33</v>
      </c>
      <c r="J134" s="6">
        <v>1.3</v>
      </c>
      <c r="K134" s="6">
        <v>2.16</v>
      </c>
      <c r="L134" s="6">
        <v>1.47</v>
      </c>
      <c r="M134" s="6">
        <v>1.4</v>
      </c>
      <c r="N134" s="6">
        <v>1.28</v>
      </c>
      <c r="O134" s="7">
        <v>1.28</v>
      </c>
      <c r="P134" s="6">
        <v>1.34</v>
      </c>
      <c r="Q134" s="6">
        <v>1.28</v>
      </c>
      <c r="R134" s="6">
        <v>1.28</v>
      </c>
      <c r="S134" s="6">
        <v>1.28</v>
      </c>
    </row>
    <row r="135" spans="1:19" x14ac:dyDescent="0.2">
      <c r="A135" s="3" t="s">
        <v>138</v>
      </c>
      <c r="B135" s="6">
        <v>-476.27</v>
      </c>
      <c r="C135" s="6">
        <v>-399.66</v>
      </c>
      <c r="D135" s="6">
        <v>-193.17</v>
      </c>
      <c r="E135" s="6">
        <v>-64.25</v>
      </c>
      <c r="F135" s="6">
        <v>-82.29</v>
      </c>
      <c r="G135" s="6">
        <v>-80.58</v>
      </c>
      <c r="H135" s="6">
        <v>-86.48</v>
      </c>
      <c r="I135" s="6">
        <v>-79.569999999999993</v>
      </c>
      <c r="J135" s="6">
        <v>-109.77</v>
      </c>
      <c r="K135" s="6">
        <v>-89.7</v>
      </c>
      <c r="L135" s="6">
        <v>-73.489999999999995</v>
      </c>
      <c r="M135" s="6">
        <v>-57.88</v>
      </c>
      <c r="N135" s="6">
        <v>-66.36</v>
      </c>
      <c r="O135" s="7">
        <v>-71.599999999999994</v>
      </c>
      <c r="P135" s="6">
        <v>-57.44</v>
      </c>
      <c r="Q135" s="6">
        <v>-66.36</v>
      </c>
      <c r="R135" s="6">
        <v>-66.88</v>
      </c>
      <c r="S135" s="6">
        <v>-71.599999999999994</v>
      </c>
    </row>
    <row r="136" spans="1:19" x14ac:dyDescent="0.2">
      <c r="A136" s="3" t="s">
        <v>139</v>
      </c>
      <c r="B136" s="4">
        <v>1567</v>
      </c>
      <c r="C136" s="4">
        <v>1633</v>
      </c>
      <c r="D136" s="4">
        <v>1892</v>
      </c>
      <c r="E136" s="4">
        <v>2171</v>
      </c>
      <c r="F136" s="4">
        <v>2599</v>
      </c>
      <c r="G136" s="4">
        <v>3298</v>
      </c>
      <c r="H136" s="4">
        <v>4146</v>
      </c>
      <c r="I136" s="4">
        <v>5582</v>
      </c>
      <c r="J136" s="4">
        <v>7239</v>
      </c>
      <c r="K136" s="4">
        <v>9703</v>
      </c>
      <c r="L136" s="4">
        <v>15546</v>
      </c>
      <c r="M136" s="4">
        <v>29957</v>
      </c>
      <c r="N136" s="4">
        <v>40548</v>
      </c>
      <c r="O136" s="5">
        <v>40548</v>
      </c>
      <c r="P136" s="4">
        <v>29957</v>
      </c>
      <c r="Q136" s="4">
        <v>40548</v>
      </c>
      <c r="R136" s="4">
        <v>40548</v>
      </c>
      <c r="S136" s="4">
        <v>40548</v>
      </c>
    </row>
    <row r="138" spans="1:19" x14ac:dyDescent="0.2">
      <c r="A138" s="2" t="s">
        <v>22</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199</v>
      </c>
      <c r="S138" s="2" t="s">
        <v>200</v>
      </c>
    </row>
    <row r="139" spans="1:19" x14ac:dyDescent="0.2">
      <c r="A139" s="3" t="s">
        <v>140</v>
      </c>
      <c r="B139" s="4">
        <v>56025019</v>
      </c>
      <c r="C139" s="4">
        <v>76780053</v>
      </c>
      <c r="D139" s="4">
        <v>101247298</v>
      </c>
      <c r="E139" s="4">
        <v>117507438</v>
      </c>
      <c r="F139" s="4">
        <v>72580551</v>
      </c>
      <c r="G139" s="4">
        <v>105789000</v>
      </c>
      <c r="H139" s="4">
        <v>136366000</v>
      </c>
      <c r="I139" s="4">
        <v>13780000</v>
      </c>
      <c r="J139" s="4">
        <v>-36585000</v>
      </c>
      <c r="K139" s="4">
        <v>-171999000</v>
      </c>
      <c r="L139" s="4">
        <v>-707000</v>
      </c>
      <c r="M139" s="4">
        <v>83304000</v>
      </c>
      <c r="N139" s="4">
        <v>482000000</v>
      </c>
      <c r="O139" s="5">
        <v>757000000</v>
      </c>
      <c r="P139" s="4">
        <v>129000000</v>
      </c>
      <c r="Q139" s="4">
        <v>165000000</v>
      </c>
      <c r="R139" s="4">
        <v>201000000</v>
      </c>
      <c r="S139" s="4">
        <v>262000000</v>
      </c>
    </row>
    <row r="140" spans="1:19" x14ac:dyDescent="0.2">
      <c r="A140" s="3" t="s">
        <v>141</v>
      </c>
      <c r="B140" s="4">
        <v>4921650</v>
      </c>
      <c r="C140" s="4">
        <v>7268075</v>
      </c>
      <c r="D140" s="4">
        <v>8959293</v>
      </c>
      <c r="E140" s="4">
        <v>11878565</v>
      </c>
      <c r="F140" s="4">
        <v>16946897</v>
      </c>
      <c r="G140" s="4">
        <v>23209000</v>
      </c>
      <c r="H140" s="4">
        <v>29022000</v>
      </c>
      <c r="I140" s="4">
        <v>40921000</v>
      </c>
      <c r="J140" s="4">
        <v>45792000</v>
      </c>
      <c r="K140" s="4">
        <v>73320000</v>
      </c>
      <c r="L140" s="4">
        <v>104992000</v>
      </c>
      <c r="M140" s="4">
        <v>203942000</v>
      </c>
      <c r="N140" s="4">
        <v>403000000</v>
      </c>
      <c r="O140" s="5">
        <v>473000000</v>
      </c>
      <c r="P140" s="4">
        <v>97000000</v>
      </c>
      <c r="Q140" s="4">
        <v>122000000</v>
      </c>
      <c r="R140" s="4">
        <v>126000000</v>
      </c>
      <c r="S140" s="4">
        <v>128000000</v>
      </c>
    </row>
    <row r="141" spans="1:19" x14ac:dyDescent="0.2">
      <c r="A141" s="3" t="s">
        <v>142</v>
      </c>
      <c r="B141" s="4">
        <v>-4040898</v>
      </c>
      <c r="C141" s="4">
        <v>1940770</v>
      </c>
      <c r="D141" s="4">
        <v>1510574</v>
      </c>
      <c r="E141" s="4">
        <v>11827530</v>
      </c>
      <c r="F141" s="4">
        <v>63517687</v>
      </c>
      <c r="G141" s="4">
        <v>59685000</v>
      </c>
      <c r="H141" s="4">
        <v>43241000</v>
      </c>
      <c r="I141" s="4">
        <v>141416000</v>
      </c>
      <c r="J141" s="4">
        <v>-43599000</v>
      </c>
      <c r="K141" s="4">
        <v>194846000</v>
      </c>
      <c r="L141" s="4">
        <v>305439000</v>
      </c>
      <c r="M141" s="4">
        <v>678109000</v>
      </c>
      <c r="N141" s="4">
        <v>1644000000</v>
      </c>
      <c r="O141" s="5">
        <v>1806000000</v>
      </c>
      <c r="P141" s="4">
        <v>383000000</v>
      </c>
      <c r="Q141" s="4">
        <v>425000000</v>
      </c>
      <c r="R141" s="4">
        <v>467000000</v>
      </c>
      <c r="S141" s="4">
        <v>531000000</v>
      </c>
    </row>
    <row r="142" spans="1:19" x14ac:dyDescent="0.2">
      <c r="A142" s="28" t="s">
        <v>143</v>
      </c>
      <c r="B142" s="26">
        <v>37940</v>
      </c>
      <c r="C142" s="26">
        <v>4080000</v>
      </c>
      <c r="D142" s="26">
        <v>4442822</v>
      </c>
      <c r="E142" s="26">
        <v>11645077</v>
      </c>
      <c r="F142" s="26">
        <v>11851615</v>
      </c>
      <c r="G142" s="26">
        <v>10213000</v>
      </c>
      <c r="H142" s="26">
        <v>22983000</v>
      </c>
      <c r="I142" s="26">
        <v>35719000</v>
      </c>
      <c r="J142" s="26">
        <v>27525000</v>
      </c>
      <c r="K142" s="26">
        <v>52057000</v>
      </c>
      <c r="L142" s="26">
        <v>130305000</v>
      </c>
      <c r="M142" s="26">
        <v>89453000</v>
      </c>
      <c r="N142" s="26">
        <v>85000000</v>
      </c>
      <c r="O142" s="27">
        <v>133000000</v>
      </c>
      <c r="P142" s="26">
        <v>25000000</v>
      </c>
      <c r="Q142" s="26">
        <v>25000000</v>
      </c>
      <c r="R142" s="26">
        <v>47000000</v>
      </c>
      <c r="S142" s="26">
        <v>36000000</v>
      </c>
    </row>
    <row r="143" spans="1:19" x14ac:dyDescent="0.2">
      <c r="A143" s="12" t="s">
        <v>196</v>
      </c>
      <c r="B143" s="20">
        <f t="shared" ref="B143:S143" si="10">B142/B2</f>
        <v>1.750680625543751E-4</v>
      </c>
      <c r="C143" s="20">
        <f t="shared" si="10"/>
        <v>1.364860609846817E-2</v>
      </c>
      <c r="D143" s="20">
        <f t="shared" si="10"/>
        <v>1.1891874286776809E-2</v>
      </c>
      <c r="E143" s="20">
        <f t="shared" si="10"/>
        <v>2.4640726563868492E-2</v>
      </c>
      <c r="F143" s="20">
        <f t="shared" si="10"/>
        <v>2.1295324933893495E-2</v>
      </c>
      <c r="G143" s="20">
        <f t="shared" si="10"/>
        <v>1.5669157243897575E-2</v>
      </c>
      <c r="H143" s="20">
        <f t="shared" si="10"/>
        <v>2.7218271995603959E-2</v>
      </c>
      <c r="I143" s="20">
        <f t="shared" si="10"/>
        <v>2.554833541354486E-2</v>
      </c>
      <c r="J143" s="20">
        <f t="shared" si="10"/>
        <v>1.9119190527161753E-2</v>
      </c>
      <c r="K143" s="20">
        <f t="shared" si="10"/>
        <v>2.266980909405247E-2</v>
      </c>
      <c r="L143" s="20">
        <f t="shared" si="10"/>
        <v>3.2793795843174663E-2</v>
      </c>
      <c r="M143" s="20">
        <f t="shared" si="10"/>
        <v>1.2653532989815697E-2</v>
      </c>
      <c r="N143" s="20">
        <f t="shared" si="10"/>
        <v>8.0668121856315844E-3</v>
      </c>
      <c r="O143" s="20">
        <f t="shared" si="10"/>
        <v>1.0951910408432148E-2</v>
      </c>
      <c r="P143" s="20">
        <f t="shared" si="10"/>
        <v>9.2936802973977699E-3</v>
      </c>
      <c r="Q143" s="20">
        <f t="shared" si="10"/>
        <v>8.327781479013991E-3</v>
      </c>
      <c r="R143" s="20">
        <f t="shared" si="10"/>
        <v>1.5475798485347383E-2</v>
      </c>
      <c r="S143" s="20">
        <f t="shared" si="10"/>
        <v>1.0541727672035138E-2</v>
      </c>
    </row>
    <row r="144" spans="1:19" x14ac:dyDescent="0.2">
      <c r="A144" s="3" t="s">
        <v>144</v>
      </c>
      <c r="B144" s="4">
        <v>-7053030</v>
      </c>
      <c r="C144" s="4">
        <v>1022797</v>
      </c>
      <c r="D144" s="4">
        <v>-492362</v>
      </c>
      <c r="E144" s="4">
        <v>-7847513</v>
      </c>
      <c r="F144" s="4">
        <v>-20236973</v>
      </c>
      <c r="G144" s="4">
        <v>4354000</v>
      </c>
      <c r="H144" s="4">
        <v>-6188000</v>
      </c>
      <c r="I144" s="4">
        <v>-24575000</v>
      </c>
      <c r="J144" s="4">
        <v>-92585000</v>
      </c>
      <c r="K144" s="4">
        <v>16453000</v>
      </c>
      <c r="L144" s="4">
        <v>-70315000</v>
      </c>
      <c r="M144" s="4">
        <v>-29481000</v>
      </c>
      <c r="N144" s="4">
        <v>-97000000</v>
      </c>
      <c r="O144" s="5">
        <v>-6000000</v>
      </c>
      <c r="P144" s="4">
        <v>-29000000</v>
      </c>
      <c r="Q144" s="4">
        <v>-1000000</v>
      </c>
      <c r="R144" s="4">
        <v>8000000</v>
      </c>
      <c r="S144" s="4">
        <v>16000000</v>
      </c>
    </row>
    <row r="145" spans="1:19" x14ac:dyDescent="0.2">
      <c r="A145" s="3" t="s">
        <v>145</v>
      </c>
      <c r="B145" s="4" t="s">
        <v>22</v>
      </c>
      <c r="C145" s="4" t="s">
        <v>22</v>
      </c>
      <c r="D145" s="4" t="s">
        <v>22</v>
      </c>
      <c r="E145" s="4" t="s">
        <v>22</v>
      </c>
      <c r="F145" s="4">
        <v>49495686</v>
      </c>
      <c r="G145" s="4">
        <v>16226000</v>
      </c>
      <c r="H145" s="4">
        <v>13717000</v>
      </c>
      <c r="I145" s="4">
        <v>2837000</v>
      </c>
      <c r="J145" s="4" t="s">
        <v>22</v>
      </c>
      <c r="K145" s="4">
        <v>69861000</v>
      </c>
      <c r="L145" s="4" t="s">
        <v>22</v>
      </c>
      <c r="M145" s="4">
        <v>443961000</v>
      </c>
      <c r="N145" s="4">
        <v>12000000</v>
      </c>
      <c r="O145" s="5">
        <v>1000000</v>
      </c>
      <c r="P145" s="4" t="s">
        <v>22</v>
      </c>
      <c r="Q145" s="4">
        <v>1000000</v>
      </c>
      <c r="R145" s="4" t="s">
        <v>22</v>
      </c>
      <c r="S145" s="4" t="s">
        <v>22</v>
      </c>
    </row>
    <row r="146" spans="1:19" x14ac:dyDescent="0.2">
      <c r="A146" s="3" t="s">
        <v>146</v>
      </c>
      <c r="B146" s="4">
        <v>2974192</v>
      </c>
      <c r="C146" s="4">
        <v>-3162027</v>
      </c>
      <c r="D146" s="4">
        <v>-2439886</v>
      </c>
      <c r="E146" s="4">
        <v>8029966</v>
      </c>
      <c r="F146" s="4">
        <v>22407359</v>
      </c>
      <c r="G146" s="4">
        <v>28892000</v>
      </c>
      <c r="H146" s="4">
        <v>12729000</v>
      </c>
      <c r="I146" s="4">
        <v>127435000</v>
      </c>
      <c r="J146" s="4">
        <v>21461000</v>
      </c>
      <c r="K146" s="4">
        <v>56475000</v>
      </c>
      <c r="L146" s="4">
        <v>245449000</v>
      </c>
      <c r="M146" s="4">
        <v>174176000</v>
      </c>
      <c r="N146" s="4">
        <v>1644000000</v>
      </c>
      <c r="O146" s="5">
        <v>1678000000</v>
      </c>
      <c r="P146" s="4">
        <v>387000000</v>
      </c>
      <c r="Q146" s="4">
        <v>400000000</v>
      </c>
      <c r="R146" s="4">
        <v>412000000</v>
      </c>
      <c r="S146" s="4">
        <v>479000000</v>
      </c>
    </row>
    <row r="147" spans="1:19" x14ac:dyDescent="0.2">
      <c r="A147" s="3" t="s">
        <v>147</v>
      </c>
      <c r="B147" s="4">
        <v>10990682</v>
      </c>
      <c r="C147" s="4">
        <v>3436733</v>
      </c>
      <c r="D147" s="4">
        <v>28174224</v>
      </c>
      <c r="E147" s="4">
        <v>1299828</v>
      </c>
      <c r="F147" s="4">
        <v>43748149</v>
      </c>
      <c r="G147" s="4">
        <v>32687000</v>
      </c>
      <c r="H147" s="4">
        <v>-18370000</v>
      </c>
      <c r="I147" s="4">
        <v>72893000</v>
      </c>
      <c r="J147" s="4">
        <v>265299000</v>
      </c>
      <c r="K147" s="4">
        <v>354924000</v>
      </c>
      <c r="L147" s="4">
        <v>772828000</v>
      </c>
      <c r="M147" s="4">
        <v>-312000</v>
      </c>
      <c r="N147" s="4">
        <v>411000000</v>
      </c>
      <c r="O147" s="5">
        <v>1501000000</v>
      </c>
      <c r="P147" s="4">
        <v>115000000</v>
      </c>
      <c r="Q147" s="4">
        <v>830000000</v>
      </c>
      <c r="R147" s="4">
        <v>65000000</v>
      </c>
      <c r="S147" s="4">
        <v>491000000</v>
      </c>
    </row>
    <row r="148" spans="1:19" x14ac:dyDescent="0.2">
      <c r="A148" s="3" t="s">
        <v>148</v>
      </c>
      <c r="B148" s="4">
        <v>-9388517</v>
      </c>
      <c r="C148" s="4">
        <v>-28769360</v>
      </c>
      <c r="D148" s="4">
        <v>-24222093</v>
      </c>
      <c r="E148" s="4">
        <v>-50079580</v>
      </c>
      <c r="F148" s="4">
        <v>-81640755</v>
      </c>
      <c r="G148" s="4">
        <v>-145615000</v>
      </c>
      <c r="H148" s="4">
        <v>-196020000</v>
      </c>
      <c r="I148" s="4">
        <v>-279380000</v>
      </c>
      <c r="J148" s="4">
        <v>15550000</v>
      </c>
      <c r="K148" s="4">
        <v>-29822000</v>
      </c>
      <c r="L148" s="4">
        <v>-509910000</v>
      </c>
      <c r="M148" s="4">
        <v>-1089125000</v>
      </c>
      <c r="N148" s="4">
        <v>-1155000000</v>
      </c>
      <c r="O148" s="5">
        <v>-319000000</v>
      </c>
      <c r="P148" s="4">
        <v>-121000000</v>
      </c>
      <c r="Q148" s="4">
        <v>-360000000</v>
      </c>
      <c r="R148" s="4">
        <v>153000000</v>
      </c>
      <c r="S148" s="4">
        <v>9000000</v>
      </c>
    </row>
    <row r="149" spans="1:19" x14ac:dyDescent="0.2">
      <c r="A149" s="3" t="s">
        <v>149</v>
      </c>
      <c r="B149" s="4" t="s">
        <v>22</v>
      </c>
      <c r="C149" s="4" t="s">
        <v>22</v>
      </c>
      <c r="D149" s="4" t="s">
        <v>22</v>
      </c>
      <c r="E149" s="4" t="s">
        <v>22</v>
      </c>
      <c r="F149" s="4" t="s">
        <v>22</v>
      </c>
      <c r="G149" s="4">
        <v>-237000</v>
      </c>
      <c r="H149" s="4">
        <v>-787000</v>
      </c>
      <c r="I149" s="4">
        <v>-1549000</v>
      </c>
      <c r="J149" s="4">
        <v>-3015000</v>
      </c>
      <c r="K149" s="4">
        <v>-4148000</v>
      </c>
      <c r="L149" s="4">
        <v>-106981000</v>
      </c>
      <c r="M149" s="4">
        <v>-142382000</v>
      </c>
      <c r="N149" s="4">
        <v>114000000</v>
      </c>
      <c r="O149" s="5">
        <v>-33000000</v>
      </c>
      <c r="P149" s="4">
        <v>21000000</v>
      </c>
      <c r="Q149" s="4">
        <v>12000000</v>
      </c>
      <c r="R149" s="4">
        <v>-39000000</v>
      </c>
      <c r="S149" s="4">
        <v>-27000000</v>
      </c>
    </row>
    <row r="150" spans="1:19" x14ac:dyDescent="0.2">
      <c r="A150" s="3" t="s">
        <v>150</v>
      </c>
      <c r="B150" s="4">
        <v>-333755</v>
      </c>
      <c r="C150" s="4">
        <v>-436310</v>
      </c>
      <c r="D150" s="4">
        <v>-898959</v>
      </c>
      <c r="E150" s="4">
        <v>-2074543</v>
      </c>
      <c r="F150" s="4">
        <v>-157324</v>
      </c>
      <c r="G150" s="4">
        <v>-3907000</v>
      </c>
      <c r="H150" s="4">
        <v>-9133000</v>
      </c>
      <c r="I150" s="4">
        <v>8670000</v>
      </c>
      <c r="J150" s="4">
        <v>-23342000</v>
      </c>
      <c r="K150" s="4">
        <v>-17956000</v>
      </c>
      <c r="L150" s="4">
        <v>16204000</v>
      </c>
      <c r="M150" s="4">
        <v>-12715000</v>
      </c>
      <c r="N150" s="4">
        <v>3000000</v>
      </c>
      <c r="O150" s="5">
        <v>25000000</v>
      </c>
      <c r="P150" s="4">
        <v>14000000</v>
      </c>
      <c r="Q150" s="4">
        <v>25000000</v>
      </c>
      <c r="R150" s="4">
        <v>-6000000</v>
      </c>
      <c r="S150" s="4">
        <v>-8000000</v>
      </c>
    </row>
    <row r="151" spans="1:19" x14ac:dyDescent="0.2">
      <c r="A151" s="3" t="s">
        <v>151</v>
      </c>
      <c r="B151" s="4">
        <v>24509555</v>
      </c>
      <c r="C151" s="4">
        <v>38684543</v>
      </c>
      <c r="D151" s="4">
        <v>57950884</v>
      </c>
      <c r="E151" s="4">
        <v>73594992</v>
      </c>
      <c r="F151" s="4">
        <v>129852631</v>
      </c>
      <c r="G151" s="4">
        <v>183021000</v>
      </c>
      <c r="H151" s="4">
        <v>212040000</v>
      </c>
      <c r="I151" s="4">
        <v>392252000</v>
      </c>
      <c r="J151" s="4">
        <v>265521000</v>
      </c>
      <c r="K151" s="4">
        <v>410788000</v>
      </c>
      <c r="L151" s="4">
        <v>1521920000</v>
      </c>
      <c r="M151" s="4">
        <v>1497599000</v>
      </c>
      <c r="N151" s="4">
        <v>1621000000</v>
      </c>
      <c r="O151" s="5">
        <v>1944000000</v>
      </c>
      <c r="P151" s="4">
        <v>212000000</v>
      </c>
      <c r="Q151" s="4">
        <v>1178000000</v>
      </c>
      <c r="R151" s="4">
        <v>-72000000</v>
      </c>
      <c r="S151" s="4">
        <v>626000000</v>
      </c>
    </row>
    <row r="152" spans="1:19" x14ac:dyDescent="0.2">
      <c r="A152" s="3" t="s">
        <v>152</v>
      </c>
      <c r="B152" s="4">
        <v>-3796601</v>
      </c>
      <c r="C152" s="4">
        <v>-6042140</v>
      </c>
      <c r="D152" s="4">
        <v>-4655608</v>
      </c>
      <c r="E152" s="4">
        <v>-20141041</v>
      </c>
      <c r="F152" s="4">
        <v>-4306403</v>
      </c>
      <c r="G152" s="4">
        <v>-575000</v>
      </c>
      <c r="H152" s="4">
        <v>-24470000</v>
      </c>
      <c r="I152" s="4">
        <v>-47100000</v>
      </c>
      <c r="J152" s="4">
        <v>10585000</v>
      </c>
      <c r="K152" s="4">
        <v>-3938000</v>
      </c>
      <c r="L152" s="4">
        <v>-148405000</v>
      </c>
      <c r="M152" s="4">
        <v>-253689000</v>
      </c>
      <c r="N152" s="4">
        <v>-172000000</v>
      </c>
      <c r="O152" s="5">
        <v>-116000000</v>
      </c>
      <c r="P152" s="4">
        <v>-11000000</v>
      </c>
      <c r="Q152" s="4">
        <v>-25000000</v>
      </c>
      <c r="R152" s="4">
        <v>29000000</v>
      </c>
      <c r="S152" s="4">
        <v>-109000000</v>
      </c>
    </row>
    <row r="153" spans="1:19" x14ac:dyDescent="0.2">
      <c r="A153" s="3" t="s">
        <v>153</v>
      </c>
      <c r="B153" s="4" t="s">
        <v>22</v>
      </c>
      <c r="C153" s="4" t="s">
        <v>22</v>
      </c>
      <c r="D153" s="4" t="s">
        <v>22</v>
      </c>
      <c r="E153" s="4" t="s">
        <v>22</v>
      </c>
      <c r="F153" s="4" t="s">
        <v>22</v>
      </c>
      <c r="G153" s="4" t="s">
        <v>22</v>
      </c>
      <c r="H153" s="4" t="s">
        <v>22</v>
      </c>
      <c r="I153" s="4" t="s">
        <v>22</v>
      </c>
      <c r="J153" s="4" t="s">
        <v>22</v>
      </c>
      <c r="K153" s="4" t="s">
        <v>22</v>
      </c>
      <c r="L153" s="4" t="s">
        <v>22</v>
      </c>
      <c r="M153" s="4" t="s">
        <v>22</v>
      </c>
      <c r="N153" s="4" t="s">
        <v>22</v>
      </c>
      <c r="O153" s="5" t="s">
        <v>22</v>
      </c>
      <c r="P153" s="4" t="s">
        <v>22</v>
      </c>
      <c r="Q153" s="4" t="s">
        <v>22</v>
      </c>
      <c r="R153" s="4" t="s">
        <v>22</v>
      </c>
      <c r="S153" s="4" t="s">
        <v>22</v>
      </c>
    </row>
    <row r="154" spans="1:19" x14ac:dyDescent="0.2">
      <c r="A154" s="3" t="s">
        <v>154</v>
      </c>
      <c r="B154" s="4">
        <v>67896453</v>
      </c>
      <c r="C154" s="4">
        <v>89425631</v>
      </c>
      <c r="D154" s="4">
        <v>139891389</v>
      </c>
      <c r="E154" s="4">
        <v>142513361</v>
      </c>
      <c r="F154" s="4">
        <v>196793284</v>
      </c>
      <c r="G154" s="4">
        <v>221370000</v>
      </c>
      <c r="H154" s="4">
        <v>190259000</v>
      </c>
      <c r="I154" s="4">
        <v>269010000</v>
      </c>
      <c r="J154" s="4">
        <v>230907000</v>
      </c>
      <c r="K154" s="4">
        <v>451091000</v>
      </c>
      <c r="L154" s="4">
        <v>1182552000</v>
      </c>
      <c r="M154" s="4">
        <v>965043000</v>
      </c>
      <c r="N154" s="4">
        <v>2940000000</v>
      </c>
      <c r="O154" s="5">
        <v>4537000000</v>
      </c>
      <c r="P154" s="4">
        <v>724000000</v>
      </c>
      <c r="Q154" s="4">
        <v>1542000000</v>
      </c>
      <c r="R154" s="4">
        <v>859000000</v>
      </c>
      <c r="S154" s="4">
        <v>1412000000</v>
      </c>
    </row>
    <row r="155" spans="1:19" x14ac:dyDescent="0.2">
      <c r="A155" s="3" t="s">
        <v>155</v>
      </c>
      <c r="B155" s="4" t="s">
        <v>22</v>
      </c>
      <c r="C155" s="4" t="s">
        <v>22</v>
      </c>
      <c r="D155" s="4" t="s">
        <v>22</v>
      </c>
      <c r="E155" s="4" t="s">
        <v>22</v>
      </c>
      <c r="F155" s="4" t="s">
        <v>22</v>
      </c>
      <c r="G155" s="4" t="s">
        <v>22</v>
      </c>
      <c r="H155" s="4" t="s">
        <v>22</v>
      </c>
      <c r="I155" s="4" t="s">
        <v>22</v>
      </c>
      <c r="J155" s="4" t="s">
        <v>22</v>
      </c>
      <c r="K155" s="4" t="s">
        <v>22</v>
      </c>
      <c r="L155" s="4" t="s">
        <v>22</v>
      </c>
      <c r="M155" s="4" t="s">
        <v>22</v>
      </c>
      <c r="N155" s="4" t="s">
        <v>22</v>
      </c>
      <c r="O155" s="5" t="s">
        <v>22</v>
      </c>
      <c r="P155" s="4" t="s">
        <v>22</v>
      </c>
      <c r="Q155" s="4" t="s">
        <v>22</v>
      </c>
      <c r="R155" s="4" t="s">
        <v>22</v>
      </c>
      <c r="S155" s="4" t="s">
        <v>22</v>
      </c>
    </row>
    <row r="156" spans="1:19" x14ac:dyDescent="0.2">
      <c r="A156" s="3" t="s">
        <v>156</v>
      </c>
      <c r="B156" s="4" t="s">
        <v>22</v>
      </c>
      <c r="C156" s="4" t="s">
        <v>22</v>
      </c>
      <c r="D156" s="4" t="s">
        <v>22</v>
      </c>
      <c r="E156" s="4" t="s">
        <v>22</v>
      </c>
      <c r="F156" s="4" t="s">
        <v>22</v>
      </c>
      <c r="G156" s="4" t="s">
        <v>22</v>
      </c>
      <c r="H156" s="4" t="s">
        <v>22</v>
      </c>
      <c r="I156" s="4" t="s">
        <v>22</v>
      </c>
      <c r="J156" s="4" t="s">
        <v>22</v>
      </c>
      <c r="K156" s="4" t="s">
        <v>22</v>
      </c>
      <c r="L156" s="4">
        <v>274000</v>
      </c>
      <c r="M156" s="4" t="s">
        <v>22</v>
      </c>
      <c r="N156" s="4" t="s">
        <v>22</v>
      </c>
      <c r="O156" s="5" t="s">
        <v>22</v>
      </c>
      <c r="P156" s="4" t="s">
        <v>22</v>
      </c>
      <c r="Q156" s="4" t="s">
        <v>22</v>
      </c>
      <c r="R156" s="4" t="s">
        <v>22</v>
      </c>
      <c r="S156" s="4" t="s">
        <v>22</v>
      </c>
    </row>
    <row r="157" spans="1:19" x14ac:dyDescent="0.2">
      <c r="A157" s="3" t="s">
        <v>157</v>
      </c>
      <c r="B157" s="4" t="s">
        <v>22</v>
      </c>
      <c r="C157" s="4" t="s">
        <v>22</v>
      </c>
      <c r="D157" s="4" t="s">
        <v>22</v>
      </c>
      <c r="E157" s="4" t="s">
        <v>22</v>
      </c>
      <c r="F157" s="4" t="s">
        <v>22</v>
      </c>
      <c r="G157" s="4" t="s">
        <v>22</v>
      </c>
      <c r="H157" s="4" t="s">
        <v>22</v>
      </c>
      <c r="I157" s="4" t="s">
        <v>22</v>
      </c>
      <c r="J157" s="4" t="s">
        <v>22</v>
      </c>
      <c r="K157" s="4" t="s">
        <v>22</v>
      </c>
      <c r="L157" s="4">
        <v>274000</v>
      </c>
      <c r="M157" s="4" t="s">
        <v>22</v>
      </c>
      <c r="N157" s="4" t="s">
        <v>22</v>
      </c>
      <c r="O157" s="5" t="s">
        <v>22</v>
      </c>
      <c r="P157" s="4" t="s">
        <v>22</v>
      </c>
      <c r="Q157" s="4" t="s">
        <v>22</v>
      </c>
      <c r="R157" s="4" t="s">
        <v>22</v>
      </c>
      <c r="S157" s="4" t="s">
        <v>22</v>
      </c>
    </row>
    <row r="158" spans="1:19" x14ac:dyDescent="0.2">
      <c r="A158" s="3" t="s">
        <v>158</v>
      </c>
      <c r="B158" s="4" t="s">
        <v>22</v>
      </c>
      <c r="C158" s="4" t="s">
        <v>22</v>
      </c>
      <c r="D158" s="4" t="s">
        <v>22</v>
      </c>
      <c r="E158" s="4" t="s">
        <v>22</v>
      </c>
      <c r="F158" s="4" t="s">
        <v>22</v>
      </c>
      <c r="G158" s="4" t="s">
        <v>22</v>
      </c>
      <c r="H158" s="4" t="s">
        <v>22</v>
      </c>
      <c r="I158" s="4" t="s">
        <v>22</v>
      </c>
      <c r="J158" s="4" t="s">
        <v>22</v>
      </c>
      <c r="K158" s="4" t="s">
        <v>22</v>
      </c>
      <c r="L158" s="4" t="s">
        <v>22</v>
      </c>
      <c r="M158" s="4" t="s">
        <v>22</v>
      </c>
      <c r="N158" s="4" t="s">
        <v>22</v>
      </c>
      <c r="O158" s="5" t="s">
        <v>22</v>
      </c>
      <c r="P158" s="4" t="s">
        <v>22</v>
      </c>
      <c r="Q158" s="4" t="s">
        <v>22</v>
      </c>
      <c r="R158" s="4" t="s">
        <v>22</v>
      </c>
      <c r="S158" s="4" t="s">
        <v>22</v>
      </c>
    </row>
    <row r="159" spans="1:19" x14ac:dyDescent="0.2">
      <c r="A159" s="3" t="s">
        <v>159</v>
      </c>
      <c r="B159" s="4">
        <v>-13630493</v>
      </c>
      <c r="C159" s="4">
        <v>-19204867</v>
      </c>
      <c r="D159" s="4">
        <v>-18138400</v>
      </c>
      <c r="E159" s="4">
        <v>-114214370</v>
      </c>
      <c r="F159" s="4">
        <v>-35282905</v>
      </c>
      <c r="G159" s="4">
        <v>-64276000</v>
      </c>
      <c r="H159" s="4">
        <v>-77370000</v>
      </c>
      <c r="I159" s="4">
        <v>-74884000</v>
      </c>
      <c r="J159" s="4">
        <v>-97754000</v>
      </c>
      <c r="K159" s="4">
        <v>-136870000</v>
      </c>
      <c r="L159" s="4">
        <v>-247141000</v>
      </c>
      <c r="M159" s="4">
        <v>-609496000</v>
      </c>
      <c r="N159" s="4">
        <v>-455000000</v>
      </c>
      <c r="O159" s="5">
        <v>-421000000</v>
      </c>
      <c r="P159" s="4">
        <v>-106000000</v>
      </c>
      <c r="Q159" s="4">
        <v>-112000000</v>
      </c>
      <c r="R159" s="4">
        <v>-89000000</v>
      </c>
      <c r="S159" s="4">
        <v>-114000000</v>
      </c>
    </row>
    <row r="160" spans="1:19" x14ac:dyDescent="0.2">
      <c r="A160" s="3" t="s">
        <v>160</v>
      </c>
      <c r="B160" s="4">
        <v>-13214043</v>
      </c>
      <c r="C160" s="4">
        <v>-18924161</v>
      </c>
      <c r="D160" s="4">
        <v>-16747746</v>
      </c>
      <c r="E160" s="4">
        <v>-113755566</v>
      </c>
      <c r="F160" s="4">
        <v>-34425957</v>
      </c>
      <c r="G160" s="4">
        <v>-62530000</v>
      </c>
      <c r="H160" s="4">
        <v>-76939000</v>
      </c>
      <c r="I160" s="4">
        <v>-74851000</v>
      </c>
      <c r="J160" s="4">
        <v>-97562000</v>
      </c>
      <c r="K160" s="4">
        <v>-136798000</v>
      </c>
      <c r="L160" s="4">
        <v>-247048000</v>
      </c>
      <c r="M160" s="4">
        <v>-572929000</v>
      </c>
      <c r="N160" s="4">
        <v>-454000000</v>
      </c>
      <c r="O160" s="5">
        <v>-421000000</v>
      </c>
      <c r="P160" s="4">
        <v>-106000000</v>
      </c>
      <c r="Q160" s="4">
        <v>-112000000</v>
      </c>
      <c r="R160" s="4">
        <v>-89000000</v>
      </c>
      <c r="S160" s="4">
        <v>-114000000</v>
      </c>
    </row>
    <row r="161" spans="1:19" x14ac:dyDescent="0.2">
      <c r="A161" s="3" t="s">
        <v>161</v>
      </c>
      <c r="B161" s="4">
        <v>-416450</v>
      </c>
      <c r="C161" s="4">
        <v>-280706</v>
      </c>
      <c r="D161" s="4">
        <v>-1390654</v>
      </c>
      <c r="E161" s="4">
        <v>-458804</v>
      </c>
      <c r="F161" s="4">
        <v>-856948</v>
      </c>
      <c r="G161" s="4">
        <v>-1746000</v>
      </c>
      <c r="H161" s="4">
        <v>-431000</v>
      </c>
      <c r="I161" s="4">
        <v>-33000</v>
      </c>
      <c r="J161" s="4">
        <v>-192000</v>
      </c>
      <c r="K161" s="4">
        <v>-72000</v>
      </c>
      <c r="L161" s="4">
        <v>-93000</v>
      </c>
      <c r="M161" s="4">
        <v>-36567000</v>
      </c>
      <c r="N161" s="4">
        <v>-1000000</v>
      </c>
      <c r="O161" s="5" t="s">
        <v>22</v>
      </c>
      <c r="P161" s="4" t="s">
        <v>22</v>
      </c>
      <c r="Q161" s="4" t="s">
        <v>22</v>
      </c>
      <c r="R161" s="4" t="s">
        <v>22</v>
      </c>
      <c r="S161" s="4" t="s">
        <v>22</v>
      </c>
    </row>
    <row r="162" spans="1:19" x14ac:dyDescent="0.2">
      <c r="A162" s="3" t="s">
        <v>162</v>
      </c>
      <c r="B162" s="4">
        <v>-45203528</v>
      </c>
      <c r="C162" s="4">
        <v>-42209369</v>
      </c>
      <c r="D162" s="4">
        <v>-66483781</v>
      </c>
      <c r="E162" s="4">
        <v>38849062</v>
      </c>
      <c r="F162" s="4">
        <v>-246294213</v>
      </c>
      <c r="G162" s="4">
        <v>-74253000</v>
      </c>
      <c r="H162" s="4">
        <v>7010000</v>
      </c>
      <c r="I162" s="4">
        <v>160285000</v>
      </c>
      <c r="J162" s="4">
        <v>-513278000</v>
      </c>
      <c r="K162" s="4">
        <v>-1137072000</v>
      </c>
      <c r="L162" s="4">
        <v>346231000</v>
      </c>
      <c r="M162" s="4">
        <v>416401000</v>
      </c>
      <c r="N162" s="4">
        <v>-1715000000</v>
      </c>
      <c r="O162" s="5">
        <v>-698000000</v>
      </c>
      <c r="P162" s="4">
        <v>-258000000</v>
      </c>
      <c r="Q162" s="4">
        <v>-303000000</v>
      </c>
      <c r="R162" s="4">
        <v>-28000000</v>
      </c>
      <c r="S162" s="4">
        <v>-109000000</v>
      </c>
    </row>
    <row r="163" spans="1:19" x14ac:dyDescent="0.2">
      <c r="A163" s="3" t="s">
        <v>163</v>
      </c>
      <c r="B163" s="4">
        <v>76062629</v>
      </c>
      <c r="C163" s="4">
        <v>336835026</v>
      </c>
      <c r="D163" s="4">
        <v>472871653</v>
      </c>
      <c r="E163" s="4">
        <v>1174789615</v>
      </c>
      <c r="F163" s="4">
        <v>2330835825</v>
      </c>
      <c r="G163" s="4">
        <v>1875516000</v>
      </c>
      <c r="H163" s="4">
        <v>3508293000</v>
      </c>
      <c r="I163" s="4">
        <v>4713934000</v>
      </c>
      <c r="J163" s="4">
        <v>2662800000</v>
      </c>
      <c r="K163" s="4">
        <v>3353606000</v>
      </c>
      <c r="L163" s="4">
        <v>5550242000</v>
      </c>
      <c r="M163" s="4">
        <v>7806890000</v>
      </c>
      <c r="N163" s="4">
        <v>11024000000</v>
      </c>
      <c r="O163" s="5">
        <v>15904000000</v>
      </c>
      <c r="P163" s="4">
        <v>2818000000</v>
      </c>
      <c r="Q163" s="4">
        <v>3163000000</v>
      </c>
      <c r="R163" s="4">
        <v>5104000000</v>
      </c>
      <c r="S163" s="4">
        <v>4819000000</v>
      </c>
    </row>
    <row r="164" spans="1:19" x14ac:dyDescent="0.2">
      <c r="A164" s="3" t="s">
        <v>164</v>
      </c>
      <c r="B164" s="4">
        <v>-121266157</v>
      </c>
      <c r="C164" s="4">
        <v>-379044395</v>
      </c>
      <c r="D164" s="4">
        <v>-539355434</v>
      </c>
      <c r="E164" s="4">
        <v>-1135940553</v>
      </c>
      <c r="F164" s="4">
        <v>-2577130038</v>
      </c>
      <c r="G164" s="4">
        <v>-1949769000</v>
      </c>
      <c r="H164" s="4">
        <v>-3501283000</v>
      </c>
      <c r="I164" s="4">
        <v>-4553649000</v>
      </c>
      <c r="J164" s="4">
        <v>-3176078000</v>
      </c>
      <c r="K164" s="4">
        <v>-4490678000</v>
      </c>
      <c r="L164" s="4">
        <v>-5204011000</v>
      </c>
      <c r="M164" s="4">
        <v>-7390489000</v>
      </c>
      <c r="N164" s="4">
        <v>-12739000000</v>
      </c>
      <c r="O164" s="5">
        <v>-16602000000</v>
      </c>
      <c r="P164" s="4">
        <v>-3076000000</v>
      </c>
      <c r="Q164" s="4">
        <v>-3466000000</v>
      </c>
      <c r="R164" s="4">
        <v>-5132000000</v>
      </c>
      <c r="S164" s="4">
        <v>-4928000000</v>
      </c>
    </row>
    <row r="165" spans="1:19" x14ac:dyDescent="0.2">
      <c r="A165" s="3" t="s">
        <v>165</v>
      </c>
      <c r="B165" s="4" t="s">
        <v>22</v>
      </c>
      <c r="C165" s="4">
        <v>-5468180</v>
      </c>
      <c r="D165" s="4" t="s">
        <v>22</v>
      </c>
      <c r="E165" s="4">
        <v>-3423439</v>
      </c>
      <c r="F165" s="4">
        <v>-40814136</v>
      </c>
      <c r="G165" s="4">
        <v>-45009000</v>
      </c>
      <c r="H165" s="4">
        <v>-7284000</v>
      </c>
      <c r="I165" s="4">
        <v>-35798000</v>
      </c>
      <c r="J165" s="4">
        <v>-4195000</v>
      </c>
      <c r="K165" s="4" t="s">
        <v>22</v>
      </c>
      <c r="L165" s="4">
        <v>-6937000</v>
      </c>
      <c r="M165" s="4">
        <v>-55728000</v>
      </c>
      <c r="N165" s="4" t="s">
        <v>22</v>
      </c>
      <c r="O165" s="5" t="s">
        <v>22</v>
      </c>
      <c r="P165" s="4" t="s">
        <v>22</v>
      </c>
      <c r="Q165" s="4" t="s">
        <v>22</v>
      </c>
      <c r="R165" s="4" t="s">
        <v>22</v>
      </c>
      <c r="S165" s="4" t="s">
        <v>22</v>
      </c>
    </row>
    <row r="166" spans="1:19" x14ac:dyDescent="0.2">
      <c r="A166" s="3" t="s">
        <v>166</v>
      </c>
      <c r="B166" s="4" t="s">
        <v>22</v>
      </c>
      <c r="C166" s="4" t="s">
        <v>22</v>
      </c>
      <c r="D166" s="4" t="s">
        <v>22</v>
      </c>
      <c r="E166" s="4" t="s">
        <v>22</v>
      </c>
      <c r="F166" s="4" t="s">
        <v>22</v>
      </c>
      <c r="G166" s="4" t="s">
        <v>22</v>
      </c>
      <c r="H166" s="4" t="s">
        <v>22</v>
      </c>
      <c r="I166" s="4" t="s">
        <v>22</v>
      </c>
      <c r="J166" s="4" t="s">
        <v>22</v>
      </c>
      <c r="K166" s="4" t="s">
        <v>22</v>
      </c>
      <c r="L166" s="4" t="s">
        <v>22</v>
      </c>
      <c r="M166" s="4" t="s">
        <v>22</v>
      </c>
      <c r="N166" s="4" t="s">
        <v>22</v>
      </c>
      <c r="O166" s="5" t="s">
        <v>22</v>
      </c>
      <c r="P166" s="4" t="s">
        <v>22</v>
      </c>
      <c r="Q166" s="4" t="s">
        <v>22</v>
      </c>
      <c r="R166" s="4" t="s">
        <v>22</v>
      </c>
      <c r="S166" s="4" t="s">
        <v>22</v>
      </c>
    </row>
    <row r="167" spans="1:19" x14ac:dyDescent="0.2">
      <c r="A167" s="3" t="s">
        <v>167</v>
      </c>
      <c r="B167" s="4" t="s">
        <v>22</v>
      </c>
      <c r="C167" s="4">
        <v>-5468180</v>
      </c>
      <c r="D167" s="4" t="s">
        <v>22</v>
      </c>
      <c r="E167" s="4">
        <v>-3423439</v>
      </c>
      <c r="F167" s="4">
        <v>-40814136</v>
      </c>
      <c r="G167" s="4">
        <v>-45009000</v>
      </c>
      <c r="H167" s="4">
        <v>-7284000</v>
      </c>
      <c r="I167" s="4">
        <v>-35798000</v>
      </c>
      <c r="J167" s="4">
        <v>-4195000</v>
      </c>
      <c r="K167" s="4" t="s">
        <v>22</v>
      </c>
      <c r="L167" s="4">
        <v>-6937000</v>
      </c>
      <c r="M167" s="4">
        <v>-55728000</v>
      </c>
      <c r="N167" s="4" t="s">
        <v>22</v>
      </c>
      <c r="O167" s="5" t="s">
        <v>22</v>
      </c>
      <c r="P167" s="4" t="s">
        <v>22</v>
      </c>
      <c r="Q167" s="4" t="s">
        <v>22</v>
      </c>
      <c r="R167" s="4" t="s">
        <v>22</v>
      </c>
      <c r="S167" s="4" t="s">
        <v>22</v>
      </c>
    </row>
    <row r="168" spans="1:19" x14ac:dyDescent="0.2">
      <c r="A168" s="3" t="s">
        <v>168</v>
      </c>
      <c r="B168" s="4" t="s">
        <v>22</v>
      </c>
      <c r="C168" s="4" t="s">
        <v>22</v>
      </c>
      <c r="D168" s="4" t="s">
        <v>22</v>
      </c>
      <c r="E168" s="4" t="s">
        <v>22</v>
      </c>
      <c r="F168" s="4" t="s">
        <v>22</v>
      </c>
      <c r="G168" s="4" t="s">
        <v>22</v>
      </c>
      <c r="H168" s="4" t="s">
        <v>22</v>
      </c>
      <c r="I168" s="4" t="s">
        <v>22</v>
      </c>
      <c r="J168" s="4" t="s">
        <v>22</v>
      </c>
      <c r="K168" s="4" t="s">
        <v>22</v>
      </c>
      <c r="L168" s="4" t="s">
        <v>22</v>
      </c>
      <c r="M168" s="4" t="s">
        <v>22</v>
      </c>
      <c r="N168" s="4" t="s">
        <v>22</v>
      </c>
      <c r="O168" s="5" t="s">
        <v>22</v>
      </c>
      <c r="P168" s="4" t="s">
        <v>22</v>
      </c>
      <c r="Q168" s="4" t="s">
        <v>22</v>
      </c>
      <c r="R168" s="4" t="s">
        <v>22</v>
      </c>
      <c r="S168" s="4" t="s">
        <v>22</v>
      </c>
    </row>
    <row r="169" spans="1:19" x14ac:dyDescent="0.2">
      <c r="A169" s="3" t="s">
        <v>169</v>
      </c>
      <c r="B169" s="4" t="s">
        <v>22</v>
      </c>
      <c r="C169" s="4" t="s">
        <v>22</v>
      </c>
      <c r="D169" s="4">
        <v>-1</v>
      </c>
      <c r="E169" s="4" t="s">
        <v>22</v>
      </c>
      <c r="F169" s="4" t="s">
        <v>22</v>
      </c>
      <c r="G169" s="4" t="s">
        <v>22</v>
      </c>
      <c r="H169" s="4">
        <v>-6599000</v>
      </c>
      <c r="I169" s="4">
        <v>-72244000</v>
      </c>
      <c r="J169" s="4">
        <v>-57232000</v>
      </c>
      <c r="K169" s="4">
        <v>-173848000</v>
      </c>
      <c r="L169" s="4">
        <v>-344608000</v>
      </c>
      <c r="M169" s="4">
        <v>-1347710000</v>
      </c>
      <c r="N169" s="4">
        <v>-1701000000</v>
      </c>
      <c r="O169" s="5">
        <v>-1397000000</v>
      </c>
      <c r="P169" s="4">
        <v>-300000000</v>
      </c>
      <c r="Q169" s="4">
        <v>-231000000</v>
      </c>
      <c r="R169" s="4">
        <v>-421000000</v>
      </c>
      <c r="S169" s="4">
        <v>-445000000</v>
      </c>
    </row>
    <row r="170" spans="1:19" x14ac:dyDescent="0.2">
      <c r="A170" s="3" t="s">
        <v>153</v>
      </c>
      <c r="B170" s="4" t="s">
        <v>22</v>
      </c>
      <c r="C170" s="4" t="s">
        <v>22</v>
      </c>
      <c r="D170" s="4" t="s">
        <v>22</v>
      </c>
      <c r="E170" s="4" t="s">
        <v>22</v>
      </c>
      <c r="F170" s="4" t="s">
        <v>22</v>
      </c>
      <c r="G170" s="4" t="s">
        <v>22</v>
      </c>
      <c r="H170" s="4" t="s">
        <v>22</v>
      </c>
      <c r="I170" s="4" t="s">
        <v>22</v>
      </c>
      <c r="J170" s="4" t="s">
        <v>22</v>
      </c>
      <c r="K170" s="4" t="s">
        <v>22</v>
      </c>
      <c r="L170" s="4" t="s">
        <v>22</v>
      </c>
      <c r="M170" s="4" t="s">
        <v>22</v>
      </c>
      <c r="N170" s="4" t="s">
        <v>22</v>
      </c>
      <c r="O170" s="5" t="s">
        <v>22</v>
      </c>
      <c r="P170" s="4" t="s">
        <v>22</v>
      </c>
      <c r="Q170" s="4" t="s">
        <v>22</v>
      </c>
      <c r="R170" s="4" t="s">
        <v>22</v>
      </c>
      <c r="S170" s="4" t="s">
        <v>22</v>
      </c>
    </row>
    <row r="171" spans="1:19" x14ac:dyDescent="0.2">
      <c r="A171" s="3" t="s">
        <v>170</v>
      </c>
      <c r="B171" s="4">
        <v>-58834021</v>
      </c>
      <c r="C171" s="4">
        <v>-66882416</v>
      </c>
      <c r="D171" s="4">
        <v>-84622182</v>
      </c>
      <c r="E171" s="4">
        <v>-78788747</v>
      </c>
      <c r="F171" s="4">
        <v>-322391254</v>
      </c>
      <c r="G171" s="4">
        <v>-183538000</v>
      </c>
      <c r="H171" s="4">
        <v>-84243000</v>
      </c>
      <c r="I171" s="4">
        <v>-22641000</v>
      </c>
      <c r="J171" s="4">
        <v>-672459000</v>
      </c>
      <c r="K171" s="4">
        <v>-1447790000</v>
      </c>
      <c r="L171" s="4">
        <v>-252181000</v>
      </c>
      <c r="M171" s="4">
        <v>-1596533000</v>
      </c>
      <c r="N171" s="4">
        <v>-3871000000</v>
      </c>
      <c r="O171" s="5">
        <v>-2516000000</v>
      </c>
      <c r="P171" s="4">
        <v>-664000000</v>
      </c>
      <c r="Q171" s="4">
        <v>-646000000</v>
      </c>
      <c r="R171" s="4">
        <v>-538000000</v>
      </c>
      <c r="S171" s="4">
        <v>-668000000</v>
      </c>
    </row>
    <row r="172" spans="1:19" x14ac:dyDescent="0.2">
      <c r="A172" s="3" t="s">
        <v>171</v>
      </c>
      <c r="B172" s="4" t="s">
        <v>22</v>
      </c>
      <c r="C172" s="4">
        <v>-10593206</v>
      </c>
      <c r="D172" s="4">
        <v>-17968004</v>
      </c>
      <c r="E172" s="4">
        <v>-23754005</v>
      </c>
      <c r="F172" s="4">
        <v>-28302507</v>
      </c>
      <c r="G172" s="4">
        <v>-20974000</v>
      </c>
      <c r="H172" s="4">
        <v>-24419000</v>
      </c>
      <c r="I172" s="4">
        <v>-26496000</v>
      </c>
      <c r="J172" s="4">
        <v>-6624000</v>
      </c>
      <c r="K172" s="4">
        <v>-2844000</v>
      </c>
      <c r="L172" s="4">
        <v>-3356000</v>
      </c>
      <c r="M172" s="4" t="s">
        <v>22</v>
      </c>
      <c r="N172" s="4" t="s">
        <v>22</v>
      </c>
      <c r="O172" s="5">
        <v>0</v>
      </c>
      <c r="P172" s="4" t="s">
        <v>22</v>
      </c>
      <c r="Q172" s="4" t="s">
        <v>22</v>
      </c>
      <c r="R172" s="4" t="s">
        <v>22</v>
      </c>
      <c r="S172" s="4" t="s">
        <v>22</v>
      </c>
    </row>
    <row r="173" spans="1:19" x14ac:dyDescent="0.2">
      <c r="A173" s="3" t="s">
        <v>172</v>
      </c>
      <c r="B173" s="4">
        <v>-3000000</v>
      </c>
      <c r="C173" s="4" t="s">
        <v>22</v>
      </c>
      <c r="D173" s="4" t="s">
        <v>22</v>
      </c>
      <c r="E173" s="4">
        <v>15517062</v>
      </c>
      <c r="F173" s="4">
        <v>322295364</v>
      </c>
      <c r="G173" s="4">
        <v>-4026000</v>
      </c>
      <c r="H173" s="4">
        <v>4751000</v>
      </c>
      <c r="I173" s="4">
        <v>42901000</v>
      </c>
      <c r="J173" s="4">
        <v>644605000</v>
      </c>
      <c r="K173" s="4">
        <v>155040000</v>
      </c>
      <c r="L173" s="4">
        <v>606496000</v>
      </c>
      <c r="M173" s="4">
        <v>598491000</v>
      </c>
      <c r="N173" s="4">
        <v>1064000000</v>
      </c>
      <c r="O173" s="5">
        <v>139000000</v>
      </c>
      <c r="P173" s="4">
        <v>383000000</v>
      </c>
      <c r="Q173" s="4">
        <v>21000000</v>
      </c>
      <c r="R173" s="4">
        <v>-51000000</v>
      </c>
      <c r="S173" s="4">
        <v>-214000000</v>
      </c>
    </row>
    <row r="174" spans="1:19" x14ac:dyDescent="0.2">
      <c r="A174" s="3" t="s">
        <v>173</v>
      </c>
      <c r="B174" s="4" t="s">
        <v>22</v>
      </c>
      <c r="C174" s="4" t="s">
        <v>22</v>
      </c>
      <c r="D174" s="4" t="s">
        <v>22</v>
      </c>
      <c r="E174" s="4">
        <v>31453613</v>
      </c>
      <c r="F174" s="4">
        <v>330000000</v>
      </c>
      <c r="G174" s="4">
        <v>5033000</v>
      </c>
      <c r="H174" s="4">
        <v>11435000</v>
      </c>
      <c r="I174" s="4">
        <v>47905000</v>
      </c>
      <c r="J174" s="4">
        <v>1116873000</v>
      </c>
      <c r="K174" s="4">
        <v>629891000</v>
      </c>
      <c r="L174" s="4">
        <v>2396717000</v>
      </c>
      <c r="M174" s="4">
        <v>9261703000</v>
      </c>
      <c r="N174" s="4">
        <v>17017000000</v>
      </c>
      <c r="O174" s="5">
        <v>22019000000</v>
      </c>
      <c r="P174" s="4">
        <v>5163000000</v>
      </c>
      <c r="Q174" s="4">
        <v>4539000000</v>
      </c>
      <c r="R174" s="4">
        <v>5977000000</v>
      </c>
      <c r="S174" s="4">
        <v>6340000000</v>
      </c>
    </row>
    <row r="175" spans="1:19" x14ac:dyDescent="0.2">
      <c r="A175" s="3" t="s">
        <v>174</v>
      </c>
      <c r="B175" s="4">
        <v>-3000000</v>
      </c>
      <c r="C175" s="4" t="s">
        <v>22</v>
      </c>
      <c r="D175" s="4" t="s">
        <v>22</v>
      </c>
      <c r="E175" s="4">
        <v>-15936551</v>
      </c>
      <c r="F175" s="4">
        <v>-7704636</v>
      </c>
      <c r="G175" s="4">
        <v>-9059000</v>
      </c>
      <c r="H175" s="4">
        <v>-6684000</v>
      </c>
      <c r="I175" s="4">
        <v>-5004000</v>
      </c>
      <c r="J175" s="4">
        <v>-472268000</v>
      </c>
      <c r="K175" s="4">
        <v>-474851000</v>
      </c>
      <c r="L175" s="4">
        <v>-1790221000</v>
      </c>
      <c r="M175" s="4">
        <v>-8663212000</v>
      </c>
      <c r="N175" s="4">
        <v>-15953000000</v>
      </c>
      <c r="O175" s="5">
        <v>-21880000000</v>
      </c>
      <c r="P175" s="4">
        <v>-4780000000</v>
      </c>
      <c r="Q175" s="4">
        <v>-4518000000</v>
      </c>
      <c r="R175" s="4">
        <v>-6028000000</v>
      </c>
      <c r="S175" s="4">
        <v>-6554000000</v>
      </c>
    </row>
    <row r="176" spans="1:19" x14ac:dyDescent="0.2">
      <c r="A176" s="3" t="s">
        <v>175</v>
      </c>
      <c r="B176" s="4" t="s">
        <v>22</v>
      </c>
      <c r="C176" s="4" t="s">
        <v>22</v>
      </c>
      <c r="D176" s="4" t="s">
        <v>22</v>
      </c>
      <c r="E176" s="4">
        <v>-1012225</v>
      </c>
      <c r="F176" s="4">
        <v>-1944307</v>
      </c>
      <c r="G176" s="4">
        <v>-2714000</v>
      </c>
      <c r="H176" s="4" t="s">
        <v>22</v>
      </c>
      <c r="I176" s="4" t="s">
        <v>22</v>
      </c>
      <c r="J176" s="4" t="s">
        <v>22</v>
      </c>
      <c r="K176" s="4">
        <v>1866495000</v>
      </c>
      <c r="L176" s="4">
        <v>-54085000</v>
      </c>
      <c r="M176" s="4">
        <v>1033659000</v>
      </c>
      <c r="N176" s="4">
        <v>-148000000</v>
      </c>
      <c r="O176" s="5">
        <v>-281000000</v>
      </c>
      <c r="P176" s="4">
        <v>-41000000</v>
      </c>
      <c r="Q176" s="4">
        <v>-33000000</v>
      </c>
      <c r="R176" s="4">
        <v>-61000000</v>
      </c>
      <c r="S176" s="4">
        <v>-146000000</v>
      </c>
    </row>
    <row r="177" spans="1:19" x14ac:dyDescent="0.2">
      <c r="A177" s="3" t="s">
        <v>176</v>
      </c>
      <c r="B177" s="4" t="s">
        <v>22</v>
      </c>
      <c r="C177" s="4" t="s">
        <v>22</v>
      </c>
      <c r="D177" s="4" t="s">
        <v>22</v>
      </c>
      <c r="E177" s="4" t="s">
        <v>22</v>
      </c>
      <c r="F177" s="4" t="s">
        <v>22</v>
      </c>
      <c r="G177" s="4" t="s">
        <v>22</v>
      </c>
      <c r="H177" s="4" t="s">
        <v>22</v>
      </c>
      <c r="I177" s="4" t="s">
        <v>22</v>
      </c>
      <c r="J177" s="4" t="s">
        <v>22</v>
      </c>
      <c r="K177" s="4">
        <v>1867215000</v>
      </c>
      <c r="L177" s="4" t="s">
        <v>22</v>
      </c>
      <c r="M177" s="4">
        <v>1519545000</v>
      </c>
      <c r="N177" s="4" t="s">
        <v>22</v>
      </c>
      <c r="O177" s="5" t="s">
        <v>22</v>
      </c>
      <c r="P177" s="4" t="s">
        <v>22</v>
      </c>
      <c r="Q177" s="4" t="s">
        <v>22</v>
      </c>
      <c r="R177" s="4" t="s">
        <v>22</v>
      </c>
      <c r="S177" s="4" t="s">
        <v>22</v>
      </c>
    </row>
    <row r="178" spans="1:19" x14ac:dyDescent="0.2">
      <c r="A178" s="3" t="s">
        <v>177</v>
      </c>
      <c r="B178" s="4" t="s">
        <v>22</v>
      </c>
      <c r="C178" s="4" t="s">
        <v>22</v>
      </c>
      <c r="D178" s="4" t="s">
        <v>22</v>
      </c>
      <c r="E178" s="4">
        <v>-1012225</v>
      </c>
      <c r="F178" s="4">
        <v>-1944307</v>
      </c>
      <c r="G178" s="4">
        <v>-2714000</v>
      </c>
      <c r="H178" s="4" t="s">
        <v>22</v>
      </c>
      <c r="I178" s="4" t="s">
        <v>22</v>
      </c>
      <c r="J178" s="4" t="s">
        <v>22</v>
      </c>
      <c r="K178" s="4">
        <v>-720000</v>
      </c>
      <c r="L178" s="4">
        <v>-54085000</v>
      </c>
      <c r="M178" s="4">
        <v>-485886000</v>
      </c>
      <c r="N178" s="4">
        <v>-148000000</v>
      </c>
      <c r="O178" s="5">
        <v>-281000000</v>
      </c>
      <c r="P178" s="4">
        <v>-41000000</v>
      </c>
      <c r="Q178" s="4">
        <v>-33000000</v>
      </c>
      <c r="R178" s="4">
        <v>-61000000</v>
      </c>
      <c r="S178" s="4">
        <v>-146000000</v>
      </c>
    </row>
    <row r="179" spans="1:19" x14ac:dyDescent="0.2">
      <c r="A179" s="3" t="s">
        <v>178</v>
      </c>
      <c r="B179" s="4">
        <v>18199</v>
      </c>
      <c r="C179" s="4">
        <v>11175</v>
      </c>
      <c r="D179" s="4">
        <v>5700</v>
      </c>
      <c r="E179" s="4">
        <v>3020</v>
      </c>
      <c r="F179" s="4">
        <v>-27751625</v>
      </c>
      <c r="G179" s="4" t="s">
        <v>22</v>
      </c>
      <c r="H179" s="4" t="s">
        <v>22</v>
      </c>
      <c r="I179" s="4">
        <v>-67308000</v>
      </c>
      <c r="J179" s="4">
        <v>-29099000</v>
      </c>
      <c r="K179" s="4">
        <v>2321000</v>
      </c>
      <c r="L179" s="4">
        <v>-306789000</v>
      </c>
      <c r="M179" s="4">
        <v>292833000</v>
      </c>
      <c r="N179" s="4" t="s">
        <v>22</v>
      </c>
      <c r="O179" s="5" t="s">
        <v>22</v>
      </c>
      <c r="P179" s="4" t="s">
        <v>22</v>
      </c>
      <c r="Q179" s="4" t="s">
        <v>22</v>
      </c>
      <c r="R179" s="4" t="s">
        <v>22</v>
      </c>
      <c r="S179" s="4" t="s">
        <v>22</v>
      </c>
    </row>
    <row r="180" spans="1:19" x14ac:dyDescent="0.2">
      <c r="A180" s="3" t="s">
        <v>153</v>
      </c>
      <c r="B180" s="4" t="s">
        <v>22</v>
      </c>
      <c r="C180" s="4" t="s">
        <v>22</v>
      </c>
      <c r="D180" s="4" t="s">
        <v>22</v>
      </c>
      <c r="E180" s="4" t="s">
        <v>22</v>
      </c>
      <c r="F180" s="4" t="s">
        <v>22</v>
      </c>
      <c r="G180" s="4" t="s">
        <v>22</v>
      </c>
      <c r="H180" s="4" t="s">
        <v>22</v>
      </c>
      <c r="I180" s="4" t="s">
        <v>22</v>
      </c>
      <c r="J180" s="4" t="s">
        <v>22</v>
      </c>
      <c r="K180" s="4" t="s">
        <v>22</v>
      </c>
      <c r="L180" s="4" t="s">
        <v>22</v>
      </c>
      <c r="M180" s="4" t="s">
        <v>22</v>
      </c>
      <c r="N180" s="4" t="s">
        <v>22</v>
      </c>
      <c r="O180" s="5" t="s">
        <v>22</v>
      </c>
      <c r="P180" s="4" t="s">
        <v>22</v>
      </c>
      <c r="Q180" s="4" t="s">
        <v>22</v>
      </c>
      <c r="R180" s="4" t="s">
        <v>22</v>
      </c>
      <c r="S180" s="4" t="s">
        <v>22</v>
      </c>
    </row>
    <row r="181" spans="1:19" x14ac:dyDescent="0.2">
      <c r="A181" s="3" t="s">
        <v>179</v>
      </c>
      <c r="B181" s="4">
        <v>-2981801</v>
      </c>
      <c r="C181" s="4">
        <v>-10582031</v>
      </c>
      <c r="D181" s="4">
        <v>-17962304</v>
      </c>
      <c r="E181" s="4">
        <v>-9246148</v>
      </c>
      <c r="F181" s="4">
        <v>264296925</v>
      </c>
      <c r="G181" s="4">
        <v>-27714000</v>
      </c>
      <c r="H181" s="4">
        <v>-19668000</v>
      </c>
      <c r="I181" s="4">
        <v>-50903000</v>
      </c>
      <c r="J181" s="4">
        <v>608882000</v>
      </c>
      <c r="K181" s="4">
        <v>2021012000</v>
      </c>
      <c r="L181" s="4">
        <v>242266000</v>
      </c>
      <c r="M181" s="4">
        <v>1924983000</v>
      </c>
      <c r="N181" s="4">
        <v>916000000</v>
      </c>
      <c r="O181" s="5">
        <v>-142000000</v>
      </c>
      <c r="P181" s="4">
        <v>342000000</v>
      </c>
      <c r="Q181" s="4">
        <v>-12000000</v>
      </c>
      <c r="R181" s="4">
        <v>-112000000</v>
      </c>
      <c r="S181" s="4">
        <v>-360000000</v>
      </c>
    </row>
    <row r="182" spans="1:19" x14ac:dyDescent="0.2">
      <c r="A182" s="3" t="s">
        <v>180</v>
      </c>
      <c r="B182" s="4">
        <v>946433</v>
      </c>
      <c r="C182" s="4">
        <v>-1409973</v>
      </c>
      <c r="D182" s="4">
        <v>-3199578</v>
      </c>
      <c r="E182" s="4">
        <v>-15682364</v>
      </c>
      <c r="F182" s="4">
        <v>-55839833</v>
      </c>
      <c r="G182" s="4">
        <v>-66381000</v>
      </c>
      <c r="H182" s="4">
        <v>-19089000</v>
      </c>
      <c r="I182" s="4">
        <v>-41346000</v>
      </c>
      <c r="J182" s="4">
        <v>-90895000</v>
      </c>
      <c r="K182" s="4">
        <v>-37584000</v>
      </c>
      <c r="L182" s="4">
        <v>-115837000</v>
      </c>
      <c r="M182" s="4">
        <v>-153754000</v>
      </c>
      <c r="N182" s="4">
        <v>-270000000</v>
      </c>
      <c r="O182" s="5">
        <v>-308000000</v>
      </c>
      <c r="P182" s="4">
        <v>-127000000</v>
      </c>
      <c r="Q182" s="4">
        <v>-49000000</v>
      </c>
      <c r="R182" s="4">
        <v>-48000000</v>
      </c>
      <c r="S182" s="4">
        <v>-84000000</v>
      </c>
    </row>
    <row r="183" spans="1:19" x14ac:dyDescent="0.2">
      <c r="A183" s="3" t="s">
        <v>181</v>
      </c>
      <c r="B183" s="4">
        <v>6080631</v>
      </c>
      <c r="C183" s="4">
        <v>11961184</v>
      </c>
      <c r="D183" s="4">
        <v>37306903</v>
      </c>
      <c r="E183" s="4">
        <v>54478466</v>
      </c>
      <c r="F183" s="4">
        <v>138698955</v>
      </c>
      <c r="G183" s="4">
        <v>10118000</v>
      </c>
      <c r="H183" s="4">
        <v>86348000</v>
      </c>
      <c r="I183" s="4">
        <v>195466000</v>
      </c>
      <c r="J183" s="4">
        <v>167330000</v>
      </c>
      <c r="K183" s="4">
        <v>1024313000</v>
      </c>
      <c r="L183" s="4">
        <v>1172637000</v>
      </c>
      <c r="M183" s="4">
        <v>1293493000</v>
      </c>
      <c r="N183" s="4">
        <v>-15000000</v>
      </c>
      <c r="O183" s="5">
        <v>1879000000</v>
      </c>
      <c r="P183" s="4">
        <v>402000000</v>
      </c>
      <c r="Q183" s="4">
        <v>884000000</v>
      </c>
      <c r="R183" s="4">
        <v>209000000</v>
      </c>
      <c r="S183" s="4">
        <v>384000000</v>
      </c>
    </row>
    <row r="184" spans="1:19" x14ac:dyDescent="0.2">
      <c r="A184" s="3" t="s">
        <v>52</v>
      </c>
      <c r="B184" s="4">
        <v>79520213</v>
      </c>
      <c r="C184" s="4">
        <v>107040240</v>
      </c>
      <c r="D184" s="4">
        <v>138617164</v>
      </c>
      <c r="E184" s="4">
        <v>165417620</v>
      </c>
      <c r="F184" s="4">
        <v>186913446</v>
      </c>
      <c r="G184" s="4">
        <v>178631000</v>
      </c>
      <c r="H184" s="4">
        <v>223795000</v>
      </c>
      <c r="I184" s="4">
        <v>185792000</v>
      </c>
      <c r="J184" s="4">
        <v>-23690000</v>
      </c>
      <c r="K184" s="4">
        <v>-79841000</v>
      </c>
      <c r="L184" s="4">
        <v>232684000</v>
      </c>
      <c r="M184" s="4">
        <v>644645000</v>
      </c>
      <c r="N184" s="4">
        <v>1437000000</v>
      </c>
      <c r="O184" s="5">
        <v>2016000000</v>
      </c>
      <c r="P184" s="4">
        <v>393000000</v>
      </c>
      <c r="Q184" s="4">
        <v>471000000</v>
      </c>
      <c r="R184" s="4">
        <v>466000000</v>
      </c>
      <c r="S184" s="4">
        <v>686000000</v>
      </c>
    </row>
    <row r="185" spans="1:19" x14ac:dyDescent="0.2">
      <c r="A185" s="3" t="s">
        <v>53</v>
      </c>
      <c r="B185" s="6">
        <v>36.69</v>
      </c>
      <c r="C185" s="6">
        <v>35.81</v>
      </c>
      <c r="D185" s="6">
        <v>37.1</v>
      </c>
      <c r="E185" s="4">
        <v>35</v>
      </c>
      <c r="F185" s="6">
        <v>33.590000000000003</v>
      </c>
      <c r="G185" s="6">
        <v>27.41</v>
      </c>
      <c r="H185" s="6">
        <v>26.5</v>
      </c>
      <c r="I185" s="6">
        <v>13.29</v>
      </c>
      <c r="J185" s="6">
        <v>-1.65</v>
      </c>
      <c r="K185" s="6">
        <v>-3.48</v>
      </c>
      <c r="L185" s="6">
        <v>5.86</v>
      </c>
      <c r="M185" s="6">
        <v>9.1199999999999992</v>
      </c>
      <c r="N185" s="6">
        <v>13.64</v>
      </c>
      <c r="O185" s="7">
        <v>16.600000000000001</v>
      </c>
      <c r="P185" s="6">
        <v>10.93</v>
      </c>
      <c r="Q185" s="6">
        <v>13.64</v>
      </c>
      <c r="R185" s="6">
        <v>14.83</v>
      </c>
      <c r="S185" s="6">
        <v>16.600000000000001</v>
      </c>
    </row>
    <row r="186" spans="1:19" x14ac:dyDescent="0.2">
      <c r="A186" s="3" t="s">
        <v>182</v>
      </c>
      <c r="B186" s="4" t="s">
        <v>22</v>
      </c>
      <c r="C186" s="4">
        <v>5468180</v>
      </c>
      <c r="D186" s="4" t="s">
        <v>22</v>
      </c>
      <c r="E186" s="4">
        <v>3423439</v>
      </c>
      <c r="F186" s="4">
        <v>40814136</v>
      </c>
      <c r="G186" s="4">
        <v>45009000</v>
      </c>
      <c r="H186" s="4">
        <v>7284000</v>
      </c>
      <c r="I186" s="4">
        <v>35798000</v>
      </c>
      <c r="J186" s="4">
        <v>4195000</v>
      </c>
      <c r="K186" s="4" t="s">
        <v>22</v>
      </c>
      <c r="L186" s="4">
        <v>6937000</v>
      </c>
      <c r="M186" s="4">
        <v>55728000</v>
      </c>
      <c r="N186" s="4" t="s">
        <v>22</v>
      </c>
      <c r="O186" s="5" t="s">
        <v>22</v>
      </c>
      <c r="P186" s="4" t="s">
        <v>22</v>
      </c>
      <c r="Q186" s="4" t="s">
        <v>22</v>
      </c>
      <c r="R186" s="4" t="s">
        <v>22</v>
      </c>
      <c r="S186" s="4" t="s">
        <v>22</v>
      </c>
    </row>
    <row r="187" spans="1:19" x14ac:dyDescent="0.2">
      <c r="A187" s="3" t="s">
        <v>183</v>
      </c>
      <c r="B187" s="4">
        <v>54265960</v>
      </c>
      <c r="C187" s="4">
        <v>70220764</v>
      </c>
      <c r="D187" s="4">
        <v>121752989</v>
      </c>
      <c r="E187" s="4">
        <v>28298991</v>
      </c>
      <c r="F187" s="4">
        <v>161510379</v>
      </c>
      <c r="G187" s="4">
        <v>157094000</v>
      </c>
      <c r="H187" s="4">
        <v>112889000</v>
      </c>
      <c r="I187" s="4">
        <v>194126000</v>
      </c>
      <c r="J187" s="4">
        <v>133153000</v>
      </c>
      <c r="K187" s="4">
        <v>314221000</v>
      </c>
      <c r="L187" s="4">
        <v>935411000</v>
      </c>
      <c r="M187" s="4">
        <v>355547000</v>
      </c>
      <c r="N187" s="4">
        <v>2485000000</v>
      </c>
      <c r="O187" s="5">
        <v>4116000000</v>
      </c>
      <c r="P187" s="4">
        <v>618000000</v>
      </c>
      <c r="Q187" s="4">
        <v>1430000000</v>
      </c>
      <c r="R187" s="4">
        <v>770000000</v>
      </c>
      <c r="S187" s="4">
        <v>1298000000</v>
      </c>
    </row>
    <row r="188" spans="1:19" x14ac:dyDescent="0.2">
      <c r="A188" s="28" t="s">
        <v>184</v>
      </c>
      <c r="B188" s="26">
        <v>60192069</v>
      </c>
      <c r="C188" s="26">
        <v>72804382</v>
      </c>
      <c r="D188" s="26">
        <v>122575784</v>
      </c>
      <c r="E188" s="26">
        <v>29996523</v>
      </c>
      <c r="F188" s="26">
        <v>168465335</v>
      </c>
      <c r="G188" s="26">
        <v>171428037</v>
      </c>
      <c r="H188" s="26">
        <v>131729388</v>
      </c>
      <c r="I188" s="26">
        <v>200871752</v>
      </c>
      <c r="J188" s="4">
        <v>133153000</v>
      </c>
      <c r="K188" s="4">
        <v>314221000</v>
      </c>
      <c r="L188" s="26">
        <v>934483375</v>
      </c>
      <c r="M188" s="26">
        <v>442822685</v>
      </c>
      <c r="N188" s="26">
        <v>2683361538</v>
      </c>
      <c r="O188" s="27">
        <v>4335286595</v>
      </c>
      <c r="P188" s="26">
        <v>677939394</v>
      </c>
      <c r="Q188" s="26">
        <v>1483246753</v>
      </c>
      <c r="R188" s="26">
        <v>828162500</v>
      </c>
      <c r="S188" s="26">
        <v>1349067797</v>
      </c>
    </row>
    <row r="189" spans="1:19" x14ac:dyDescent="0.2">
      <c r="A189" s="21" t="s">
        <v>197</v>
      </c>
      <c r="B189" s="22"/>
      <c r="C189" s="23">
        <f>(C188/B188)-1</f>
        <v>0.2095344654127107</v>
      </c>
      <c r="D189" s="23">
        <f>(D188/C188)-1</f>
        <v>0.68363195501062002</v>
      </c>
      <c r="E189" s="23">
        <f>(E188/D188)-1</f>
        <v>-0.75528181814443873</v>
      </c>
      <c r="F189" s="23">
        <f t="shared" ref="F189:S189" si="11">(F188/E188)-1</f>
        <v>4.6161620798517218</v>
      </c>
      <c r="G189" s="23">
        <f t="shared" si="11"/>
        <v>1.7586419188256208E-2</v>
      </c>
      <c r="H189" s="23">
        <f t="shared" si="11"/>
        <v>-0.2315761744387238</v>
      </c>
      <c r="I189" s="23">
        <f t="shared" si="11"/>
        <v>0.52488184337423638</v>
      </c>
      <c r="J189" s="23">
        <f t="shared" si="11"/>
        <v>-0.33712431601632065</v>
      </c>
      <c r="K189" s="23">
        <f t="shared" si="11"/>
        <v>1.3598491960376409</v>
      </c>
      <c r="L189" s="23">
        <f t="shared" si="11"/>
        <v>1.973968560344471</v>
      </c>
      <c r="M189" s="23">
        <f t="shared" si="11"/>
        <v>-0.52613101864974321</v>
      </c>
      <c r="N189" s="23">
        <f t="shared" si="11"/>
        <v>5.0596749644838095</v>
      </c>
      <c r="O189" s="23">
        <f t="shared" si="11"/>
        <v>0.615617774051884</v>
      </c>
      <c r="P189" s="23">
        <f t="shared" si="11"/>
        <v>-0.84362293492156082</v>
      </c>
      <c r="Q189" s="23">
        <f t="shared" si="11"/>
        <v>1.1878751495004582</v>
      </c>
      <c r="R189" s="23">
        <f t="shared" si="11"/>
        <v>-0.44165561237537398</v>
      </c>
      <c r="S189" s="23">
        <f t="shared" si="11"/>
        <v>0.62898923460069733</v>
      </c>
    </row>
    <row r="190" spans="1:19" x14ac:dyDescent="0.2">
      <c r="A190" s="24" t="s">
        <v>198</v>
      </c>
      <c r="B190" s="25">
        <f t="shared" ref="B190:S190" si="12">B188/B2</f>
        <v>0.27774667635659628</v>
      </c>
      <c r="C190" s="25">
        <f t="shared" si="12"/>
        <v>0.24354861082362897</v>
      </c>
      <c r="D190" s="25">
        <f t="shared" si="12"/>
        <v>0.32809232823892293</v>
      </c>
      <c r="E190" s="25">
        <f t="shared" si="12"/>
        <v>6.3471982290009096E-2</v>
      </c>
      <c r="F190" s="25">
        <f t="shared" si="12"/>
        <v>0.30270339096589116</v>
      </c>
      <c r="G190" s="25">
        <f t="shared" si="12"/>
        <v>0.26301114929655256</v>
      </c>
      <c r="H190" s="25">
        <f t="shared" si="12"/>
        <v>0.15600427761382099</v>
      </c>
      <c r="I190" s="25">
        <f t="shared" si="12"/>
        <v>0.14367532392290938</v>
      </c>
      <c r="J190" s="25">
        <f t="shared" si="12"/>
        <v>9.2489648547254097E-2</v>
      </c>
      <c r="K190" s="25">
        <f t="shared" si="12"/>
        <v>0.13683712244928176</v>
      </c>
      <c r="L190" s="25">
        <f t="shared" si="12"/>
        <v>0.23518097554653181</v>
      </c>
      <c r="M190" s="25">
        <f t="shared" si="12"/>
        <v>6.2639279323066469E-2</v>
      </c>
      <c r="N190" s="25">
        <f t="shared" si="12"/>
        <v>0.25466086533168836</v>
      </c>
      <c r="O190" s="25">
        <f t="shared" si="12"/>
        <v>0.35699000288208171</v>
      </c>
      <c r="P190" s="25">
        <f t="shared" si="12"/>
        <v>0.25202207955390332</v>
      </c>
      <c r="Q190" s="25">
        <f t="shared" si="12"/>
        <v>0.49408619353764155</v>
      </c>
      <c r="R190" s="25">
        <f t="shared" si="12"/>
        <v>0.27269097793875535</v>
      </c>
      <c r="S190" s="25">
        <f t="shared" si="12"/>
        <v>0.39504181464128846</v>
      </c>
    </row>
    <row r="191" spans="1:19" x14ac:dyDescent="0.2">
      <c r="A191" s="3" t="s">
        <v>185</v>
      </c>
      <c r="B191" s="4">
        <v>51682410</v>
      </c>
      <c r="C191" s="4">
        <v>70501470</v>
      </c>
      <c r="D191" s="4">
        <v>123143643</v>
      </c>
      <c r="E191" s="4">
        <v>44274857</v>
      </c>
      <c r="F191" s="4">
        <v>484662691</v>
      </c>
      <c r="G191" s="4">
        <v>154814000</v>
      </c>
      <c r="H191" s="4">
        <v>118071000</v>
      </c>
      <c r="I191" s="4">
        <v>237060000</v>
      </c>
      <c r="J191" s="4">
        <v>777950000</v>
      </c>
      <c r="K191" s="4">
        <v>565176000</v>
      </c>
      <c r="L191" s="4">
        <v>1440231000</v>
      </c>
      <c r="M191" s="4">
        <v>990605000</v>
      </c>
      <c r="N191" s="4">
        <v>3550000000</v>
      </c>
      <c r="O191" s="5">
        <v>4255000000</v>
      </c>
      <c r="P191" s="4">
        <v>1001000000</v>
      </c>
      <c r="Q191" s="4">
        <v>1451000000</v>
      </c>
      <c r="R191" s="4">
        <v>719000000</v>
      </c>
      <c r="S191" s="4">
        <v>1084000000</v>
      </c>
    </row>
    <row r="192" spans="1:19" x14ac:dyDescent="0.2">
      <c r="A192" s="3" t="s">
        <v>186</v>
      </c>
      <c r="B192" s="6">
        <v>1.23</v>
      </c>
      <c r="C192" s="6">
        <v>1.59</v>
      </c>
      <c r="D192" s="6">
        <v>2.76</v>
      </c>
      <c r="E192" s="6">
        <v>0.64</v>
      </c>
      <c r="F192" s="6">
        <v>3.66</v>
      </c>
      <c r="G192" s="6">
        <v>3.56</v>
      </c>
      <c r="H192" s="6">
        <v>2.56</v>
      </c>
      <c r="I192" s="6">
        <v>4.4000000000000004</v>
      </c>
      <c r="J192" s="6">
        <v>2.99</v>
      </c>
      <c r="K192" s="6">
        <v>6.45</v>
      </c>
      <c r="L192" s="6">
        <v>18.809999999999999</v>
      </c>
      <c r="M192" s="6">
        <v>7.14</v>
      </c>
      <c r="N192" s="6">
        <v>49.36</v>
      </c>
      <c r="O192" s="7">
        <v>81.900000000000006</v>
      </c>
      <c r="P192" s="6">
        <v>12.28</v>
      </c>
      <c r="Q192" s="6">
        <v>28.44</v>
      </c>
      <c r="R192" s="6">
        <v>15.32</v>
      </c>
      <c r="S192" s="6">
        <v>25.88</v>
      </c>
    </row>
    <row r="193" spans="1:19" x14ac:dyDescent="0.2">
      <c r="A193" s="3" t="s">
        <v>187</v>
      </c>
      <c r="B193" s="6">
        <v>36.090000000000003</v>
      </c>
      <c r="C193" s="6">
        <v>32.33</v>
      </c>
      <c r="D193" s="6">
        <v>21.94</v>
      </c>
      <c r="E193" s="6">
        <v>18.54</v>
      </c>
      <c r="F193" s="6">
        <v>24.29</v>
      </c>
      <c r="G193" s="6">
        <v>17.68</v>
      </c>
      <c r="H193" s="6">
        <v>25.76</v>
      </c>
      <c r="I193" s="6">
        <v>40.4</v>
      </c>
      <c r="J193" s="6">
        <v>39.68</v>
      </c>
      <c r="K193" s="6">
        <v>47.37</v>
      </c>
      <c r="L193" s="6">
        <v>58.28</v>
      </c>
      <c r="M193" s="6">
        <v>42.65</v>
      </c>
      <c r="N193" s="6">
        <v>12.8</v>
      </c>
      <c r="O193" s="7">
        <v>12.24</v>
      </c>
      <c r="P193" s="4" t="s">
        <v>22</v>
      </c>
      <c r="Q193" s="4" t="s">
        <v>22</v>
      </c>
      <c r="R193" s="6">
        <v>15.5</v>
      </c>
      <c r="S193" s="6">
        <v>12.51</v>
      </c>
    </row>
    <row r="194" spans="1:19" x14ac:dyDescent="0.2">
      <c r="A194" s="3" t="s">
        <v>188</v>
      </c>
      <c r="B194" s="6">
        <v>1.21</v>
      </c>
      <c r="C194" s="6">
        <v>1.1599999999999999</v>
      </c>
      <c r="D194" s="6">
        <v>1.38</v>
      </c>
      <c r="E194" s="6">
        <v>1.21</v>
      </c>
      <c r="F194" s="6">
        <v>2.71</v>
      </c>
      <c r="G194" s="6">
        <v>2.09</v>
      </c>
      <c r="H194" s="6">
        <v>1.4</v>
      </c>
      <c r="I194" s="6">
        <v>19.52</v>
      </c>
      <c r="J194" s="6">
        <v>-6.31</v>
      </c>
      <c r="K194" s="6">
        <v>-2.62</v>
      </c>
      <c r="L194" s="6">
        <v>-1672.63</v>
      </c>
      <c r="M194" s="6">
        <v>11.58</v>
      </c>
      <c r="N194" s="6">
        <v>6.1</v>
      </c>
      <c r="O194" s="7">
        <v>5.99</v>
      </c>
      <c r="P194" s="6">
        <v>5.61</v>
      </c>
      <c r="Q194" s="6">
        <v>9.35</v>
      </c>
      <c r="R194" s="6">
        <v>4.2699999999999996</v>
      </c>
      <c r="S194" s="6">
        <v>5.39</v>
      </c>
    </row>
    <row r="196" spans="1:19" x14ac:dyDescent="0.2">
      <c r="A196" s="8"/>
    </row>
    <row r="197" spans="1:19" ht="15" x14ac:dyDescent="0.2"/>
    <row r="198" spans="1:19" ht="15" x14ac:dyDescent="0.2"/>
    <row r="199" spans="1:19" ht="15" x14ac:dyDescent="0.2"/>
  </sheetData>
  <phoneticPr fontId="12" type="noConversion"/>
  <pageMargins left="0.7" right="0.7" top="0.75" bottom="0.75" header="0.3" footer="0.3"/>
  <ignoredErrors>
    <ignoredError sqref="B1:Q1 A4:S7 A15:S16 A19:S33 A191:S195 A2:S2 A9:S11 A13:S13 A37:S53 A130:S137 A144:S171 A55:S128 A54:Q54 A139:S142 A138:Q138 A173:S187 A172:N172 P172:S172 A188:I188 L188:S188"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67EF9-71CC-7D4E-AE7A-EB0A64EF2122}">
  <dimension ref="A1:R110"/>
  <sheetViews>
    <sheetView tabSelected="1" workbookViewId="0">
      <selection activeCell="K11" sqref="K11"/>
    </sheetView>
  </sheetViews>
  <sheetFormatPr baseColWidth="10" defaultRowHeight="15" x14ac:dyDescent="0.2"/>
  <cols>
    <col min="1" max="18" width="18.83203125" customWidth="1"/>
  </cols>
  <sheetData>
    <row r="1" spans="1:18" s="123" customFormat="1" ht="22" customHeight="1" x14ac:dyDescent="0.2">
      <c r="A1" s="122" t="e" vm="1">
        <v>#VALUE!</v>
      </c>
      <c r="B1" s="122"/>
      <c r="C1" s="122"/>
      <c r="D1" s="122"/>
      <c r="E1" s="122"/>
      <c r="F1" s="122"/>
      <c r="G1" s="122"/>
      <c r="H1" s="122"/>
      <c r="I1" s="122"/>
      <c r="J1" s="122"/>
      <c r="K1" s="122"/>
      <c r="L1" s="122"/>
      <c r="M1" s="122"/>
      <c r="N1" s="122"/>
      <c r="O1" s="122"/>
      <c r="P1" s="122"/>
      <c r="Q1" s="122"/>
      <c r="R1" s="122"/>
    </row>
    <row r="2" spans="1:18" s="123" customFormat="1" ht="22" customHeight="1" thickBot="1" x14ac:dyDescent="0.25">
      <c r="A2" s="122"/>
      <c r="B2" s="122"/>
      <c r="C2" s="122"/>
      <c r="D2" s="122"/>
      <c r="E2" s="122"/>
      <c r="F2" s="122"/>
      <c r="G2" s="122"/>
      <c r="H2" s="122"/>
      <c r="I2" s="122"/>
      <c r="J2" s="122"/>
      <c r="K2" s="122"/>
      <c r="L2" s="122"/>
      <c r="M2" s="122"/>
      <c r="N2" s="122"/>
      <c r="O2" s="122"/>
      <c r="P2" s="122"/>
      <c r="Q2" s="122"/>
      <c r="R2" s="122"/>
    </row>
    <row r="3" spans="1:18" ht="22" customHeight="1" x14ac:dyDescent="0.2">
      <c r="A3" s="38" cm="1">
        <f t="array" ref="A3">_FV(A1,"Market cap",TRUE)</f>
        <v>67819555765</v>
      </c>
      <c r="B3" s="39" t="s">
        <v>201</v>
      </c>
      <c r="C3" s="40">
        <f>Financials!O8*0.01</f>
        <v>0.49920000000000003</v>
      </c>
      <c r="D3" s="39" t="s">
        <v>202</v>
      </c>
      <c r="E3" s="40">
        <f>SUM(C11:E11)/3</f>
        <v>0.66667592903564599</v>
      </c>
      <c r="F3" s="41" t="s">
        <v>203</v>
      </c>
      <c r="G3" s="42">
        <f>AVERAGE(Financials!B129:O129)</f>
        <v>1.0133384791202618E-2</v>
      </c>
      <c r="H3" s="41" t="s">
        <v>204</v>
      </c>
      <c r="I3" s="43">
        <f>J15*(1+I7)/(I6-I7)</f>
        <v>44652394107.643547</v>
      </c>
      <c r="J3" s="44" t="s">
        <v>205</v>
      </c>
      <c r="K3" s="45">
        <f>(Financials!O172*-1)/Model!A3</f>
        <v>0</v>
      </c>
      <c r="L3" s="46" t="s">
        <v>206</v>
      </c>
      <c r="M3" s="47"/>
      <c r="N3" s="48" t="s">
        <v>207</v>
      </c>
      <c r="O3" s="49"/>
      <c r="P3" s="47"/>
      <c r="Q3" s="47"/>
      <c r="R3" s="47"/>
    </row>
    <row r="4" spans="1:18" ht="22" customHeight="1" x14ac:dyDescent="0.2">
      <c r="A4" s="50">
        <f>Financials!O56-Financials!O96-Financials!O105</f>
        <v>-829000000</v>
      </c>
      <c r="B4" s="51" t="s">
        <v>208</v>
      </c>
      <c r="C4" s="52">
        <f>Financials!O17*0.01</f>
        <v>0.12710000000000002</v>
      </c>
      <c r="D4" s="51" t="s">
        <v>209</v>
      </c>
      <c r="E4" s="52">
        <f>SUM(C13:E13)/3</f>
        <v>-38.345764237639422</v>
      </c>
      <c r="F4" s="53" t="s">
        <v>210</v>
      </c>
      <c r="G4" s="54">
        <f>A5*(1+(5*G3))</f>
        <v>53121236.368431002</v>
      </c>
      <c r="H4" s="53" t="s">
        <v>211</v>
      </c>
      <c r="I4" s="55">
        <f>NPV(I6,F15,G15,H15,I15,(J15+I3))</f>
        <v>34839692829.875389</v>
      </c>
      <c r="J4" s="53" t="s">
        <v>212</v>
      </c>
      <c r="K4" s="56" cm="1">
        <f t="array" ref="K4">_FV(A1,"Change (%)",TRUE)</f>
        <v>-1.8985999999999999E-2</v>
      </c>
      <c r="L4" s="57" t="s">
        <v>213</v>
      </c>
      <c r="M4" s="47"/>
      <c r="N4" s="58" t="s">
        <v>214</v>
      </c>
      <c r="O4" s="59"/>
      <c r="P4" s="47"/>
      <c r="Q4" s="47"/>
      <c r="R4" s="47"/>
    </row>
    <row r="5" spans="1:18" ht="22" customHeight="1" x14ac:dyDescent="0.2">
      <c r="A5" s="50" cm="1">
        <f t="array" ref="A5">_FV(A1,"Shares outstanding",TRUE)</f>
        <v>50559540</v>
      </c>
      <c r="B5" s="51" t="s">
        <v>215</v>
      </c>
      <c r="C5" s="52">
        <f>F14</f>
        <v>7.5723830734966593E-2</v>
      </c>
      <c r="D5" s="60" t="s">
        <v>216</v>
      </c>
      <c r="E5" s="52">
        <f>SUM(C16:E16)/3</f>
        <v>2.1691708353928458</v>
      </c>
      <c r="F5" s="53" t="s">
        <v>217</v>
      </c>
      <c r="G5" s="54">
        <f>Financials!O56</f>
        <v>4699000000</v>
      </c>
      <c r="H5" s="53" t="s">
        <v>218</v>
      </c>
      <c r="I5" s="55">
        <f>I4+G5-G6</f>
        <v>34010692829.875389</v>
      </c>
      <c r="J5" s="53" t="s">
        <v>219</v>
      </c>
      <c r="K5" s="61" cm="1">
        <f t="array" ref="K5">_FV(A1,"Price")</f>
        <v>1341.38</v>
      </c>
      <c r="L5" s="62" t="s">
        <v>220</v>
      </c>
      <c r="M5" s="47"/>
      <c r="N5" s="63" t="s">
        <v>221</v>
      </c>
      <c r="O5" s="64">
        <f>Financials!O20</f>
        <v>-159000000</v>
      </c>
      <c r="P5" s="47"/>
      <c r="Q5" s="47"/>
      <c r="R5" s="47"/>
    </row>
    <row r="6" spans="1:18" ht="22" customHeight="1" x14ac:dyDescent="0.2">
      <c r="A6" s="65">
        <f>O20/F10</f>
        <v>4.8724445552841438</v>
      </c>
      <c r="B6" s="51" t="s">
        <v>222</v>
      </c>
      <c r="C6" s="52">
        <f>F17</f>
        <v>4.9716215245348083E-2</v>
      </c>
      <c r="D6" s="60" t="s">
        <v>198</v>
      </c>
      <c r="E6" s="52">
        <f>Financials!O33/Financials!O126</f>
        <v>0.33614564831261101</v>
      </c>
      <c r="F6" s="51" t="s">
        <v>223</v>
      </c>
      <c r="G6" s="54">
        <f>Financials!O96+Financials!O105</f>
        <v>5528000000</v>
      </c>
      <c r="H6" s="53" t="s">
        <v>224</v>
      </c>
      <c r="I6" s="56">
        <f>N25</f>
        <v>8.8287200081311218E-2</v>
      </c>
      <c r="J6" s="53" t="s">
        <v>225</v>
      </c>
      <c r="K6" s="66">
        <f>I5/G4</f>
        <v>640.24663496136804</v>
      </c>
      <c r="L6" s="67" t="s">
        <v>226</v>
      </c>
      <c r="M6" s="47"/>
      <c r="N6" s="63" t="s">
        <v>227</v>
      </c>
      <c r="O6" s="64">
        <f>Financials!O96</f>
        <v>2452000000</v>
      </c>
      <c r="P6" s="47"/>
      <c r="Q6" s="47"/>
      <c r="R6" s="47"/>
    </row>
    <row r="7" spans="1:18" ht="22" customHeight="1" thickBot="1" x14ac:dyDescent="0.25">
      <c r="A7" s="68">
        <f>O20/F12</f>
        <v>64.344929568311201</v>
      </c>
      <c r="B7" s="69" t="s">
        <v>228</v>
      </c>
      <c r="C7" s="70">
        <f>F15/A3</f>
        <v>1.0203546634805946E-2</v>
      </c>
      <c r="D7" s="69" t="s">
        <v>229</v>
      </c>
      <c r="E7" s="71">
        <f>(Financials!O16*(1-0.25))/(Financials!O126+Financials!O105+Financials!O96)</f>
        <v>0.14874678663239074</v>
      </c>
      <c r="F7" s="69" t="s">
        <v>194</v>
      </c>
      <c r="G7" s="72">
        <f>(Financials!O96+Financials!O105)/Financials!O126</f>
        <v>2.4547069271758435</v>
      </c>
      <c r="H7" s="73" t="s">
        <v>230</v>
      </c>
      <c r="I7" s="74">
        <v>2.5000000000000001E-2</v>
      </c>
      <c r="J7" s="75" t="s">
        <v>231</v>
      </c>
      <c r="K7" s="76">
        <f>K6/K5-1</f>
        <v>-0.52269555609792306</v>
      </c>
      <c r="L7" s="77" t="s">
        <v>232</v>
      </c>
      <c r="M7" s="47"/>
      <c r="N7" s="63" t="s">
        <v>233</v>
      </c>
      <c r="O7" s="64">
        <f>Financials!O105</f>
        <v>3076000000</v>
      </c>
      <c r="P7" s="47"/>
      <c r="Q7" s="47"/>
      <c r="R7" s="47"/>
    </row>
    <row r="8" spans="1:18" ht="22" customHeight="1" x14ac:dyDescent="0.2">
      <c r="A8" s="78"/>
      <c r="B8" s="47"/>
      <c r="C8" s="47"/>
      <c r="D8" s="47"/>
      <c r="E8" s="47"/>
      <c r="F8" s="47"/>
      <c r="G8" s="47"/>
      <c r="H8" s="47"/>
      <c r="I8" s="47"/>
      <c r="J8" s="79"/>
      <c r="K8" s="79"/>
      <c r="L8" s="79"/>
      <c r="M8" s="47"/>
      <c r="N8" s="80" t="s">
        <v>214</v>
      </c>
      <c r="O8" s="81">
        <f>O5/(O6+O7)</f>
        <v>-2.8762662807525326E-2</v>
      </c>
      <c r="P8" s="47"/>
      <c r="Q8" s="47"/>
      <c r="R8" s="47"/>
    </row>
    <row r="9" spans="1:18" ht="22" customHeight="1" x14ac:dyDescent="0.2">
      <c r="A9" s="82"/>
      <c r="B9" s="83">
        <v>2019</v>
      </c>
      <c r="C9" s="83">
        <v>2020</v>
      </c>
      <c r="D9" s="83">
        <v>2021</v>
      </c>
      <c r="E9" s="84">
        <v>2022</v>
      </c>
      <c r="F9" s="85">
        <v>2023</v>
      </c>
      <c r="G9" s="86">
        <v>2024</v>
      </c>
      <c r="H9" s="86">
        <v>2025</v>
      </c>
      <c r="I9" s="86">
        <v>2026</v>
      </c>
      <c r="J9" s="87">
        <v>2027</v>
      </c>
      <c r="K9" s="79"/>
      <c r="L9" s="79"/>
      <c r="M9" s="79"/>
      <c r="N9" s="63" t="s">
        <v>234</v>
      </c>
      <c r="O9" s="64">
        <f>Financials!O25</f>
        <v>545000000</v>
      </c>
      <c r="P9" s="47"/>
      <c r="Q9" s="47"/>
      <c r="R9" s="47"/>
    </row>
    <row r="10" spans="1:18" ht="22" customHeight="1" x14ac:dyDescent="0.2">
      <c r="A10" s="88" t="s">
        <v>235</v>
      </c>
      <c r="B10" s="89">
        <v>2296314000</v>
      </c>
      <c r="C10" s="89">
        <v>3973465000</v>
      </c>
      <c r="D10" s="89">
        <v>7069409000</v>
      </c>
      <c r="E10" s="90">
        <v>10537000000</v>
      </c>
      <c r="F10" s="89">
        <v>13919000000</v>
      </c>
      <c r="G10" s="89">
        <v>16858000000</v>
      </c>
      <c r="H10" s="89">
        <v>20807000000</v>
      </c>
      <c r="I10" s="89">
        <v>24690000000</v>
      </c>
      <c r="J10" s="90">
        <v>30246000000</v>
      </c>
      <c r="K10" s="91" t="s">
        <v>236</v>
      </c>
      <c r="L10" s="79"/>
      <c r="N10" s="63" t="s">
        <v>237</v>
      </c>
      <c r="O10" s="64">
        <f>Financials!O24</f>
        <v>1298000000</v>
      </c>
      <c r="P10" s="47"/>
      <c r="Q10" s="47"/>
      <c r="R10" s="47"/>
    </row>
    <row r="11" spans="1:18" ht="22" customHeight="1" x14ac:dyDescent="0.2">
      <c r="A11" s="92"/>
      <c r="B11" s="93"/>
      <c r="C11" s="93">
        <f t="shared" ref="C11:J11" si="0">(C10/B10)-1</f>
        <v>0.73036657878669908</v>
      </c>
      <c r="D11" s="93">
        <f t="shared" si="0"/>
        <v>0.77915471760793165</v>
      </c>
      <c r="E11" s="93">
        <f t="shared" si="0"/>
        <v>0.49050649071230712</v>
      </c>
      <c r="F11" s="94">
        <f t="shared" si="0"/>
        <v>0.32096422131536495</v>
      </c>
      <c r="G11" s="93">
        <f t="shared" si="0"/>
        <v>0.2111502263093612</v>
      </c>
      <c r="H11" s="93">
        <f t="shared" si="0"/>
        <v>0.23425080080673855</v>
      </c>
      <c r="I11" s="93">
        <f t="shared" si="0"/>
        <v>0.18661988753784775</v>
      </c>
      <c r="J11" s="95">
        <f t="shared" si="0"/>
        <v>0.2250303766707169</v>
      </c>
      <c r="K11" s="95">
        <f>AVERAGE(F11:J11)</f>
        <v>0.23560310252800587</v>
      </c>
      <c r="L11" s="79"/>
      <c r="M11" s="79"/>
      <c r="N11" s="63" t="s">
        <v>238</v>
      </c>
      <c r="O11" s="96">
        <f>O9/O10</f>
        <v>0.41987673343605547</v>
      </c>
      <c r="P11" s="47"/>
      <c r="Q11" s="47"/>
      <c r="R11" s="47"/>
    </row>
    <row r="12" spans="1:18" ht="22" customHeight="1" x14ac:dyDescent="0.2">
      <c r="A12" s="88" t="s">
        <v>140</v>
      </c>
      <c r="B12" s="89">
        <v>-171999000</v>
      </c>
      <c r="C12" s="89">
        <v>-707000</v>
      </c>
      <c r="D12" s="89">
        <v>83304000</v>
      </c>
      <c r="E12" s="89">
        <v>482000000</v>
      </c>
      <c r="F12" s="97">
        <v>1054000000</v>
      </c>
      <c r="G12" s="89">
        <v>1470000000</v>
      </c>
      <c r="H12" s="89">
        <v>1923000000</v>
      </c>
      <c r="I12" s="89">
        <v>2451000000</v>
      </c>
      <c r="J12" s="90">
        <v>3728000000</v>
      </c>
      <c r="K12" s="98" t="s">
        <v>239</v>
      </c>
      <c r="L12" s="79"/>
      <c r="M12" s="79"/>
      <c r="N12" s="63" t="s">
        <v>240</v>
      </c>
      <c r="O12" s="96">
        <f>O8*(1-O11)</f>
        <v>-1.6685889902978868E-2</v>
      </c>
      <c r="P12" s="47"/>
      <c r="Q12" s="47"/>
      <c r="R12" s="47"/>
    </row>
    <row r="13" spans="1:18" ht="22" customHeight="1" x14ac:dyDescent="0.2">
      <c r="A13" s="92"/>
      <c r="B13" s="93"/>
      <c r="C13" s="93">
        <f t="shared" ref="C13:J13" si="1">(C12/B12)-1</f>
        <v>-0.99588951098552903</v>
      </c>
      <c r="D13" s="93">
        <f t="shared" si="1"/>
        <v>-118.82743988684582</v>
      </c>
      <c r="E13" s="93">
        <f t="shared" si="1"/>
        <v>4.7860366849130891</v>
      </c>
      <c r="F13" s="94">
        <f t="shared" si="1"/>
        <v>1.1867219917012446</v>
      </c>
      <c r="G13" s="93">
        <f t="shared" si="1"/>
        <v>0.39468690702087295</v>
      </c>
      <c r="H13" s="93">
        <f t="shared" si="1"/>
        <v>0.30816326530612237</v>
      </c>
      <c r="I13" s="93">
        <f t="shared" si="1"/>
        <v>0.27457098283931347</v>
      </c>
      <c r="J13" s="95">
        <f t="shared" si="1"/>
        <v>0.52101183190534472</v>
      </c>
      <c r="K13" s="95">
        <f>AVERAGE(F13:J13)</f>
        <v>0.53703099575457958</v>
      </c>
      <c r="L13" s="79"/>
      <c r="M13" s="79"/>
      <c r="N13" s="58" t="s">
        <v>241</v>
      </c>
      <c r="O13" s="59"/>
      <c r="P13" s="47"/>
      <c r="Q13" s="47"/>
      <c r="R13" s="47"/>
    </row>
    <row r="14" spans="1:18" ht="22" customHeight="1" x14ac:dyDescent="0.2">
      <c r="A14" s="99" t="s">
        <v>242</v>
      </c>
      <c r="B14" s="100">
        <f>B12/B10</f>
        <v>-7.4902212850681577E-2</v>
      </c>
      <c r="C14" s="100">
        <f t="shared" ref="C14:J14" si="2">C12/C10</f>
        <v>-1.7793034542898956E-4</v>
      </c>
      <c r="D14" s="100">
        <f t="shared" si="2"/>
        <v>1.1783729021761224E-2</v>
      </c>
      <c r="E14" s="100">
        <f t="shared" si="2"/>
        <v>4.5743570276169689E-2</v>
      </c>
      <c r="F14" s="101">
        <f t="shared" si="2"/>
        <v>7.5723830734966593E-2</v>
      </c>
      <c r="G14" s="100">
        <f t="shared" si="2"/>
        <v>8.7198955985288887E-2</v>
      </c>
      <c r="H14" s="100">
        <f t="shared" si="2"/>
        <v>9.2420819916374297E-2</v>
      </c>
      <c r="I14" s="100">
        <f t="shared" si="2"/>
        <v>9.927095990279465E-2</v>
      </c>
      <c r="J14" s="102">
        <f t="shared" si="2"/>
        <v>0.12325596773127025</v>
      </c>
      <c r="K14" s="102"/>
      <c r="L14" s="79"/>
      <c r="M14" s="79"/>
      <c r="N14" s="63" t="s">
        <v>243</v>
      </c>
      <c r="O14" s="96">
        <f>'[1]US Treasury Bonds'!$C$8</f>
        <v>4.5080000000000002E-2</v>
      </c>
      <c r="P14" s="47"/>
      <c r="Q14" s="47"/>
      <c r="R14" s="47"/>
    </row>
    <row r="15" spans="1:18" ht="22" customHeight="1" x14ac:dyDescent="0.2">
      <c r="A15" s="88" t="s">
        <v>183</v>
      </c>
      <c r="B15" s="89">
        <v>314221000</v>
      </c>
      <c r="C15" s="89">
        <v>934483375</v>
      </c>
      <c r="D15" s="89">
        <v>442822685</v>
      </c>
      <c r="E15" s="89">
        <v>2683361538</v>
      </c>
      <c r="F15" s="97">
        <v>692000000</v>
      </c>
      <c r="G15" s="89">
        <v>1003000000</v>
      </c>
      <c r="H15" s="89">
        <v>1263000000</v>
      </c>
      <c r="I15" s="89">
        <v>1853000000</v>
      </c>
      <c r="J15" s="90">
        <v>2757000000</v>
      </c>
      <c r="K15" s="98" t="s">
        <v>244</v>
      </c>
      <c r="L15" s="79"/>
      <c r="M15" s="79"/>
      <c r="N15" s="63" t="s">
        <v>245</v>
      </c>
      <c r="O15" s="103">
        <f>1.33</f>
        <v>1.33</v>
      </c>
      <c r="P15" s="47"/>
      <c r="Q15" s="47"/>
      <c r="R15" s="47"/>
    </row>
    <row r="16" spans="1:18" ht="22" customHeight="1" x14ac:dyDescent="0.2">
      <c r="A16" s="104"/>
      <c r="B16" s="93"/>
      <c r="C16" s="93">
        <f t="shared" ref="C16:J16" si="3">(C15/B15)-1</f>
        <v>1.973968560344471</v>
      </c>
      <c r="D16" s="93">
        <f t="shared" si="3"/>
        <v>-0.52613101864974321</v>
      </c>
      <c r="E16" s="93">
        <f t="shared" si="3"/>
        <v>5.0596749644838095</v>
      </c>
      <c r="F16" s="94">
        <f t="shared" si="3"/>
        <v>-0.74211451189101751</v>
      </c>
      <c r="G16" s="93">
        <f t="shared" si="3"/>
        <v>0.449421965317919</v>
      </c>
      <c r="H16" s="93">
        <f t="shared" si="3"/>
        <v>0.25922233300099706</v>
      </c>
      <c r="I16" s="93">
        <f t="shared" si="3"/>
        <v>0.46714172604908955</v>
      </c>
      <c r="J16" s="95">
        <f t="shared" si="3"/>
        <v>0.48785752833243379</v>
      </c>
      <c r="K16" s="95">
        <f>AVERAGE(F16:J16)</f>
        <v>0.18430580816188438</v>
      </c>
      <c r="L16" s="79"/>
      <c r="M16" s="79"/>
      <c r="N16" s="63" t="s">
        <v>246</v>
      </c>
      <c r="O16" s="96">
        <v>8.4000000000000005E-2</v>
      </c>
      <c r="P16" s="47"/>
      <c r="Q16" s="47"/>
      <c r="R16" s="47"/>
    </row>
    <row r="17" spans="1:18" ht="22" customHeight="1" x14ac:dyDescent="0.2">
      <c r="A17" s="99" t="s">
        <v>198</v>
      </c>
      <c r="B17" s="100">
        <f>B15/B10</f>
        <v>0.13683712244928176</v>
      </c>
      <c r="C17" s="100">
        <f t="shared" ref="C17:J17" si="4">C15/C10</f>
        <v>0.23518097554653181</v>
      </c>
      <c r="D17" s="100">
        <f t="shared" si="4"/>
        <v>6.2639279323066469E-2</v>
      </c>
      <c r="E17" s="102">
        <f t="shared" si="4"/>
        <v>0.25466086533168836</v>
      </c>
      <c r="F17" s="100">
        <f t="shared" si="4"/>
        <v>4.9716215245348083E-2</v>
      </c>
      <c r="G17" s="100">
        <f t="shared" si="4"/>
        <v>5.9496974730098469E-2</v>
      </c>
      <c r="H17" s="100">
        <f t="shared" si="4"/>
        <v>6.0700725717306676E-2</v>
      </c>
      <c r="I17" s="100">
        <f t="shared" si="4"/>
        <v>7.5050627784528146E-2</v>
      </c>
      <c r="J17" s="102">
        <f t="shared" si="4"/>
        <v>9.1152549097401309E-2</v>
      </c>
      <c r="K17" s="102"/>
      <c r="L17" s="79"/>
      <c r="M17" s="79"/>
      <c r="N17" s="105" t="s">
        <v>241</v>
      </c>
      <c r="O17" s="106">
        <f>(O14)+((O15)*(O16-O14))</f>
        <v>9.6843600000000002E-2</v>
      </c>
      <c r="P17" s="47"/>
      <c r="Q17" s="47"/>
      <c r="R17" s="47"/>
    </row>
    <row r="18" spans="1:18" ht="22" customHeight="1" x14ac:dyDescent="0.2">
      <c r="A18" s="107" t="s">
        <v>194</v>
      </c>
      <c r="B18" s="108">
        <v>-3.7062421395721606E-2</v>
      </c>
      <c r="C18" s="108">
        <v>2.8505274587507075E-2</v>
      </c>
      <c r="D18" s="108">
        <v>5.9939813057605117E-2</v>
      </c>
      <c r="E18" s="108">
        <v>0.10709846706256042</v>
      </c>
      <c r="F18" s="109"/>
      <c r="G18" s="108"/>
      <c r="H18" s="108"/>
      <c r="I18" s="108"/>
      <c r="J18" s="110"/>
      <c r="K18" s="111"/>
      <c r="L18" s="79"/>
      <c r="M18" s="79"/>
      <c r="N18" s="58" t="s">
        <v>247</v>
      </c>
      <c r="O18" s="59"/>
      <c r="P18" s="47"/>
      <c r="Q18" s="47"/>
      <c r="R18" s="47"/>
    </row>
    <row r="19" spans="1:18" ht="22" customHeight="1" x14ac:dyDescent="0.2">
      <c r="A19" s="79"/>
      <c r="B19" s="79"/>
      <c r="C19" s="79"/>
      <c r="D19" s="79"/>
      <c r="E19" s="79"/>
      <c r="F19" s="79" t="s">
        <v>248</v>
      </c>
      <c r="G19" s="79"/>
      <c r="H19" s="79"/>
      <c r="I19" s="79"/>
      <c r="J19" s="79"/>
      <c r="K19" s="79"/>
      <c r="L19" s="79"/>
      <c r="M19" s="79"/>
      <c r="N19" s="63" t="s">
        <v>224</v>
      </c>
      <c r="O19" s="112">
        <f>O6+O7</f>
        <v>5528000000</v>
      </c>
      <c r="P19" s="47"/>
      <c r="Q19" s="47"/>
      <c r="R19" s="47"/>
    </row>
    <row r="20" spans="1:18" ht="22" customHeight="1" x14ac:dyDescent="0.2">
      <c r="B20" s="113"/>
      <c r="C20" s="113"/>
      <c r="D20" s="113"/>
      <c r="E20" s="113"/>
      <c r="F20" s="79"/>
      <c r="G20" s="79"/>
      <c r="H20" s="79"/>
      <c r="I20" s="79"/>
      <c r="J20" s="79"/>
      <c r="K20" s="79"/>
      <c r="L20" s="79"/>
      <c r="M20" s="79"/>
      <c r="N20" s="63" t="s">
        <v>201</v>
      </c>
      <c r="O20" s="112">
        <f>A3</f>
        <v>67819555765</v>
      </c>
      <c r="P20" s="47"/>
      <c r="Q20" s="47"/>
      <c r="R20" s="47"/>
    </row>
    <row r="21" spans="1:18" ht="22" customHeight="1" x14ac:dyDescent="0.2">
      <c r="A21" s="114" t="str" cm="1">
        <f t="array" ref="A21">_FV(A1,"Industry")</f>
        <v>Software &amp; IT Services</v>
      </c>
      <c r="B21" s="114"/>
      <c r="C21" s="115" cm="1">
        <f t="array" ref="C21">_FV(A1,"Year incorporated",TRUE)</f>
        <v>1999</v>
      </c>
      <c r="D21" s="115"/>
      <c r="E21" s="115"/>
      <c r="F21" s="79"/>
      <c r="G21" s="79"/>
      <c r="H21" s="79"/>
      <c r="I21" s="79"/>
      <c r="J21" s="79"/>
      <c r="K21" s="79"/>
      <c r="M21" s="79"/>
      <c r="N21" s="63" t="s">
        <v>249</v>
      </c>
      <c r="O21" s="112">
        <f>O19+O20</f>
        <v>73347555765</v>
      </c>
      <c r="P21" s="47"/>
      <c r="Q21" s="47"/>
      <c r="R21" s="47"/>
    </row>
    <row r="22" spans="1:18" ht="22" customHeight="1" x14ac:dyDescent="0.2">
      <c r="A22" s="114" t="str" cm="1">
        <f t="array" ref="A22">_FV(A1,"Description")</f>
        <v>Mercado Libre Inc is a Uruguay-based e-commerce business facilitator of Argentinian origins. The e-commerce products enable retail and wholesale via Internet platforms designed to provide users with a portfolio of services to facilitate commercial transactions. The Company's geographic coverage includes 18 countries of Latin America. The primary offer is an ecosystem of six integrated e-commerce services: the Mercado Libre Marketplace, the Mercado Libre Classifieds service, the Mercado Pago payments solution, the Mercado Credito financial solutions, the Mercado Envios logistic solutions including shipping, the Mercado Ads advertising platform and the Mercado Shops digital storefront solution.</v>
      </c>
      <c r="B22" s="114"/>
      <c r="C22" s="114"/>
      <c r="D22" s="114"/>
      <c r="E22" s="114"/>
      <c r="F22" s="79"/>
      <c r="G22" s="79"/>
      <c r="H22" s="79"/>
      <c r="I22" s="79"/>
      <c r="J22" s="79"/>
      <c r="K22" s="79"/>
      <c r="L22" s="79"/>
      <c r="M22" s="79"/>
      <c r="N22" s="80" t="s">
        <v>250</v>
      </c>
      <c r="O22" s="116">
        <f>(O19/O21)</f>
        <v>7.5367201297222394E-2</v>
      </c>
      <c r="P22" s="47"/>
      <c r="Q22" s="47"/>
      <c r="R22" s="47"/>
    </row>
    <row r="23" spans="1:18" ht="22" customHeight="1" x14ac:dyDescent="0.2">
      <c r="A23" s="114"/>
      <c r="B23" s="114"/>
      <c r="C23" s="114"/>
      <c r="D23" s="114"/>
      <c r="E23" s="114"/>
      <c r="F23" s="79"/>
      <c r="G23" s="79"/>
      <c r="H23" s="79"/>
      <c r="I23" s="79"/>
      <c r="J23" s="79"/>
      <c r="K23" s="79"/>
      <c r="L23" s="79"/>
      <c r="M23" s="79"/>
      <c r="N23" s="105" t="s">
        <v>251</v>
      </c>
      <c r="O23" s="117">
        <f>O20/O21</f>
        <v>0.92463279870277759</v>
      </c>
      <c r="P23" s="47"/>
      <c r="Q23" s="47"/>
      <c r="R23" s="47"/>
    </row>
    <row r="24" spans="1:18" ht="22" customHeight="1" x14ac:dyDescent="0.2">
      <c r="A24" s="114"/>
      <c r="B24" s="114"/>
      <c r="C24" s="114"/>
      <c r="D24" s="114"/>
      <c r="E24" s="114"/>
      <c r="F24" s="79"/>
      <c r="G24" s="79"/>
      <c r="H24" s="79"/>
      <c r="I24" s="79"/>
      <c r="J24" s="79"/>
      <c r="K24" s="79"/>
      <c r="L24" s="79"/>
      <c r="M24" s="79"/>
      <c r="N24" s="118" t="s">
        <v>252</v>
      </c>
      <c r="O24" s="119"/>
      <c r="P24" s="47"/>
      <c r="Q24" s="47"/>
      <c r="R24" s="47"/>
    </row>
    <row r="25" spans="1:18" ht="22" customHeight="1" x14ac:dyDescent="0.2">
      <c r="A25" s="114"/>
      <c r="B25" s="114"/>
      <c r="C25" s="114"/>
      <c r="D25" s="114"/>
      <c r="E25" s="114"/>
      <c r="F25" s="79"/>
      <c r="G25" s="79"/>
      <c r="H25" s="79"/>
      <c r="I25" s="79"/>
      <c r="J25" s="79"/>
      <c r="K25" s="79"/>
      <c r="L25" s="79"/>
      <c r="M25" s="79"/>
      <c r="N25" s="120">
        <f>(O22*O12)+(O23*O17)</f>
        <v>8.8287200081311218E-2</v>
      </c>
      <c r="O25" s="121"/>
      <c r="P25" s="47"/>
      <c r="Q25" s="47"/>
      <c r="R25" s="47"/>
    </row>
    <row r="26" spans="1:18" ht="22" customHeight="1" x14ac:dyDescent="0.2">
      <c r="A26" s="114"/>
      <c r="B26" s="114"/>
      <c r="C26" s="114"/>
      <c r="D26" s="114"/>
      <c r="E26" s="114"/>
      <c r="F26" s="79"/>
      <c r="G26" s="79"/>
      <c r="H26" s="79"/>
      <c r="I26" s="79"/>
      <c r="J26" s="79"/>
      <c r="K26" s="79"/>
      <c r="L26" s="79"/>
      <c r="M26" s="79"/>
      <c r="N26" s="79"/>
      <c r="O26" s="47"/>
      <c r="P26" s="47"/>
      <c r="Q26" s="47"/>
      <c r="R26" s="47"/>
    </row>
    <row r="27" spans="1:18" ht="22" customHeight="1" x14ac:dyDescent="0.2">
      <c r="A27" s="114"/>
      <c r="B27" s="114"/>
      <c r="C27" s="114"/>
      <c r="D27" s="114"/>
      <c r="E27" s="114"/>
      <c r="F27" s="79"/>
      <c r="G27" s="79"/>
      <c r="H27" s="79"/>
      <c r="I27" s="79"/>
      <c r="J27" s="79"/>
      <c r="K27" s="79"/>
      <c r="L27" s="79"/>
      <c r="M27" s="79"/>
      <c r="N27" s="79"/>
      <c r="O27" s="47"/>
      <c r="P27" s="47"/>
      <c r="Q27" s="47"/>
      <c r="R27" s="47"/>
    </row>
    <row r="28" spans="1:18" ht="22" customHeight="1" x14ac:dyDescent="0.2">
      <c r="A28" s="114"/>
      <c r="B28" s="114"/>
      <c r="C28" s="114"/>
      <c r="D28" s="114"/>
      <c r="E28" s="114"/>
      <c r="F28" s="79"/>
      <c r="G28" s="79"/>
      <c r="H28" s="79"/>
      <c r="I28" s="79"/>
      <c r="J28" s="79"/>
      <c r="K28" s="79"/>
      <c r="L28" s="79"/>
      <c r="M28" s="79"/>
      <c r="N28" s="79"/>
      <c r="O28" s="47"/>
      <c r="P28" s="47"/>
      <c r="Q28" s="47"/>
      <c r="R28" s="47"/>
    </row>
    <row r="29" spans="1:18" ht="22" customHeight="1" x14ac:dyDescent="0.2">
      <c r="A29" s="114"/>
      <c r="B29" s="114"/>
      <c r="C29" s="114"/>
      <c r="D29" s="114"/>
      <c r="E29" s="114"/>
      <c r="F29" s="79"/>
      <c r="G29" s="79"/>
      <c r="H29" s="79"/>
      <c r="I29" s="79"/>
      <c r="J29" s="79"/>
      <c r="K29" s="79"/>
      <c r="L29" s="79"/>
      <c r="M29" s="79"/>
      <c r="N29" s="79"/>
      <c r="O29" s="47"/>
      <c r="P29" s="47"/>
      <c r="Q29" s="47"/>
      <c r="R29" s="47"/>
    </row>
    <row r="30" spans="1:18" ht="22" customHeight="1" x14ac:dyDescent="0.2">
      <c r="A30" s="114"/>
      <c r="B30" s="114"/>
      <c r="C30" s="114"/>
      <c r="D30" s="114"/>
      <c r="E30" s="114"/>
      <c r="F30" s="79"/>
      <c r="G30" s="79"/>
      <c r="H30" s="79"/>
      <c r="I30" s="79"/>
      <c r="J30" s="79"/>
      <c r="K30" s="79"/>
      <c r="L30" s="79"/>
      <c r="M30" s="79"/>
      <c r="N30" s="79"/>
      <c r="O30" s="47"/>
      <c r="P30" s="47"/>
      <c r="Q30" s="47"/>
      <c r="R30" s="47"/>
    </row>
    <row r="31" spans="1:18" x14ac:dyDescent="0.2">
      <c r="A31" s="47"/>
      <c r="B31" s="47"/>
      <c r="C31" s="47"/>
      <c r="D31" s="47"/>
      <c r="E31" s="47"/>
      <c r="F31" s="47"/>
      <c r="G31" s="47"/>
      <c r="H31" s="47"/>
      <c r="I31" s="47"/>
      <c r="J31" s="47"/>
      <c r="K31" s="47"/>
      <c r="L31" s="47"/>
      <c r="M31" s="47"/>
      <c r="N31" s="47"/>
      <c r="O31" s="47"/>
      <c r="P31" s="47"/>
      <c r="Q31" s="47"/>
      <c r="R31" s="47"/>
    </row>
    <row r="32" spans="1:18" x14ac:dyDescent="0.2">
      <c r="A32" s="47"/>
      <c r="B32" s="47"/>
      <c r="C32" s="47"/>
      <c r="D32" s="47"/>
      <c r="E32" s="47"/>
      <c r="F32" s="47"/>
      <c r="G32" s="47"/>
      <c r="H32" s="47"/>
      <c r="I32" s="47"/>
      <c r="J32" s="47"/>
      <c r="K32" s="47"/>
      <c r="L32" s="47"/>
      <c r="M32" s="47"/>
      <c r="N32" s="47"/>
      <c r="O32" s="47"/>
      <c r="P32" s="47"/>
      <c r="Q32" s="47"/>
      <c r="R32" s="47"/>
    </row>
    <row r="33" spans="1:18" x14ac:dyDescent="0.2">
      <c r="A33" s="79"/>
      <c r="B33" s="79"/>
      <c r="C33" s="79"/>
      <c r="D33" s="79"/>
      <c r="E33" s="79"/>
      <c r="F33" s="79"/>
      <c r="G33" s="79"/>
      <c r="H33" s="79"/>
      <c r="I33" s="79"/>
      <c r="J33" s="79"/>
      <c r="K33" s="79"/>
      <c r="L33" s="79"/>
      <c r="M33" s="79"/>
      <c r="N33" s="79"/>
      <c r="O33" s="79"/>
      <c r="P33" s="79"/>
      <c r="Q33" s="47"/>
      <c r="R33" s="47"/>
    </row>
    <row r="34" spans="1:18" x14ac:dyDescent="0.2">
      <c r="A34" s="79"/>
      <c r="B34" s="79"/>
      <c r="C34" s="79"/>
      <c r="D34" s="79"/>
      <c r="E34" s="79"/>
      <c r="F34" s="79"/>
      <c r="G34" s="79"/>
      <c r="H34" s="79"/>
      <c r="I34" s="79"/>
      <c r="J34" s="79"/>
      <c r="K34" s="79"/>
      <c r="L34" s="79"/>
      <c r="M34" s="79"/>
      <c r="N34" s="79"/>
      <c r="O34" s="79"/>
      <c r="P34" s="79"/>
      <c r="Q34" s="47"/>
      <c r="R34" s="47"/>
    </row>
    <row r="35" spans="1:18" x14ac:dyDescent="0.2">
      <c r="A35" s="79"/>
      <c r="B35" s="79"/>
      <c r="C35" s="79"/>
      <c r="D35" s="79"/>
      <c r="E35" s="79"/>
      <c r="F35" s="79"/>
      <c r="G35" s="79"/>
      <c r="H35" s="79"/>
      <c r="I35" s="79"/>
      <c r="J35" s="79"/>
      <c r="K35" s="79"/>
      <c r="L35" s="79"/>
      <c r="M35" s="79"/>
      <c r="N35" s="79"/>
      <c r="O35" s="79"/>
      <c r="P35" s="79"/>
      <c r="Q35" s="47"/>
      <c r="R35" s="47"/>
    </row>
    <row r="36" spans="1:18" x14ac:dyDescent="0.2">
      <c r="A36" s="79"/>
      <c r="B36" s="79"/>
      <c r="C36" s="79"/>
      <c r="D36" s="79"/>
      <c r="E36" s="79"/>
      <c r="F36" s="79"/>
      <c r="G36" s="79"/>
      <c r="H36" s="79"/>
      <c r="I36" s="79"/>
      <c r="J36" s="79"/>
      <c r="K36" s="79"/>
      <c r="L36" s="79"/>
      <c r="M36" s="79"/>
      <c r="N36" s="79"/>
      <c r="O36" s="79"/>
      <c r="P36" s="79"/>
      <c r="Q36" s="47"/>
      <c r="R36" s="47"/>
    </row>
    <row r="37" spans="1:18" x14ac:dyDescent="0.2">
      <c r="A37" s="79"/>
      <c r="B37" s="79"/>
      <c r="C37" s="79"/>
      <c r="D37" s="79"/>
      <c r="E37" s="79"/>
      <c r="F37" s="79"/>
      <c r="G37" s="79"/>
      <c r="H37" s="79"/>
      <c r="I37" s="79"/>
      <c r="J37" s="79"/>
      <c r="K37" s="79"/>
      <c r="L37" s="79"/>
      <c r="M37" s="79"/>
      <c r="N37" s="79"/>
      <c r="O37" s="79"/>
      <c r="P37" s="79"/>
      <c r="Q37" s="47"/>
      <c r="R37" s="47"/>
    </row>
    <row r="38" spans="1:18" x14ac:dyDescent="0.2">
      <c r="A38" s="79"/>
      <c r="B38" s="79"/>
      <c r="C38" s="79"/>
      <c r="D38" s="79"/>
      <c r="E38" s="79"/>
      <c r="F38" s="79"/>
      <c r="G38" s="79"/>
      <c r="H38" s="79"/>
      <c r="I38" s="79"/>
      <c r="J38" s="79"/>
      <c r="K38" s="79"/>
      <c r="L38" s="79"/>
      <c r="M38" s="79"/>
      <c r="N38" s="79"/>
      <c r="O38" s="79"/>
      <c r="P38" s="79"/>
      <c r="Q38" s="47"/>
      <c r="R38" s="47"/>
    </row>
    <row r="39" spans="1:18" x14ac:dyDescent="0.2">
      <c r="A39" s="79"/>
      <c r="B39" s="79"/>
      <c r="C39" s="79"/>
      <c r="D39" s="79"/>
      <c r="E39" s="79"/>
      <c r="F39" s="79"/>
      <c r="G39" s="79"/>
      <c r="H39" s="79"/>
      <c r="I39" s="79"/>
      <c r="J39" s="79"/>
      <c r="K39" s="79"/>
      <c r="L39" s="79"/>
      <c r="M39" s="79"/>
      <c r="N39" s="79"/>
      <c r="O39" s="79"/>
      <c r="P39" s="79"/>
      <c r="Q39" s="47"/>
      <c r="R39" s="47"/>
    </row>
    <row r="40" spans="1:18" x14ac:dyDescent="0.2">
      <c r="A40" s="79"/>
      <c r="B40" s="79"/>
      <c r="C40" s="79"/>
      <c r="D40" s="79"/>
      <c r="E40" s="79"/>
      <c r="F40" s="79"/>
      <c r="G40" s="79"/>
      <c r="H40" s="79"/>
      <c r="I40" s="79"/>
      <c r="J40" s="79"/>
      <c r="K40" s="79"/>
      <c r="L40" s="79"/>
      <c r="M40" s="79"/>
      <c r="N40" s="79"/>
      <c r="O40" s="79"/>
      <c r="P40" s="79"/>
      <c r="Q40" s="47"/>
      <c r="R40" s="47"/>
    </row>
    <row r="41" spans="1:18" x14ac:dyDescent="0.2">
      <c r="A41" s="79"/>
      <c r="B41" s="79"/>
      <c r="C41" s="79"/>
      <c r="D41" s="79"/>
      <c r="E41" s="79"/>
      <c r="F41" s="79"/>
      <c r="G41" s="79"/>
      <c r="H41" s="79"/>
      <c r="I41" s="79"/>
      <c r="J41" s="79"/>
      <c r="K41" s="79"/>
      <c r="L41" s="79"/>
      <c r="M41" s="79"/>
      <c r="N41" s="79"/>
      <c r="O41" s="79"/>
      <c r="P41" s="79"/>
      <c r="Q41" s="47"/>
      <c r="R41" s="47"/>
    </row>
    <row r="42" spans="1:18" x14ac:dyDescent="0.2">
      <c r="A42" s="79"/>
      <c r="B42" s="79"/>
      <c r="C42" s="79"/>
      <c r="D42" s="79"/>
      <c r="E42" s="79"/>
      <c r="F42" s="79"/>
      <c r="G42" s="79"/>
      <c r="H42" s="79"/>
      <c r="I42" s="79"/>
      <c r="J42" s="79"/>
      <c r="K42" s="79"/>
      <c r="L42" s="79"/>
      <c r="M42" s="79"/>
      <c r="N42" s="79"/>
      <c r="O42" s="79"/>
      <c r="P42" s="79"/>
      <c r="Q42" s="47"/>
      <c r="R42" s="47"/>
    </row>
    <row r="43" spans="1:18" x14ac:dyDescent="0.2">
      <c r="A43" s="79"/>
      <c r="B43" s="79"/>
      <c r="C43" s="79"/>
      <c r="D43" s="79"/>
      <c r="E43" s="79"/>
      <c r="F43" s="79"/>
      <c r="G43" s="79"/>
      <c r="H43" s="79"/>
      <c r="I43" s="79"/>
      <c r="J43" s="79"/>
      <c r="K43" s="79"/>
      <c r="L43" s="79"/>
      <c r="M43" s="79"/>
      <c r="N43" s="79"/>
      <c r="O43" s="79"/>
      <c r="P43" s="79"/>
      <c r="Q43" s="47"/>
      <c r="R43" s="47"/>
    </row>
    <row r="44" spans="1:18" x14ac:dyDescent="0.2">
      <c r="A44" s="79"/>
      <c r="B44" s="79"/>
      <c r="C44" s="79"/>
      <c r="D44" s="79"/>
      <c r="E44" s="79"/>
      <c r="F44" s="79"/>
      <c r="G44" s="79"/>
      <c r="H44" s="79"/>
      <c r="I44" s="79"/>
      <c r="J44" s="79"/>
      <c r="K44" s="79"/>
      <c r="L44" s="79"/>
      <c r="M44" s="79"/>
      <c r="N44" s="79"/>
      <c r="O44" s="79"/>
      <c r="P44" s="79"/>
      <c r="Q44" s="47"/>
      <c r="R44" s="47"/>
    </row>
    <row r="45" spans="1:18" x14ac:dyDescent="0.2">
      <c r="A45" s="79"/>
      <c r="B45" s="79"/>
      <c r="C45" s="79"/>
      <c r="D45" s="79"/>
      <c r="E45" s="79"/>
      <c r="F45" s="79"/>
      <c r="G45" s="79"/>
      <c r="H45" s="79"/>
      <c r="I45" s="79"/>
      <c r="J45" s="79"/>
      <c r="K45" s="79"/>
      <c r="L45" s="79"/>
      <c r="M45" s="79"/>
      <c r="N45" s="79"/>
      <c r="O45" s="79"/>
      <c r="P45" s="79"/>
      <c r="Q45" s="47"/>
      <c r="R45" s="47"/>
    </row>
    <row r="46" spans="1:18" x14ac:dyDescent="0.2">
      <c r="A46" s="79"/>
      <c r="B46" s="79"/>
      <c r="C46" s="79"/>
      <c r="D46" s="79"/>
      <c r="E46" s="79"/>
      <c r="F46" s="79"/>
      <c r="G46" s="79"/>
      <c r="H46" s="79"/>
      <c r="I46" s="79"/>
      <c r="J46" s="79"/>
      <c r="K46" s="79"/>
      <c r="L46" s="79"/>
      <c r="M46" s="79"/>
      <c r="N46" s="79"/>
      <c r="O46" s="79"/>
      <c r="P46" s="79"/>
      <c r="Q46" s="47"/>
      <c r="R46" s="47"/>
    </row>
    <row r="47" spans="1:18" x14ac:dyDescent="0.2">
      <c r="A47" s="79"/>
      <c r="B47" s="79"/>
      <c r="C47" s="79"/>
      <c r="D47" s="79"/>
      <c r="E47" s="79"/>
      <c r="F47" s="79"/>
      <c r="G47" s="79"/>
      <c r="H47" s="79"/>
      <c r="I47" s="79"/>
      <c r="J47" s="79"/>
      <c r="K47" s="79"/>
      <c r="L47" s="79"/>
      <c r="M47" s="79"/>
      <c r="N47" s="79"/>
      <c r="O47" s="79"/>
      <c r="P47" s="79"/>
      <c r="Q47" s="47"/>
      <c r="R47" s="47"/>
    </row>
    <row r="48" spans="1:18" x14ac:dyDescent="0.2">
      <c r="A48" s="79"/>
      <c r="B48" s="79"/>
      <c r="C48" s="79"/>
      <c r="D48" s="79"/>
      <c r="E48" s="79"/>
      <c r="F48" s="79"/>
      <c r="G48" s="79"/>
      <c r="H48" s="79"/>
      <c r="I48" s="79"/>
      <c r="J48" s="79"/>
      <c r="K48" s="79"/>
      <c r="L48" s="79"/>
      <c r="M48" s="79"/>
      <c r="N48" s="79"/>
      <c r="O48" s="79"/>
      <c r="P48" s="79"/>
      <c r="Q48" s="47"/>
      <c r="R48" s="47"/>
    </row>
    <row r="49" spans="1:18" x14ac:dyDescent="0.2">
      <c r="A49" s="79"/>
      <c r="B49" s="79"/>
      <c r="C49" s="79"/>
      <c r="D49" s="79"/>
      <c r="E49" s="79"/>
      <c r="F49" s="79"/>
      <c r="G49" s="79"/>
      <c r="H49" s="79"/>
      <c r="I49" s="79"/>
      <c r="J49" s="79"/>
      <c r="K49" s="79"/>
      <c r="L49" s="79"/>
      <c r="M49" s="79"/>
      <c r="N49" s="79"/>
      <c r="O49" s="79"/>
      <c r="P49" s="79"/>
      <c r="Q49" s="47"/>
      <c r="R49" s="47"/>
    </row>
    <row r="50" spans="1:18" x14ac:dyDescent="0.2">
      <c r="A50" s="79"/>
      <c r="B50" s="79"/>
      <c r="C50" s="79"/>
      <c r="D50" s="79"/>
      <c r="E50" s="79"/>
      <c r="F50" s="79"/>
      <c r="G50" s="79"/>
      <c r="H50" s="79"/>
      <c r="I50" s="79"/>
      <c r="J50" s="79"/>
      <c r="K50" s="79"/>
      <c r="L50" s="79"/>
      <c r="M50" s="79"/>
      <c r="N50" s="79"/>
      <c r="O50" s="79"/>
      <c r="P50" s="79"/>
      <c r="Q50" s="47"/>
      <c r="R50" s="47"/>
    </row>
    <row r="51" spans="1:18" x14ac:dyDescent="0.2">
      <c r="A51" s="79"/>
      <c r="B51" s="79"/>
      <c r="C51" s="79"/>
      <c r="D51" s="79"/>
      <c r="E51" s="79"/>
      <c r="F51" s="79"/>
      <c r="G51" s="79"/>
      <c r="H51" s="79"/>
      <c r="I51" s="79"/>
      <c r="J51" s="79"/>
      <c r="K51" s="79"/>
      <c r="L51" s="79"/>
      <c r="M51" s="79"/>
      <c r="N51" s="79"/>
      <c r="O51" s="79"/>
      <c r="P51" s="79"/>
      <c r="Q51" s="47"/>
      <c r="R51" s="47"/>
    </row>
    <row r="52" spans="1:18" x14ac:dyDescent="0.2">
      <c r="A52" s="79"/>
      <c r="B52" s="79"/>
      <c r="C52" s="79"/>
      <c r="D52" s="79"/>
      <c r="E52" s="79"/>
      <c r="F52" s="79"/>
      <c r="G52" s="79"/>
      <c r="H52" s="79"/>
      <c r="I52" s="79"/>
      <c r="J52" s="79"/>
      <c r="K52" s="79"/>
      <c r="L52" s="79"/>
      <c r="M52" s="79"/>
      <c r="N52" s="79"/>
      <c r="O52" s="79"/>
      <c r="P52" s="79"/>
      <c r="Q52" s="47"/>
      <c r="R52" s="47"/>
    </row>
    <row r="53" spans="1:18" x14ac:dyDescent="0.2">
      <c r="A53" s="79"/>
      <c r="B53" s="79"/>
      <c r="C53" s="79"/>
      <c r="D53" s="79"/>
      <c r="E53" s="79"/>
      <c r="F53" s="79"/>
      <c r="G53" s="79"/>
      <c r="H53" s="79"/>
      <c r="I53" s="79"/>
      <c r="J53" s="79"/>
      <c r="K53" s="79"/>
      <c r="L53" s="79"/>
      <c r="M53" s="79"/>
      <c r="N53" s="79"/>
      <c r="O53" s="79"/>
      <c r="P53" s="79"/>
      <c r="Q53" s="47"/>
      <c r="R53" s="47"/>
    </row>
    <row r="54" spans="1:18" x14ac:dyDescent="0.2">
      <c r="A54" s="79"/>
      <c r="B54" s="79"/>
      <c r="C54" s="79"/>
      <c r="D54" s="79"/>
      <c r="E54" s="79"/>
      <c r="F54" s="79"/>
      <c r="G54" s="79"/>
      <c r="H54" s="79"/>
      <c r="I54" s="79"/>
      <c r="J54" s="79"/>
      <c r="K54" s="79"/>
      <c r="L54" s="79"/>
      <c r="M54" s="79"/>
      <c r="N54" s="79"/>
      <c r="O54" s="79"/>
      <c r="P54" s="79"/>
      <c r="Q54" s="47"/>
      <c r="R54" s="47"/>
    </row>
    <row r="55" spans="1:18" x14ac:dyDescent="0.2">
      <c r="A55" s="79"/>
      <c r="B55" s="79"/>
      <c r="C55" s="79"/>
      <c r="D55" s="79"/>
      <c r="E55" s="79"/>
      <c r="F55" s="79"/>
      <c r="G55" s="79"/>
      <c r="H55" s="79"/>
      <c r="I55" s="79"/>
      <c r="J55" s="79"/>
      <c r="K55" s="79"/>
      <c r="L55" s="79"/>
      <c r="M55" s="79"/>
      <c r="N55" s="79"/>
      <c r="O55" s="79"/>
      <c r="P55" s="79"/>
      <c r="Q55" s="47"/>
      <c r="R55" s="47"/>
    </row>
    <row r="56" spans="1:18" x14ac:dyDescent="0.2">
      <c r="A56" s="79"/>
      <c r="B56" s="79"/>
      <c r="C56" s="79"/>
      <c r="D56" s="79"/>
      <c r="E56" s="79"/>
      <c r="F56" s="79"/>
      <c r="G56" s="79"/>
      <c r="H56" s="79"/>
      <c r="I56" s="79"/>
      <c r="J56" s="79"/>
      <c r="K56" s="79"/>
      <c r="L56" s="79"/>
      <c r="M56" s="79"/>
      <c r="N56" s="79"/>
      <c r="O56" s="79"/>
      <c r="P56" s="79"/>
      <c r="Q56" s="47"/>
      <c r="R56" s="47"/>
    </row>
    <row r="57" spans="1:18" x14ac:dyDescent="0.2">
      <c r="A57" s="79"/>
      <c r="B57" s="79"/>
      <c r="C57" s="79"/>
      <c r="D57" s="79"/>
      <c r="E57" s="79"/>
      <c r="F57" s="79"/>
      <c r="G57" s="79"/>
      <c r="H57" s="79"/>
      <c r="I57" s="79"/>
      <c r="J57" s="79"/>
      <c r="K57" s="79"/>
      <c r="L57" s="79"/>
      <c r="M57" s="79"/>
      <c r="N57" s="79"/>
      <c r="O57" s="79"/>
      <c r="P57" s="79"/>
      <c r="Q57" s="47"/>
      <c r="R57" s="47"/>
    </row>
    <row r="58" spans="1:18" x14ac:dyDescent="0.2">
      <c r="A58" s="79"/>
      <c r="B58" s="79"/>
      <c r="C58" s="79"/>
      <c r="D58" s="79"/>
      <c r="E58" s="79"/>
      <c r="F58" s="79"/>
      <c r="G58" s="79"/>
      <c r="H58" s="79"/>
      <c r="I58" s="79"/>
      <c r="J58" s="79"/>
      <c r="K58" s="79"/>
      <c r="L58" s="79"/>
      <c r="M58" s="79"/>
      <c r="N58" s="79"/>
      <c r="O58" s="79"/>
      <c r="P58" s="79"/>
      <c r="Q58" s="47"/>
      <c r="R58" s="47"/>
    </row>
    <row r="59" spans="1:18" x14ac:dyDescent="0.2">
      <c r="A59" s="79"/>
      <c r="B59" s="79"/>
      <c r="C59" s="79"/>
      <c r="D59" s="79"/>
      <c r="E59" s="79"/>
      <c r="F59" s="79"/>
      <c r="G59" s="79"/>
      <c r="H59" s="79"/>
      <c r="I59" s="79"/>
      <c r="J59" s="79"/>
      <c r="K59" s="79"/>
      <c r="L59" s="79"/>
      <c r="M59" s="79"/>
      <c r="N59" s="79"/>
      <c r="O59" s="79"/>
      <c r="P59" s="79"/>
      <c r="Q59" s="47"/>
      <c r="R59" s="47"/>
    </row>
    <row r="60" spans="1:18" x14ac:dyDescent="0.2">
      <c r="A60" s="79"/>
      <c r="B60" s="79"/>
      <c r="C60" s="79"/>
      <c r="D60" s="79"/>
      <c r="E60" s="79"/>
      <c r="F60" s="79"/>
      <c r="G60" s="79"/>
      <c r="H60" s="79"/>
      <c r="I60" s="79"/>
      <c r="J60" s="79"/>
      <c r="K60" s="79"/>
      <c r="L60" s="79"/>
      <c r="M60" s="79"/>
      <c r="N60" s="79"/>
      <c r="O60" s="79"/>
      <c r="P60" s="79"/>
      <c r="Q60" s="47"/>
      <c r="R60" s="47"/>
    </row>
    <row r="61" spans="1:18" x14ac:dyDescent="0.2">
      <c r="A61" s="79"/>
      <c r="B61" s="79"/>
      <c r="C61" s="79"/>
      <c r="D61" s="79"/>
      <c r="E61" s="79"/>
      <c r="F61" s="79"/>
      <c r="G61" s="79"/>
      <c r="H61" s="79"/>
      <c r="I61" s="79"/>
      <c r="J61" s="79"/>
      <c r="K61" s="79"/>
      <c r="L61" s="79"/>
      <c r="M61" s="79"/>
      <c r="N61" s="79"/>
      <c r="O61" s="79"/>
      <c r="P61" s="79"/>
      <c r="Q61" s="47"/>
      <c r="R61" s="47"/>
    </row>
    <row r="62" spans="1:18" x14ac:dyDescent="0.2">
      <c r="O62" s="47"/>
      <c r="P62" s="47"/>
      <c r="Q62" s="47"/>
      <c r="R62" s="47"/>
    </row>
    <row r="63" spans="1:18" x14ac:dyDescent="0.2">
      <c r="O63" s="47"/>
      <c r="P63" s="47"/>
    </row>
    <row r="64" spans="1:18" x14ac:dyDescent="0.2">
      <c r="O64" s="47"/>
      <c r="P64" s="47"/>
    </row>
    <row r="65" spans="15:16" x14ac:dyDescent="0.2">
      <c r="O65" s="47"/>
      <c r="P65" s="47"/>
    </row>
    <row r="66" spans="15:16" x14ac:dyDescent="0.2">
      <c r="O66" s="47"/>
      <c r="P66" s="47"/>
    </row>
    <row r="67" spans="15:16" x14ac:dyDescent="0.2">
      <c r="O67" s="47"/>
      <c r="P67" s="47"/>
    </row>
    <row r="68" spans="15:16" x14ac:dyDescent="0.2">
      <c r="O68" s="47"/>
      <c r="P68" s="47"/>
    </row>
    <row r="69" spans="15:16" x14ac:dyDescent="0.2">
      <c r="O69" s="47"/>
      <c r="P69" s="47"/>
    </row>
    <row r="70" spans="15:16" x14ac:dyDescent="0.2">
      <c r="O70" s="47"/>
      <c r="P70" s="47"/>
    </row>
    <row r="71" spans="15:16" x14ac:dyDescent="0.2">
      <c r="O71" s="47"/>
      <c r="P71" s="47"/>
    </row>
    <row r="72" spans="15:16" x14ac:dyDescent="0.2">
      <c r="O72" s="47"/>
      <c r="P72" s="47"/>
    </row>
    <row r="73" spans="15:16" x14ac:dyDescent="0.2">
      <c r="O73" s="47"/>
      <c r="P73" s="47"/>
    </row>
    <row r="74" spans="15:16" x14ac:dyDescent="0.2">
      <c r="O74" s="47"/>
      <c r="P74" s="47"/>
    </row>
    <row r="75" spans="15:16" x14ac:dyDescent="0.2">
      <c r="O75" s="47"/>
      <c r="P75" s="47"/>
    </row>
    <row r="76" spans="15:16" x14ac:dyDescent="0.2">
      <c r="O76" s="47"/>
      <c r="P76" s="47"/>
    </row>
    <row r="77" spans="15:16" x14ac:dyDescent="0.2">
      <c r="O77" s="47"/>
      <c r="P77" s="47"/>
    </row>
    <row r="78" spans="15:16" x14ac:dyDescent="0.2">
      <c r="O78" s="47"/>
      <c r="P78" s="47"/>
    </row>
    <row r="79" spans="15:16" x14ac:dyDescent="0.2">
      <c r="O79" s="47"/>
      <c r="P79" s="47"/>
    </row>
    <row r="80" spans="15:16" x14ac:dyDescent="0.2">
      <c r="O80" s="47"/>
      <c r="P80" s="47"/>
    </row>
    <row r="81" spans="15:16" x14ac:dyDescent="0.2">
      <c r="O81" s="47"/>
      <c r="P81" s="47"/>
    </row>
    <row r="82" spans="15:16" x14ac:dyDescent="0.2">
      <c r="O82" s="47"/>
      <c r="P82" s="47"/>
    </row>
    <row r="83" spans="15:16" x14ac:dyDescent="0.2">
      <c r="O83" s="47"/>
      <c r="P83" s="47"/>
    </row>
    <row r="84" spans="15:16" x14ac:dyDescent="0.2">
      <c r="O84" s="47"/>
      <c r="P84" s="47"/>
    </row>
    <row r="85" spans="15:16" x14ac:dyDescent="0.2">
      <c r="O85" s="47"/>
      <c r="P85" s="47"/>
    </row>
    <row r="86" spans="15:16" x14ac:dyDescent="0.2">
      <c r="O86" s="47"/>
      <c r="P86" s="47"/>
    </row>
    <row r="87" spans="15:16" x14ac:dyDescent="0.2">
      <c r="O87" s="47"/>
      <c r="P87" s="47"/>
    </row>
    <row r="88" spans="15:16" x14ac:dyDescent="0.2">
      <c r="O88" s="47"/>
      <c r="P88" s="47"/>
    </row>
    <row r="89" spans="15:16" x14ac:dyDescent="0.2">
      <c r="O89" s="47"/>
      <c r="P89" s="47"/>
    </row>
    <row r="90" spans="15:16" x14ac:dyDescent="0.2">
      <c r="O90" s="47"/>
      <c r="P90" s="47"/>
    </row>
    <row r="91" spans="15:16" x14ac:dyDescent="0.2">
      <c r="O91" s="47"/>
      <c r="P91" s="47"/>
    </row>
    <row r="92" spans="15:16" x14ac:dyDescent="0.2">
      <c r="O92" s="47"/>
      <c r="P92" s="47"/>
    </row>
    <row r="93" spans="15:16" x14ac:dyDescent="0.2">
      <c r="O93" s="47"/>
      <c r="P93" s="47"/>
    </row>
    <row r="94" spans="15:16" x14ac:dyDescent="0.2">
      <c r="O94" s="47"/>
      <c r="P94" s="47"/>
    </row>
    <row r="95" spans="15:16" x14ac:dyDescent="0.2">
      <c r="O95" s="47"/>
      <c r="P95" s="47"/>
    </row>
    <row r="96" spans="15:16" x14ac:dyDescent="0.2">
      <c r="O96" s="47"/>
      <c r="P96" s="47"/>
    </row>
    <row r="97" spans="15:16" x14ac:dyDescent="0.2">
      <c r="O97" s="47"/>
      <c r="P97" s="47"/>
    </row>
    <row r="98" spans="15:16" x14ac:dyDescent="0.2">
      <c r="O98" s="47"/>
      <c r="P98" s="47"/>
    </row>
    <row r="99" spans="15:16" x14ac:dyDescent="0.2">
      <c r="O99" s="47"/>
      <c r="P99" s="47"/>
    </row>
    <row r="100" spans="15:16" x14ac:dyDescent="0.2">
      <c r="O100" s="47"/>
      <c r="P100" s="47"/>
    </row>
    <row r="101" spans="15:16" x14ac:dyDescent="0.2">
      <c r="O101" s="47"/>
      <c r="P101" s="47"/>
    </row>
    <row r="102" spans="15:16" x14ac:dyDescent="0.2">
      <c r="O102" s="47"/>
      <c r="P102" s="47"/>
    </row>
    <row r="103" spans="15:16" x14ac:dyDescent="0.2">
      <c r="O103" s="47"/>
      <c r="P103" s="47"/>
    </row>
    <row r="104" spans="15:16" x14ac:dyDescent="0.2">
      <c r="O104" s="47"/>
      <c r="P104" s="47"/>
    </row>
    <row r="105" spans="15:16" x14ac:dyDescent="0.2">
      <c r="O105" s="47"/>
      <c r="P105" s="47"/>
    </row>
    <row r="106" spans="15:16" x14ac:dyDescent="0.2">
      <c r="O106" s="47"/>
      <c r="P106" s="47"/>
    </row>
    <row r="107" spans="15:16" x14ac:dyDescent="0.2">
      <c r="O107" s="47"/>
      <c r="P107" s="47"/>
    </row>
    <row r="108" spans="15:16" x14ac:dyDescent="0.2">
      <c r="O108" s="47"/>
      <c r="P108" s="47"/>
    </row>
    <row r="109" spans="15:16" x14ac:dyDescent="0.2">
      <c r="O109" s="47"/>
      <c r="P109" s="47"/>
    </row>
    <row r="110" spans="15:16" x14ac:dyDescent="0.2">
      <c r="O110" s="47"/>
      <c r="P110" s="47"/>
    </row>
  </sheetData>
  <mergeCells count="10">
    <mergeCell ref="A22:E30"/>
    <mergeCell ref="N24:O24"/>
    <mergeCell ref="N25:O25"/>
    <mergeCell ref="A1:XFD2"/>
    <mergeCell ref="N3:O3"/>
    <mergeCell ref="N4:O4"/>
    <mergeCell ref="N13:O13"/>
    <mergeCell ref="N18:O18"/>
    <mergeCell ref="A21:B21"/>
    <mergeCell ref="C21:E21"/>
  </mergeCells>
  <hyperlinks>
    <hyperlink ref="F9" r:id="rId1" display="https://finbox.com/NASDAQGS:MELI/explorer/revenue_proj/" xr:uid="{25723298-48C8-0C44-B669-0113FFC23EA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2023-11-10T07:39:26Z</dcterms:modified>
</cp:coreProperties>
</file>