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C1C61662-0D8C-4B4D-9C3F-10453BC8FB91}" xr6:coauthVersionLast="47" xr6:coauthVersionMax="47" xr10:uidLastSave="{00000000-0000-0000-0000-000000000000}"/>
  <bookViews>
    <workbookView xWindow="3420" yWindow="500" windowWidth="2538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19" i="2" s="1"/>
  <c r="G6" i="2"/>
  <c r="E6" i="2"/>
  <c r="O5" i="2"/>
  <c r="G5" i="2"/>
  <c r="C4" i="2"/>
  <c r="A4" i="2"/>
  <c r="C3" i="2"/>
  <c r="O8" i="2"/>
  <c r="O12" i="2" s="1"/>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O11" i="2"/>
  <c r="K5" i="2" a="1"/>
  <c r="K5" i="2" s="1"/>
  <c r="A5" i="2" a="1"/>
  <c r="A5" i="2" s="1"/>
  <c r="K4" i="2" a="1"/>
  <c r="K4" i="2" s="1"/>
  <c r="E3" i="2"/>
  <c r="A3" i="2" a="1"/>
  <c r="A3" i="2" s="1"/>
  <c r="K3" i="2" s="1"/>
  <c r="H35" i="1"/>
  <c r="H18" i="1"/>
  <c r="H3" i="1"/>
  <c r="O35" i="1"/>
  <c r="O18" i="1"/>
  <c r="O3" i="1"/>
  <c r="O189" i="1"/>
  <c r="O190" i="1"/>
  <c r="N190" i="1"/>
  <c r="M190" i="1"/>
  <c r="L190" i="1"/>
  <c r="K190" i="1"/>
  <c r="J190" i="1"/>
  <c r="I190" i="1"/>
  <c r="H190" i="1"/>
  <c r="G190" i="1"/>
  <c r="F190" i="1"/>
  <c r="E190" i="1"/>
  <c r="D190" i="1"/>
  <c r="C190" i="1"/>
  <c r="B190" i="1"/>
  <c r="N189" i="1"/>
  <c r="M189" i="1"/>
  <c r="K189" i="1"/>
  <c r="J189" i="1"/>
  <c r="I189" i="1"/>
  <c r="H189" i="1"/>
  <c r="G189" i="1"/>
  <c r="F189" i="1"/>
  <c r="E189" i="1"/>
  <c r="D189" i="1"/>
  <c r="C189" i="1"/>
  <c r="O143" i="1"/>
  <c r="N143" i="1"/>
  <c r="M143" i="1"/>
  <c r="L143" i="1"/>
  <c r="K143" i="1"/>
  <c r="J143" i="1"/>
  <c r="I143" i="1"/>
  <c r="H143" i="1"/>
  <c r="G143" i="1"/>
  <c r="F143" i="1"/>
  <c r="E143" i="1"/>
  <c r="D143" i="1"/>
  <c r="C143" i="1"/>
  <c r="B143" i="1"/>
  <c r="O129" i="1"/>
  <c r="N129" i="1"/>
  <c r="M129" i="1"/>
  <c r="L129" i="1"/>
  <c r="K129" i="1"/>
  <c r="J129" i="1"/>
  <c r="I129" i="1"/>
  <c r="H129" i="1"/>
  <c r="G129" i="1"/>
  <c r="F129" i="1"/>
  <c r="E129" i="1"/>
  <c r="D129" i="1"/>
  <c r="C129" i="1"/>
  <c r="O36" i="1"/>
  <c r="N36" i="1"/>
  <c r="M36" i="1"/>
  <c r="L36" i="1"/>
  <c r="K36" i="1"/>
  <c r="J36" i="1"/>
  <c r="I36" i="1"/>
  <c r="H36" i="1"/>
  <c r="G36" i="1"/>
  <c r="F36" i="1"/>
  <c r="E36" i="1"/>
  <c r="D36" i="1"/>
  <c r="C36" i="1"/>
  <c r="B36" i="1"/>
  <c r="N35" i="1"/>
  <c r="M35" i="1"/>
  <c r="K35" i="1"/>
  <c r="J35" i="1"/>
  <c r="I35" i="1"/>
  <c r="G35" i="1"/>
  <c r="F35" i="1"/>
  <c r="E35" i="1"/>
  <c r="D35" i="1"/>
  <c r="C35" i="1"/>
  <c r="N18" i="1"/>
  <c r="M18" i="1"/>
  <c r="K18" i="1"/>
  <c r="J18" i="1"/>
  <c r="I18" i="1"/>
  <c r="G18" i="1"/>
  <c r="F18" i="1"/>
  <c r="E18" i="1"/>
  <c r="D18" i="1"/>
  <c r="C18" i="1"/>
  <c r="O14" i="1"/>
  <c r="N14" i="1"/>
  <c r="M14" i="1"/>
  <c r="L14" i="1"/>
  <c r="K14" i="1"/>
  <c r="J14" i="1"/>
  <c r="I14" i="1"/>
  <c r="H14" i="1"/>
  <c r="G14" i="1"/>
  <c r="F14" i="1"/>
  <c r="E14" i="1"/>
  <c r="D14" i="1"/>
  <c r="C14" i="1"/>
  <c r="B14" i="1"/>
  <c r="O12" i="1"/>
  <c r="N12" i="1"/>
  <c r="M12" i="1"/>
  <c r="L12" i="1"/>
  <c r="K12" i="1"/>
  <c r="J12" i="1"/>
  <c r="I12" i="1"/>
  <c r="H12" i="1"/>
  <c r="G12" i="1"/>
  <c r="F12" i="1"/>
  <c r="E12" i="1"/>
  <c r="D12" i="1"/>
  <c r="C12" i="1"/>
  <c r="B12" i="1"/>
  <c r="N3" i="1"/>
  <c r="M3" i="1"/>
  <c r="K3" i="1"/>
  <c r="J3" i="1"/>
  <c r="I3" i="1"/>
  <c r="G3" i="1"/>
  <c r="F3" i="1"/>
  <c r="E3" i="1"/>
  <c r="D3" i="1"/>
  <c r="C3" i="1"/>
  <c r="K16" i="2" l="1"/>
  <c r="K13" i="2"/>
  <c r="K11" i="2"/>
  <c r="E5" i="2"/>
  <c r="E4"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<sst xmlns="http://schemas.openxmlformats.org/spreadsheetml/2006/main" count="1341" uniqueCount="249">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</sst>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theme="1"/>
      </bottom>
      <diagonal/>
    </border>
    <border>
      <left/>
      <right/>
      <top style="thin">
        <color theme="1"/>
      </top>
      <bottom/>
      <diagonal/>
    </border>
    <border>
      <left/>
      <right/>
      <top style="thin">
        <color theme="1"/>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2"/>
    </xf>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164" fontId="11" fillId="6" borderId="2" xfId="0" applyNumberFormat="1" applyFont="1" applyFill="1" applyBorder="1"/>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1" xfId="0" applyFont="1" applyFill="1" applyBorder="1" applyAlignment="1">
      <alignment horizontal="left" vertical="center"/>
    </xf>
    <xf numFmtId="164" fontId="11" fillId="8" borderId="1" xfId="0" applyNumberFormat="1" applyFont="1" applyFill="1" applyBorder="1"/>
    <xf numFmtId="9" fontId="11" fillId="8" borderId="1"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4" fontId="7" fillId="0" borderId="6" xfId="0" applyNumberFormat="1" applyFont="1" applyBorder="1"/>
    <xf numFmtId="4" fontId="8" fillId="5" borderId="6" xfId="0" applyNumberFormat="1" applyFont="1" applyFill="1" applyBorder="1"/>
    <xf numFmtId="3" fontId="5" fillId="0" borderId="6" xfId="0" applyNumberFormat="1" applyFont="1" applyBorder="1"/>
    <xf numFmtId="3" fontId="6" fillId="4" borderId="6" xfId="0" applyNumberFormat="1" applyFont="1" applyFill="1" applyBorder="1"/>
    <xf numFmtId="0" fontId="11" fillId="6" borderId="6" xfId="0" applyFont="1" applyFill="1" applyBorder="1" applyAlignment="1">
      <alignment horizontal="left" vertical="center" indent="1"/>
    </xf>
    <xf numFmtId="164" fontId="11" fillId="6" borderId="6" xfId="0" applyNumberFormat="1" applyFont="1" applyFill="1" applyBorder="1"/>
    <xf numFmtId="9" fontId="11" fillId="6" borderId="6" xfId="0" applyNumberFormat="1" applyFont="1" applyFill="1" applyBorder="1" applyAlignment="1">
      <alignment horizontal="right" vertical="center"/>
    </xf>
    <xf numFmtId="0" fontId="3" fillId="0" borderId="6" xfId="0" applyFont="1" applyBorder="1"/>
    <xf numFmtId="3" fontId="5" fillId="0" borderId="7" xfId="0" applyNumberFormat="1" applyFont="1" applyBorder="1"/>
    <xf numFmtId="3" fontId="6" fillId="4" borderId="7" xfId="0" applyNumberFormat="1" applyFont="1" applyFill="1" applyBorder="1"/>
    <xf numFmtId="0" fontId="3" fillId="0" borderId="7" xfId="0" applyFont="1" applyBorder="1"/>
    <xf numFmtId="164" fontId="4" fillId="9" borderId="8"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5" fontId="4" fillId="9" borderId="9" xfId="1" applyNumberFormat="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11" xfId="1" applyNumberFormat="1" applyFont="1" applyFill="1" applyBorder="1" applyAlignment="1">
      <alignment horizontal="right" vertical="center" indent="1"/>
    </xf>
    <xf numFmtId="0" fontId="12" fillId="10" borderId="12" xfId="1" applyNumberFormat="1" applyFont="1" applyFill="1" applyBorder="1" applyAlignment="1">
      <alignment horizontal="left" vertical="center" indent="1"/>
    </xf>
    <xf numFmtId="0" fontId="1" fillId="11" borderId="1" xfId="0" applyFont="1" applyFill="1" applyBorder="1"/>
    <xf numFmtId="164"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4" fontId="4" fillId="9" borderId="16"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6"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8" xfId="0" applyFont="1" applyFill="1" applyBorder="1" applyAlignment="1">
      <alignment horizontal="left" vertical="center" wrapText="1"/>
    </xf>
    <xf numFmtId="164" fontId="16" fillId="12" borderId="16" xfId="0" applyNumberFormat="1" applyFont="1" applyFill="1" applyBorder="1" applyAlignment="1">
      <alignment vertical="center"/>
    </xf>
    <xf numFmtId="167" fontId="4" fillId="9" borderId="15"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19" xfId="0" applyNumberFormat="1" applyFont="1" applyFill="1" applyBorder="1" applyAlignment="1">
      <alignment horizontal="right" vertical="center" indent="1"/>
    </xf>
    <xf numFmtId="9" fontId="12" fillId="10" borderId="20" xfId="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9" fontId="4" fillId="9" borderId="21" xfId="1" applyFont="1" applyFill="1" applyBorder="1" applyAlignment="1">
      <alignment horizontal="right" vertical="center" indent="1"/>
    </xf>
    <xf numFmtId="2" fontId="4" fillId="9" borderId="20" xfId="0" applyNumberFormat="1" applyFont="1" applyFill="1" applyBorder="1" applyAlignment="1">
      <alignment horizontal="right" vertical="center" indent="1"/>
    </xf>
    <xf numFmtId="0" fontId="12" fillId="10" borderId="20" xfId="1" applyNumberFormat="1" applyFont="1" applyFill="1" applyBorder="1" applyAlignment="1">
      <alignment horizontal="left" vertical="center" indent="1"/>
    </xf>
    <xf numFmtId="165" fontId="4" fillId="14" borderId="21" xfId="1" applyNumberFormat="1" applyFont="1" applyFill="1" applyBorder="1" applyAlignment="1">
      <alignment horizontal="right" vertical="center" indent="1"/>
    </xf>
    <xf numFmtId="9" fontId="18" fillId="10" borderId="20" xfId="1" applyFont="1" applyFill="1" applyBorder="1" applyAlignment="1">
      <alignment horizontal="left" vertical="center" indent="1"/>
    </xf>
    <xf numFmtId="9" fontId="3" fillId="13" borderId="21" xfId="1" applyFont="1" applyFill="1" applyBorder="1" applyAlignment="1">
      <alignment horizontal="right" vertical="center" indent="1"/>
    </xf>
    <xf numFmtId="9" fontId="17" fillId="10" borderId="22"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1" xfId="0" applyFont="1" applyFill="1" applyBorder="1" applyAlignment="1">
      <alignment vertical="center"/>
    </xf>
    <xf numFmtId="0" fontId="19" fillId="12" borderId="18" xfId="0" applyFont="1" applyFill="1" applyBorder="1" applyAlignment="1">
      <alignment horizontal="left" vertical="center" wrapText="1"/>
    </xf>
    <xf numFmtId="10" fontId="20" fillId="12" borderId="16" xfId="0" applyNumberFormat="1" applyFont="1" applyFill="1" applyBorder="1" applyAlignment="1">
      <alignment vertical="center"/>
    </xf>
    <xf numFmtId="0" fontId="3" fillId="9" borderId="23" xfId="0" applyFont="1" applyFill="1" applyBorder="1" applyAlignment="1">
      <alignment horizontal="right" vertical="center"/>
    </xf>
    <xf numFmtId="0" fontId="13" fillId="9" borderId="24" xfId="0" applyFont="1" applyFill="1" applyBorder="1" applyAlignment="1">
      <alignment horizontal="right" vertical="center" indent="1"/>
    </xf>
    <xf numFmtId="0" fontId="13" fillId="9" borderId="25"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6" xfId="0" applyFont="1" applyFill="1" applyBorder="1" applyAlignment="1">
      <alignment horizontal="right" vertical="center" indent="1"/>
    </xf>
    <xf numFmtId="9" fontId="13" fillId="10" borderId="13" xfId="1" applyFont="1" applyFill="1" applyBorder="1" applyAlignment="1">
      <alignment horizontal="left" vertical="center" indent="2"/>
    </xf>
    <xf numFmtId="164" fontId="4" fillId="10" borderId="26" xfId="0" applyNumberFormat="1" applyFont="1" applyFill="1" applyBorder="1" applyAlignment="1">
      <alignment horizontal="right" vertical="center" indent="1"/>
    </xf>
    <xf numFmtId="164" fontId="4" fillId="10" borderId="14" xfId="0" applyNumberFormat="1" applyFont="1" applyFill="1" applyBorder="1" applyAlignment="1">
      <alignment horizontal="right" vertical="center" indent="1"/>
    </xf>
    <xf numFmtId="164" fontId="12" fillId="10" borderId="27" xfId="0" applyNumberFormat="1" applyFont="1" applyFill="1" applyBorder="1" applyAlignment="1">
      <alignment horizontal="right" vertical="center"/>
    </xf>
    <xf numFmtId="9" fontId="23"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6" xfId="1" applyFont="1" applyFill="1" applyBorder="1" applyAlignment="1">
      <alignment horizontal="right" vertical="center" indent="1"/>
    </xf>
    <xf numFmtId="10" fontId="16" fillId="12" borderId="16" xfId="0" applyNumberFormat="1" applyFont="1" applyFill="1" applyBorder="1" applyAlignment="1">
      <alignment vertical="center"/>
    </xf>
    <xf numFmtId="164" fontId="4" fillId="10" borderId="13" xfId="0" applyNumberFormat="1" applyFont="1" applyFill="1" applyBorder="1" applyAlignment="1">
      <alignment horizontal="right" vertical="center" indent="1"/>
    </xf>
    <xf numFmtId="164" fontId="12" fillId="10" borderId="14" xfId="0" applyNumberFormat="1" applyFont="1" applyFill="1" applyBorder="1" applyAlignment="1">
      <alignment horizontal="right" vertical="center"/>
    </xf>
    <xf numFmtId="10" fontId="12" fillId="12" borderId="26"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10" fontId="12" fillId="12" borderId="14" xfId="1" applyNumberFormat="1" applyFont="1" applyFill="1" applyBorder="1" applyAlignment="1">
      <alignment horizontal="right" vertical="center" indent="1"/>
    </xf>
    <xf numFmtId="2" fontId="16" fillId="12" borderId="16" xfId="0" applyNumberFormat="1" applyFont="1" applyFill="1" applyBorder="1" applyAlignment="1">
      <alignment vertical="center"/>
    </xf>
    <xf numFmtId="0" fontId="24" fillId="12" borderId="18" xfId="0" applyFont="1" applyFill="1" applyBorder="1" applyAlignment="1">
      <alignment horizontal="left" vertical="center" indent="1"/>
    </xf>
    <xf numFmtId="0" fontId="19" fillId="12" borderId="28" xfId="0" applyFont="1" applyFill="1" applyBorder="1" applyAlignment="1">
      <alignment horizontal="left" vertical="center" wrapText="1"/>
    </xf>
    <xf numFmtId="10" fontId="20" fillId="12" borderId="29" xfId="0" applyNumberFormat="1" applyFont="1" applyFill="1" applyBorder="1" applyAlignment="1">
      <alignment vertical="center"/>
    </xf>
    <xf numFmtId="9" fontId="13" fillId="10" borderId="28" xfId="1" applyFont="1" applyFill="1" applyBorder="1" applyAlignment="1">
      <alignment horizontal="left" vertical="center" indent="2"/>
    </xf>
    <xf numFmtId="9" fontId="4" fillId="10" borderId="30"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9" xfId="1" applyFont="1" applyFill="1" applyBorder="1" applyAlignment="1">
      <alignment horizontal="right" vertical="center" indent="1"/>
    </xf>
    <xf numFmtId="9" fontId="4" fillId="10" borderId="29" xfId="1" applyFont="1" applyFill="1" applyBorder="1" applyAlignment="1">
      <alignment horizontal="right" vertical="center"/>
    </xf>
    <xf numFmtId="164" fontId="16" fillId="12" borderId="16"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6" xfId="0" applyNumberFormat="1" applyFont="1" applyFill="1" applyBorder="1" applyAlignment="1">
      <alignment horizontal="right" vertical="center"/>
    </xf>
    <xf numFmtId="10" fontId="20" fillId="12" borderId="29"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8" xfId="1" applyFont="1" applyFill="1" applyBorder="1" applyAlignment="1">
      <alignment horizontal="center" vertical="center"/>
    </xf>
    <xf numFmtId="9" fontId="4" fillId="10" borderId="29" xfId="1" applyFont="1" applyFill="1" applyBorder="1" applyAlignment="1">
      <alignment horizontal="center" vertical="center"/>
    </xf>
    <xf numFmtId="10" fontId="13" fillId="9" borderId="28" xfId="1" applyNumberFormat="1" applyFont="1" applyFill="1" applyBorder="1" applyAlignment="1">
      <alignment horizontal="center" vertical="center"/>
    </xf>
    <xf numFmtId="10" fontId="13" fillId="9" borderId="29"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3" xfId="1" applyFont="1" applyFill="1" applyBorder="1" applyAlignment="1">
      <alignment horizontal="center" vertical="center"/>
    </xf>
    <xf numFmtId="9" fontId="13" fillId="12" borderId="14" xfId="1" applyFont="1" applyFill="1" applyBorder="1" applyAlignment="1">
      <alignment horizontal="center" vertical="center"/>
    </xf>
    <xf numFmtId="9" fontId="4" fillId="10" borderId="13" xfId="1" applyFont="1" applyFill="1" applyBorder="1" applyAlignment="1">
      <alignment horizontal="center" vertical="center"/>
    </xf>
    <xf numFmtId="9" fontId="4" fillId="10" borderId="14" xfId="1" applyFont="1" applyFill="1" applyBorder="1" applyAlignment="1">
      <alignment horizontal="center" vertical="center"/>
    </xf>
    <xf numFmtId="0" fontId="12" fillId="11" borderId="1" xfId="0" applyFont="1" applyFill="1" applyBorder="1" applyAlignment="1">
      <alignment horizontal="left" vertical="center" indent="2"/>
    </xf>
    <xf numFmtId="0" fontId="17" fillId="12" borderId="13"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https://www.bing.com/financeapi/forcetrigger?t=a24lfr&amp;q=XNAS%3aTTD&amp;form=skydnc</v>
    <v>Learn more on Bing</v>
  </rv>
  <rv s="1">
    <v>0</v>
    <v>THE TRADE DESK, INC. (XNAS:TTD)</v>
    <v>2</v>
    <v>3</v>
    <v>Finance</v>
    <v>4</v>
    <v>en-US</v>
    <v>a24lfr</v>
    <v>268435456</v>
    <v>1</v>
    <v>Powered by Refinitiv</v>
    <v>91.85</v>
    <v>39.43</v>
    <v>1.6765000000000001</v>
    <v>-2.0299999999999998</v>
    <v>-2.5748000000000004E-2</v>
    <v>-21.58</v>
    <v>-0.28095300000000001</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80.38</v>
    <v>Software &amp; IT Services</v>
    <v>Stock</v>
    <v>45240.041644108591</v>
    <v>0</v>
    <v>76.47</v>
    <v>37652139104</v>
    <v>THE TRADE DESK, INC.</v>
    <v>THE TRADE DESK, INC.</v>
    <v>79.7</v>
    <v>265.00839999999999</v>
    <v>78.84</v>
    <v>76.81</v>
    <v>55.23</v>
    <v>490198400</v>
    <v>TTD</v>
    <v>THE TRADE DESK, INC. (XNAS:TTD)</v>
    <v>12310145</v>
    <v>3973020</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1" formatCode="0"/>
    </x:dxf>
    <x:dxf>
      <x:numFmt numFmtId="4" formatCode="#,##0.00"/>
    </x:dxf>
  </dxfs>
  <richProperties>
    <rPr n="NumberFormat" t="s"/>
    <rPr n="IsTitleField" t="b"/>
  </richProperties>
  <richStyles>
    <rSty dxfid="1">
      <rpv i="0">_([$$-en-US]* #,##0.00_);_([$$-en-US]* (#,##0.00);_([$$-en-US]* "-"??_);_(@_)</rpv>
    </rSty>
    <rSty dxfid="6">
      <rpv i="0">#,##0.00</rpv>
    </rSty>
    <rSty>
      <rpv i="1">1</rpv>
    </rSty>
    <rSty dxfid="4">
      <rpv i="0">#,##0</rpv>
    </rSty>
    <rSty dxfid="3"/>
    <rSty dxfid="1">
      <rpv i="0">_([$$-en-US]* #,##0_);_([$$-en-US]* (#,##0);_([$$-en-US]* "-"_);_(@_)</rpv>
    </rSty>
    <rSty dxfid="2"/>
    <rSty dxfid="5">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TTD%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HUB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6"/>
  <sheetViews>
    <sheetView topLeftCell="A172" workbookViewId="0">
      <pane xSplit="1" topLeftCell="G1" activePane="topRight" state="frozen"/>
      <selection pane="topRight" activeCell="A185" sqref="A185"/>
    </sheetView>
  </sheetViews>
  <sheetFormatPr baseColWidth="10" defaultRowHeight="15" x14ac:dyDescent="0.2"/>
  <cols>
    <col min="1" max="1" width="40.83203125" customWidth="1"/>
    <col min="2" max="16" width="15.83203125" customWidth="1"/>
  </cols>
  <sheetData>
    <row r="1" spans="1:15"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row>
    <row r="2" spans="1:15" ht="16" x14ac:dyDescent="0.2">
      <c r="A2" s="36" t="s">
        <v>14</v>
      </c>
      <c r="B2" s="31">
        <v>44548000</v>
      </c>
      <c r="C2" s="31">
        <v>113836000</v>
      </c>
      <c r="D2" s="31">
        <v>202926000</v>
      </c>
      <c r="E2" s="31">
        <v>308217000</v>
      </c>
      <c r="F2" s="31">
        <v>477294000</v>
      </c>
      <c r="G2" s="31">
        <v>661058000</v>
      </c>
      <c r="H2" s="31">
        <v>836033000</v>
      </c>
      <c r="I2" s="31">
        <v>1196467000</v>
      </c>
      <c r="J2" s="31">
        <v>1577795000</v>
      </c>
      <c r="K2" s="32">
        <v>1732567000</v>
      </c>
      <c r="L2" s="31">
        <v>394773000</v>
      </c>
      <c r="M2" s="31">
        <v>490737000</v>
      </c>
      <c r="N2" s="31">
        <v>382803000</v>
      </c>
      <c r="O2" s="31">
        <v>464254000</v>
      </c>
    </row>
    <row r="3" spans="1:15" ht="16" x14ac:dyDescent="0.2">
      <c r="A3" s="33" t="s">
        <v>187</v>
      </c>
      <c r="B3" s="34"/>
      <c r="C3" s="35">
        <f t="shared" ref="C3:O3" si="0">(C2/B2)-1</f>
        <v>1.5553560204722996</v>
      </c>
      <c r="D3" s="35">
        <f t="shared" si="0"/>
        <v>0.78261709828173864</v>
      </c>
      <c r="E3" s="35">
        <f t="shared" si="0"/>
        <v>0.51886401939623306</v>
      </c>
      <c r="F3" s="35">
        <f t="shared" si="0"/>
        <v>0.54856480985798961</v>
      </c>
      <c r="G3" s="35">
        <f t="shared" si="0"/>
        <v>0.38501217279077471</v>
      </c>
      <c r="H3" s="35">
        <f t="shared" si="0"/>
        <v>0.26468933134460215</v>
      </c>
      <c r="I3" s="35">
        <f t="shared" si="0"/>
        <v>0.43112413026758523</v>
      </c>
      <c r="J3" s="35">
        <f t="shared" si="0"/>
        <v>0.31871167361908026</v>
      </c>
      <c r="K3" s="35">
        <f t="shared" si="0"/>
        <v>9.8093858834639391E-2</v>
      </c>
      <c r="L3" s="35"/>
      <c r="M3" s="35">
        <f t="shared" si="0"/>
        <v>0.24308653327355212</v>
      </c>
      <c r="N3" s="35">
        <f t="shared" si="0"/>
        <v>-0.21994265767610754</v>
      </c>
      <c r="O3" s="35">
        <f t="shared" si="0"/>
        <v>0.21277523948349408</v>
      </c>
    </row>
    <row r="4" spans="1:15" ht="16" x14ac:dyDescent="0.2">
      <c r="A4" s="3" t="s">
        <v>15</v>
      </c>
      <c r="B4" s="4">
        <v>44548000</v>
      </c>
      <c r="C4" s="4">
        <v>113836000</v>
      </c>
      <c r="D4" s="4">
        <v>202926000</v>
      </c>
      <c r="E4" s="4">
        <v>308217000</v>
      </c>
      <c r="F4" s="4">
        <v>477294000</v>
      </c>
      <c r="G4" s="4">
        <v>661058000</v>
      </c>
      <c r="H4" s="4">
        <v>836033000</v>
      </c>
      <c r="I4" s="4">
        <v>1196467000</v>
      </c>
      <c r="J4" s="4">
        <v>1577795000</v>
      </c>
      <c r="K4" s="5">
        <v>1732567000</v>
      </c>
      <c r="L4" s="4">
        <v>394773000</v>
      </c>
      <c r="M4" s="4">
        <v>490737000</v>
      </c>
      <c r="N4" s="4">
        <v>382803000</v>
      </c>
      <c r="O4" s="4">
        <v>464254000</v>
      </c>
    </row>
    <row r="5" spans="1:15" ht="16" x14ac:dyDescent="0.2">
      <c r="A5" s="3" t="s">
        <v>16</v>
      </c>
      <c r="B5" s="4">
        <v>12559000</v>
      </c>
      <c r="C5" s="4">
        <v>22967000</v>
      </c>
      <c r="D5" s="4">
        <v>39876000</v>
      </c>
      <c r="E5" s="4">
        <v>66230000</v>
      </c>
      <c r="F5" s="4">
        <v>114098000</v>
      </c>
      <c r="G5" s="4">
        <v>156180000</v>
      </c>
      <c r="H5" s="4">
        <v>178812000</v>
      </c>
      <c r="I5" s="4">
        <v>221554000</v>
      </c>
      <c r="J5" s="4">
        <v>281123000</v>
      </c>
      <c r="K5" s="5">
        <v>316297000</v>
      </c>
      <c r="L5" s="4">
        <v>70124000</v>
      </c>
      <c r="M5" s="4">
        <v>79619000</v>
      </c>
      <c r="N5" s="4">
        <v>84867000</v>
      </c>
      <c r="O5" s="4">
        <v>81687000</v>
      </c>
    </row>
    <row r="6" spans="1:15" ht="16" x14ac:dyDescent="0.2">
      <c r="A6" s="3" t="s">
        <v>17</v>
      </c>
      <c r="B6" s="4">
        <v>12559000</v>
      </c>
      <c r="C6" s="4">
        <v>22967000</v>
      </c>
      <c r="D6" s="4">
        <v>39876000</v>
      </c>
      <c r="E6" s="4">
        <v>66230000</v>
      </c>
      <c r="F6" s="4">
        <v>114098000</v>
      </c>
      <c r="G6" s="4">
        <v>156180000</v>
      </c>
      <c r="H6" s="4">
        <v>178812000</v>
      </c>
      <c r="I6" s="4">
        <v>221554000</v>
      </c>
      <c r="J6" s="4">
        <v>281123000</v>
      </c>
      <c r="K6" s="5">
        <v>316297000</v>
      </c>
      <c r="L6" s="4">
        <v>70124000</v>
      </c>
      <c r="M6" s="4">
        <v>79619000</v>
      </c>
      <c r="N6" s="4">
        <v>84867000</v>
      </c>
      <c r="O6" s="4">
        <v>81687000</v>
      </c>
    </row>
    <row r="7" spans="1:15" ht="16" x14ac:dyDescent="0.2">
      <c r="A7" s="36" t="s">
        <v>18</v>
      </c>
      <c r="B7" s="31">
        <v>31989000</v>
      </c>
      <c r="C7" s="31">
        <v>90869000</v>
      </c>
      <c r="D7" s="31">
        <v>163050000</v>
      </c>
      <c r="E7" s="31">
        <v>241987000</v>
      </c>
      <c r="F7" s="31">
        <v>363196000</v>
      </c>
      <c r="G7" s="31">
        <v>504878000</v>
      </c>
      <c r="H7" s="31">
        <v>657221000</v>
      </c>
      <c r="I7" s="31">
        <v>974913000</v>
      </c>
      <c r="J7" s="31">
        <v>1296672000</v>
      </c>
      <c r="K7" s="32">
        <v>1416270000</v>
      </c>
      <c r="L7" s="31">
        <v>324649000</v>
      </c>
      <c r="M7" s="31">
        <v>411118000</v>
      </c>
      <c r="N7" s="31">
        <v>297936000</v>
      </c>
      <c r="O7" s="31">
        <v>382567000</v>
      </c>
    </row>
    <row r="8" spans="1:15" ht="16" x14ac:dyDescent="0.2">
      <c r="A8" s="28" t="s">
        <v>54</v>
      </c>
      <c r="B8" s="29">
        <v>71.81</v>
      </c>
      <c r="C8" s="29">
        <v>79.819999999999993</v>
      </c>
      <c r="D8" s="29">
        <v>80.349999999999994</v>
      </c>
      <c r="E8" s="29">
        <v>78.510000000000005</v>
      </c>
      <c r="F8" s="29">
        <v>76.09</v>
      </c>
      <c r="G8" s="29">
        <v>76.37</v>
      </c>
      <c r="H8" s="29">
        <v>78.61</v>
      </c>
      <c r="I8" s="29">
        <v>81.48</v>
      </c>
      <c r="J8" s="29">
        <v>82.18</v>
      </c>
      <c r="K8" s="30">
        <v>81.739999999999995</v>
      </c>
      <c r="L8" s="29">
        <v>82.24</v>
      </c>
      <c r="M8" s="29">
        <v>83.78</v>
      </c>
      <c r="N8" s="29">
        <v>77.83</v>
      </c>
      <c r="O8" s="29">
        <v>82.4</v>
      </c>
    </row>
    <row r="9" spans="1:15" ht="16" x14ac:dyDescent="0.2">
      <c r="A9" s="3" t="s">
        <v>19</v>
      </c>
      <c r="B9" s="4" t="s">
        <v>20</v>
      </c>
      <c r="C9" s="4" t="s">
        <v>20</v>
      </c>
      <c r="D9" s="4" t="s">
        <v>20</v>
      </c>
      <c r="E9" s="4" t="s">
        <v>20</v>
      </c>
      <c r="F9" s="4" t="s">
        <v>20</v>
      </c>
      <c r="G9" s="4" t="s">
        <v>20</v>
      </c>
      <c r="H9" s="4" t="s">
        <v>20</v>
      </c>
      <c r="I9" s="4" t="s">
        <v>20</v>
      </c>
      <c r="J9" s="4" t="s">
        <v>20</v>
      </c>
      <c r="K9" s="5" t="s">
        <v>20</v>
      </c>
      <c r="L9" s="4" t="s">
        <v>20</v>
      </c>
      <c r="M9" s="4" t="s">
        <v>20</v>
      </c>
      <c r="N9" s="4" t="s">
        <v>20</v>
      </c>
      <c r="O9" s="4" t="s">
        <v>20</v>
      </c>
    </row>
    <row r="10" spans="1:15" ht="16" x14ac:dyDescent="0.2">
      <c r="A10" s="3" t="s">
        <v>21</v>
      </c>
      <c r="B10" s="4">
        <v>31225000</v>
      </c>
      <c r="C10" s="4">
        <v>52889000</v>
      </c>
      <c r="D10" s="4">
        <v>105532000</v>
      </c>
      <c r="E10" s="4">
        <v>172631000</v>
      </c>
      <c r="F10" s="4">
        <v>255873000</v>
      </c>
      <c r="G10" s="4">
        <v>392682000</v>
      </c>
      <c r="H10" s="4">
        <v>513013000</v>
      </c>
      <c r="I10" s="4">
        <v>850096000</v>
      </c>
      <c r="J10" s="4">
        <v>1183018000</v>
      </c>
      <c r="K10" s="5">
        <v>1268941000</v>
      </c>
      <c r="L10" s="4">
        <v>295845000</v>
      </c>
      <c r="M10" s="4">
        <v>310958000</v>
      </c>
      <c r="N10" s="4">
        <v>321244000</v>
      </c>
      <c r="O10" s="4">
        <v>340894000</v>
      </c>
    </row>
    <row r="11" spans="1:15" ht="16" x14ac:dyDescent="0.2">
      <c r="A11" s="28" t="s">
        <v>22</v>
      </c>
      <c r="B11" s="31">
        <v>23975000</v>
      </c>
      <c r="C11" s="31">
        <v>40070000</v>
      </c>
      <c r="D11" s="31">
        <v>78219000</v>
      </c>
      <c r="E11" s="31">
        <v>119825000</v>
      </c>
      <c r="F11" s="31">
        <v>171981000</v>
      </c>
      <c r="G11" s="31">
        <v>275930000</v>
      </c>
      <c r="H11" s="31">
        <v>346359000</v>
      </c>
      <c r="I11" s="31">
        <v>623959000</v>
      </c>
      <c r="J11" s="31">
        <v>863142000</v>
      </c>
      <c r="K11" s="32">
        <v>912529000</v>
      </c>
      <c r="L11" s="31">
        <v>215930000</v>
      </c>
      <c r="M11" s="31">
        <v>226479000</v>
      </c>
      <c r="N11" s="31">
        <v>227534000</v>
      </c>
      <c r="O11" s="31">
        <v>242586000</v>
      </c>
    </row>
    <row r="12" spans="1:15" ht="16" x14ac:dyDescent="0.2">
      <c r="A12" s="9" t="s">
        <v>188</v>
      </c>
      <c r="B12" s="10">
        <f t="shared" ref="B12:O12" si="1">B11/B2</f>
        <v>0.53818353236957883</v>
      </c>
      <c r="C12" s="10">
        <f t="shared" si="1"/>
        <v>0.35199761059770196</v>
      </c>
      <c r="D12" s="10">
        <f t="shared" si="1"/>
        <v>0.38545578191064722</v>
      </c>
      <c r="E12" s="10">
        <f t="shared" si="1"/>
        <v>0.38876830285156239</v>
      </c>
      <c r="F12" s="10">
        <f t="shared" si="1"/>
        <v>0.36032508265345886</v>
      </c>
      <c r="G12" s="10">
        <f t="shared" si="1"/>
        <v>0.41740664207981748</v>
      </c>
      <c r="H12" s="10">
        <f t="shared" si="1"/>
        <v>0.4142886704232967</v>
      </c>
      <c r="I12" s="10">
        <f t="shared" si="1"/>
        <v>0.5215012198414164</v>
      </c>
      <c r="J12" s="10">
        <f t="shared" si="1"/>
        <v>0.54705585960153247</v>
      </c>
      <c r="K12" s="10">
        <f t="shared" si="1"/>
        <v>0.52669189705217745</v>
      </c>
      <c r="L12" s="10">
        <f t="shared" si="1"/>
        <v>0.54697256397980609</v>
      </c>
      <c r="M12" s="10">
        <f t="shared" si="1"/>
        <v>0.46150789526772995</v>
      </c>
      <c r="N12" s="10">
        <f t="shared" si="1"/>
        <v>0.59438928117073275</v>
      </c>
      <c r="O12" s="10">
        <f t="shared" si="1"/>
        <v>0.52252861580083321</v>
      </c>
    </row>
    <row r="13" spans="1:15" ht="16" x14ac:dyDescent="0.2">
      <c r="A13" s="28" t="s">
        <v>23</v>
      </c>
      <c r="B13" s="31">
        <v>7250000</v>
      </c>
      <c r="C13" s="31">
        <v>12819000</v>
      </c>
      <c r="D13" s="31">
        <v>27313000</v>
      </c>
      <c r="E13" s="31">
        <v>52806000</v>
      </c>
      <c r="F13" s="31">
        <v>83892000</v>
      </c>
      <c r="G13" s="31">
        <v>116752000</v>
      </c>
      <c r="H13" s="31">
        <v>166654000</v>
      </c>
      <c r="I13" s="31">
        <v>226137000</v>
      </c>
      <c r="J13" s="31">
        <v>319876000</v>
      </c>
      <c r="K13" s="32">
        <v>356412000</v>
      </c>
      <c r="L13" s="31">
        <v>79915000</v>
      </c>
      <c r="M13" s="31">
        <v>84479000</v>
      </c>
      <c r="N13" s="31">
        <v>93710000</v>
      </c>
      <c r="O13" s="31">
        <v>98308000</v>
      </c>
    </row>
    <row r="14" spans="1:15" ht="16" x14ac:dyDescent="0.2">
      <c r="A14" s="11" t="s">
        <v>189</v>
      </c>
      <c r="B14" s="12">
        <f t="shared" ref="B14:O14" si="2">B13/B2</f>
        <v>0.162745802280686</v>
      </c>
      <c r="C14" s="12">
        <f t="shared" si="2"/>
        <v>0.1126093678625391</v>
      </c>
      <c r="D14" s="12">
        <f t="shared" si="2"/>
        <v>0.13459586253116901</v>
      </c>
      <c r="E14" s="12">
        <f t="shared" si="2"/>
        <v>0.17132734404656461</v>
      </c>
      <c r="F14" s="12">
        <f t="shared" si="2"/>
        <v>0.17576588014934191</v>
      </c>
      <c r="G14" s="12">
        <f t="shared" si="2"/>
        <v>0.17661385233973417</v>
      </c>
      <c r="H14" s="12">
        <f t="shared" si="2"/>
        <v>0.19933902130657521</v>
      </c>
      <c r="I14" s="12">
        <f t="shared" si="2"/>
        <v>0.18900395915641635</v>
      </c>
      <c r="J14" s="12">
        <f t="shared" si="2"/>
        <v>0.202736096894717</v>
      </c>
      <c r="K14" s="12">
        <f t="shared" si="2"/>
        <v>0.20571325668790874</v>
      </c>
      <c r="L14" s="12">
        <f t="shared" si="2"/>
        <v>0.20243279048972448</v>
      </c>
      <c r="M14" s="12">
        <f t="shared" si="2"/>
        <v>0.17214719900883774</v>
      </c>
      <c r="N14" s="12">
        <f t="shared" si="2"/>
        <v>0.2447995444131838</v>
      </c>
      <c r="O14" s="12">
        <f t="shared" si="2"/>
        <v>0.2117547721721299</v>
      </c>
    </row>
    <row r="15" spans="1:15" ht="16" x14ac:dyDescent="0.2">
      <c r="A15" s="3" t="s">
        <v>24</v>
      </c>
      <c r="B15" s="4" t="s">
        <v>20</v>
      </c>
      <c r="C15" s="4" t="s">
        <v>20</v>
      </c>
      <c r="D15" s="4" t="s">
        <v>20</v>
      </c>
      <c r="E15" s="4" t="s">
        <v>20</v>
      </c>
      <c r="F15" s="4" t="s">
        <v>20</v>
      </c>
      <c r="G15" s="4" t="s">
        <v>20</v>
      </c>
      <c r="H15" s="4" t="s">
        <v>20</v>
      </c>
      <c r="I15" s="4" t="s">
        <v>20</v>
      </c>
      <c r="J15" s="4" t="s">
        <v>20</v>
      </c>
      <c r="K15" s="5" t="s">
        <v>20</v>
      </c>
      <c r="L15" s="4" t="s">
        <v>20</v>
      </c>
      <c r="M15" s="4" t="s">
        <v>20</v>
      </c>
      <c r="N15" s="4" t="s">
        <v>20</v>
      </c>
      <c r="O15" s="4" t="s">
        <v>20</v>
      </c>
    </row>
    <row r="16" spans="1:15" ht="16" x14ac:dyDescent="0.2">
      <c r="A16" s="36" t="s">
        <v>25</v>
      </c>
      <c r="B16" s="31">
        <v>764000</v>
      </c>
      <c r="C16" s="31">
        <v>37980000</v>
      </c>
      <c r="D16" s="31">
        <v>57518000</v>
      </c>
      <c r="E16" s="31">
        <v>69356000</v>
      </c>
      <c r="F16" s="31">
        <v>107323000</v>
      </c>
      <c r="G16" s="31">
        <v>112196000</v>
      </c>
      <c r="H16" s="31">
        <v>144208000</v>
      </c>
      <c r="I16" s="31">
        <v>124817000</v>
      </c>
      <c r="J16" s="31">
        <v>113654000</v>
      </c>
      <c r="K16" s="32">
        <v>147329000</v>
      </c>
      <c r="L16" s="31">
        <v>28804000</v>
      </c>
      <c r="M16" s="31">
        <v>100160000</v>
      </c>
      <c r="N16" s="31">
        <v>-23308000</v>
      </c>
      <c r="O16" s="31">
        <v>41673000</v>
      </c>
    </row>
    <row r="17" spans="1:15" ht="16" x14ac:dyDescent="0.2">
      <c r="A17" s="28" t="s">
        <v>55</v>
      </c>
      <c r="B17" s="29">
        <v>1.72</v>
      </c>
      <c r="C17" s="29">
        <v>33.36</v>
      </c>
      <c r="D17" s="29">
        <v>28.34</v>
      </c>
      <c r="E17" s="29">
        <v>22.5</v>
      </c>
      <c r="F17" s="29">
        <v>22.49</v>
      </c>
      <c r="G17" s="29">
        <v>16.97</v>
      </c>
      <c r="H17" s="29">
        <v>17.25</v>
      </c>
      <c r="I17" s="29">
        <v>10.43</v>
      </c>
      <c r="J17" s="29">
        <v>7.2</v>
      </c>
      <c r="K17" s="30">
        <v>8.5</v>
      </c>
      <c r="L17" s="29">
        <v>7.3</v>
      </c>
      <c r="M17" s="29">
        <v>20.41</v>
      </c>
      <c r="N17" s="29">
        <v>-6.09</v>
      </c>
      <c r="O17" s="29">
        <v>8.98</v>
      </c>
    </row>
    <row r="18" spans="1:15" ht="16" x14ac:dyDescent="0.2">
      <c r="A18" s="13" t="s">
        <v>190</v>
      </c>
      <c r="B18" s="14"/>
      <c r="C18" s="10">
        <f>(C16/B16)-1</f>
        <v>48.712041884816756</v>
      </c>
      <c r="D18" s="10">
        <f>(D16/C16)-1</f>
        <v>0.51442864665613475</v>
      </c>
      <c r="E18" s="10">
        <f>(E16/D16)-1</f>
        <v>0.20581383219166183</v>
      </c>
      <c r="F18" s="10">
        <f t="shared" ref="F18:O18" si="3">(F16/E16)-1</f>
        <v>0.54742199665493962</v>
      </c>
      <c r="G18" s="10">
        <f t="shared" si="3"/>
        <v>4.5404992406101297E-2</v>
      </c>
      <c r="H18" s="10">
        <f t="shared" si="3"/>
        <v>0.28532211487040526</v>
      </c>
      <c r="I18" s="10">
        <f t="shared" si="3"/>
        <v>-0.13446549428603127</v>
      </c>
      <c r="J18" s="10">
        <f t="shared" si="3"/>
        <v>-8.9434932741533579E-2</v>
      </c>
      <c r="K18" s="10">
        <f t="shared" si="3"/>
        <v>0.29629401516884579</v>
      </c>
      <c r="L18" s="10"/>
      <c r="M18" s="10">
        <f t="shared" si="3"/>
        <v>2.4772948201638663</v>
      </c>
      <c r="N18" s="10">
        <f t="shared" si="3"/>
        <v>-1.2327076677316293</v>
      </c>
      <c r="O18" s="10">
        <f t="shared" si="3"/>
        <v>-2.7879268920542302</v>
      </c>
    </row>
    <row r="19" spans="1:15" ht="16" x14ac:dyDescent="0.2">
      <c r="A19" s="3" t="s">
        <v>26</v>
      </c>
      <c r="B19" s="4">
        <v>1707000</v>
      </c>
      <c r="C19" s="4">
        <v>8125000</v>
      </c>
      <c r="D19" s="4">
        <v>13684000</v>
      </c>
      <c r="E19" s="4">
        <v>5731000</v>
      </c>
      <c r="F19" s="4">
        <v>1586000</v>
      </c>
      <c r="G19" s="4">
        <v>-4024000</v>
      </c>
      <c r="H19" s="4">
        <v>305000</v>
      </c>
      <c r="I19" s="4">
        <v>2781000</v>
      </c>
      <c r="J19" s="4">
        <v>-13716000</v>
      </c>
      <c r="K19" s="5">
        <v>-45612000</v>
      </c>
      <c r="L19" s="4">
        <v>-1698000</v>
      </c>
      <c r="M19" s="4">
        <v>-11960000</v>
      </c>
      <c r="N19" s="4">
        <v>-13700000</v>
      </c>
      <c r="O19" s="4">
        <v>-18254000</v>
      </c>
    </row>
    <row r="20" spans="1:15" ht="16" x14ac:dyDescent="0.2">
      <c r="A20" s="3" t="s">
        <v>27</v>
      </c>
      <c r="B20" s="4">
        <v>843000</v>
      </c>
      <c r="C20" s="4">
        <v>1141000</v>
      </c>
      <c r="D20" s="4">
        <v>3075000</v>
      </c>
      <c r="E20" s="4">
        <v>1791000</v>
      </c>
      <c r="F20" s="4">
        <v>-333000</v>
      </c>
      <c r="G20" s="4" t="s">
        <v>20</v>
      </c>
      <c r="H20" s="4">
        <v>-656000</v>
      </c>
      <c r="I20" s="4">
        <v>-1030000</v>
      </c>
      <c r="J20" s="4" t="s">
        <v>20</v>
      </c>
      <c r="K20" s="5">
        <v>0</v>
      </c>
      <c r="L20" s="4" t="s">
        <v>20</v>
      </c>
      <c r="M20" s="4" t="s">
        <v>20</v>
      </c>
      <c r="N20" s="4" t="s">
        <v>20</v>
      </c>
      <c r="O20" s="4" t="s">
        <v>20</v>
      </c>
    </row>
    <row r="21" spans="1:15" ht="16" x14ac:dyDescent="0.2">
      <c r="A21" s="3" t="s">
        <v>28</v>
      </c>
      <c r="B21" s="4">
        <v>843000</v>
      </c>
      <c r="C21" s="4">
        <v>1141000</v>
      </c>
      <c r="D21" s="4">
        <v>3075000</v>
      </c>
      <c r="E21" s="4">
        <v>1791000</v>
      </c>
      <c r="F21" s="4">
        <v>1550000</v>
      </c>
      <c r="G21" s="4" t="s">
        <v>20</v>
      </c>
      <c r="H21" s="4" t="s">
        <v>20</v>
      </c>
      <c r="I21" s="4">
        <v>-1030000</v>
      </c>
      <c r="J21" s="4" t="s">
        <v>20</v>
      </c>
      <c r="K21" s="5" t="s">
        <v>20</v>
      </c>
      <c r="L21" s="4" t="s">
        <v>20</v>
      </c>
      <c r="M21" s="4" t="s">
        <v>20</v>
      </c>
      <c r="N21" s="4" t="s">
        <v>20</v>
      </c>
      <c r="O21" s="4" t="s">
        <v>20</v>
      </c>
    </row>
    <row r="22" spans="1:15" ht="16" x14ac:dyDescent="0.2">
      <c r="A22" s="3" t="s">
        <v>29</v>
      </c>
      <c r="B22" s="4" t="s">
        <v>20</v>
      </c>
      <c r="C22" s="4" t="s">
        <v>20</v>
      </c>
      <c r="D22" s="4" t="s">
        <v>20</v>
      </c>
      <c r="E22" s="4" t="s">
        <v>20</v>
      </c>
      <c r="F22" s="4">
        <v>1883000</v>
      </c>
      <c r="G22" s="4" t="s">
        <v>20</v>
      </c>
      <c r="H22" s="4">
        <v>656000</v>
      </c>
      <c r="I22" s="4" t="s">
        <v>20</v>
      </c>
      <c r="J22" s="4" t="s">
        <v>20</v>
      </c>
      <c r="K22" s="5" t="s">
        <v>20</v>
      </c>
      <c r="L22" s="4" t="s">
        <v>20</v>
      </c>
      <c r="M22" s="4" t="s">
        <v>20</v>
      </c>
      <c r="N22" s="4" t="s">
        <v>20</v>
      </c>
      <c r="O22" s="4" t="s">
        <v>20</v>
      </c>
    </row>
    <row r="23" spans="1:15" ht="16" x14ac:dyDescent="0.2">
      <c r="A23" s="3" t="s">
        <v>30</v>
      </c>
      <c r="B23" s="4">
        <v>864000</v>
      </c>
      <c r="C23" s="4">
        <v>6984000</v>
      </c>
      <c r="D23" s="4">
        <v>10609000</v>
      </c>
      <c r="E23" s="4">
        <v>3940000</v>
      </c>
      <c r="F23" s="4">
        <v>1919000</v>
      </c>
      <c r="G23" s="4">
        <v>-4024000</v>
      </c>
      <c r="H23" s="4">
        <v>961000</v>
      </c>
      <c r="I23" s="4">
        <v>3811000</v>
      </c>
      <c r="J23" s="4">
        <v>-13716000</v>
      </c>
      <c r="K23" s="5">
        <v>-45612000</v>
      </c>
      <c r="L23" s="4">
        <v>-1698000</v>
      </c>
      <c r="M23" s="4">
        <v>-11960000</v>
      </c>
      <c r="N23" s="4">
        <v>-13700000</v>
      </c>
      <c r="O23" s="4">
        <v>-18254000</v>
      </c>
    </row>
    <row r="24" spans="1:15" ht="16" x14ac:dyDescent="0.2">
      <c r="A24" s="3" t="s">
        <v>31</v>
      </c>
      <c r="B24" s="4">
        <v>-943000</v>
      </c>
      <c r="C24" s="4">
        <v>29855000</v>
      </c>
      <c r="D24" s="4">
        <v>43834000</v>
      </c>
      <c r="E24" s="4">
        <v>63625000</v>
      </c>
      <c r="F24" s="4">
        <v>105737000</v>
      </c>
      <c r="G24" s="4">
        <v>116220000</v>
      </c>
      <c r="H24" s="4">
        <v>143903000</v>
      </c>
      <c r="I24" s="4">
        <v>122036000</v>
      </c>
      <c r="J24" s="4">
        <v>127370000</v>
      </c>
      <c r="K24" s="5">
        <v>192941000</v>
      </c>
      <c r="L24" s="4">
        <v>30502000</v>
      </c>
      <c r="M24" s="4">
        <v>112120000</v>
      </c>
      <c r="N24" s="4">
        <v>-9608000</v>
      </c>
      <c r="O24" s="4">
        <v>59927000</v>
      </c>
    </row>
    <row r="25" spans="1:15" ht="16" x14ac:dyDescent="0.2">
      <c r="A25" s="3" t="s">
        <v>32</v>
      </c>
      <c r="B25" s="4">
        <v>-948000</v>
      </c>
      <c r="C25" s="4">
        <v>13926000</v>
      </c>
      <c r="D25" s="4">
        <v>23352000</v>
      </c>
      <c r="E25" s="4">
        <v>12827000</v>
      </c>
      <c r="F25" s="4">
        <v>17597000</v>
      </c>
      <c r="G25" s="4">
        <v>7902000</v>
      </c>
      <c r="H25" s="4">
        <v>-98414000</v>
      </c>
      <c r="I25" s="4">
        <v>-15726000</v>
      </c>
      <c r="J25" s="4">
        <v>73985000</v>
      </c>
      <c r="K25" s="5">
        <v>63620000</v>
      </c>
      <c r="L25" s="4">
        <v>14633000</v>
      </c>
      <c r="M25" s="4">
        <v>40933000</v>
      </c>
      <c r="N25" s="4">
        <v>-18934000</v>
      </c>
      <c r="O25" s="4">
        <v>26988000</v>
      </c>
    </row>
    <row r="26" spans="1:15" ht="16" x14ac:dyDescent="0.2">
      <c r="A26" s="3" t="s">
        <v>33</v>
      </c>
      <c r="B26" s="4" t="s">
        <v>20</v>
      </c>
      <c r="C26" s="4" t="s">
        <v>20</v>
      </c>
      <c r="D26" s="4" t="s">
        <v>20</v>
      </c>
      <c r="E26" s="4" t="s">
        <v>20</v>
      </c>
      <c r="F26" s="4" t="s">
        <v>20</v>
      </c>
      <c r="G26" s="4" t="s">
        <v>20</v>
      </c>
      <c r="H26" s="4" t="s">
        <v>20</v>
      </c>
      <c r="I26" s="4" t="s">
        <v>20</v>
      </c>
      <c r="J26" s="4" t="s">
        <v>20</v>
      </c>
      <c r="K26" s="5" t="s">
        <v>20</v>
      </c>
      <c r="L26" s="4" t="s">
        <v>20</v>
      </c>
      <c r="M26" s="4" t="s">
        <v>20</v>
      </c>
      <c r="N26" s="4" t="s">
        <v>20</v>
      </c>
      <c r="O26" s="4" t="s">
        <v>20</v>
      </c>
    </row>
    <row r="27" spans="1:15" ht="16" x14ac:dyDescent="0.2">
      <c r="A27" s="3" t="s">
        <v>34</v>
      </c>
      <c r="B27" s="4">
        <v>5000</v>
      </c>
      <c r="C27" s="4">
        <v>15929000</v>
      </c>
      <c r="D27" s="4">
        <v>20482000</v>
      </c>
      <c r="E27" s="4">
        <v>50798000</v>
      </c>
      <c r="F27" s="4">
        <v>88140000</v>
      </c>
      <c r="G27" s="4">
        <v>108318000</v>
      </c>
      <c r="H27" s="4">
        <v>242317000</v>
      </c>
      <c r="I27" s="4">
        <v>137762000</v>
      </c>
      <c r="J27" s="4">
        <v>53385000</v>
      </c>
      <c r="K27" s="5">
        <v>129321000</v>
      </c>
      <c r="L27" s="4">
        <v>15869000</v>
      </c>
      <c r="M27" s="4">
        <v>71187000</v>
      </c>
      <c r="N27" s="4">
        <v>9326000</v>
      </c>
      <c r="O27" s="4">
        <v>32939000</v>
      </c>
    </row>
    <row r="28" spans="1:15" ht="16" x14ac:dyDescent="0.2">
      <c r="A28" s="3" t="s">
        <v>35</v>
      </c>
      <c r="B28" s="4" t="s">
        <v>20</v>
      </c>
      <c r="C28" s="4" t="s">
        <v>20</v>
      </c>
      <c r="D28" s="4" t="s">
        <v>20</v>
      </c>
      <c r="E28" s="4" t="s">
        <v>20</v>
      </c>
      <c r="F28" s="4" t="s">
        <v>20</v>
      </c>
      <c r="G28" s="4" t="s">
        <v>20</v>
      </c>
      <c r="H28" s="4" t="s">
        <v>20</v>
      </c>
      <c r="I28" s="4" t="s">
        <v>20</v>
      </c>
      <c r="J28" s="4" t="s">
        <v>20</v>
      </c>
      <c r="K28" s="5" t="s">
        <v>20</v>
      </c>
      <c r="L28" s="4" t="s">
        <v>20</v>
      </c>
      <c r="M28" s="4" t="s">
        <v>20</v>
      </c>
      <c r="N28" s="4" t="s">
        <v>20</v>
      </c>
      <c r="O28" s="4" t="s">
        <v>20</v>
      </c>
    </row>
    <row r="29" spans="1:15" ht="16" x14ac:dyDescent="0.2">
      <c r="A29" s="3" t="s">
        <v>36</v>
      </c>
      <c r="B29" s="4" t="s">
        <v>20</v>
      </c>
      <c r="C29" s="4" t="s">
        <v>20</v>
      </c>
      <c r="D29" s="4" t="s">
        <v>20</v>
      </c>
      <c r="E29" s="4" t="s">
        <v>20</v>
      </c>
      <c r="F29" s="4" t="s">
        <v>20</v>
      </c>
      <c r="G29" s="4" t="s">
        <v>20</v>
      </c>
      <c r="H29" s="4" t="s">
        <v>20</v>
      </c>
      <c r="I29" s="4" t="s">
        <v>20</v>
      </c>
      <c r="J29" s="4" t="s">
        <v>20</v>
      </c>
      <c r="K29" s="5" t="s">
        <v>20</v>
      </c>
      <c r="L29" s="4" t="s">
        <v>20</v>
      </c>
      <c r="M29" s="4" t="s">
        <v>20</v>
      </c>
      <c r="N29" s="4" t="s">
        <v>20</v>
      </c>
      <c r="O29" s="4" t="s">
        <v>20</v>
      </c>
    </row>
    <row r="30" spans="1:15" ht="16" x14ac:dyDescent="0.2">
      <c r="A30" s="3" t="s">
        <v>37</v>
      </c>
      <c r="B30" s="4" t="s">
        <v>20</v>
      </c>
      <c r="C30" s="4" t="s">
        <v>20</v>
      </c>
      <c r="D30" s="4" t="s">
        <v>20</v>
      </c>
      <c r="E30" s="4" t="s">
        <v>20</v>
      </c>
      <c r="F30" s="4" t="s">
        <v>20</v>
      </c>
      <c r="G30" s="4" t="s">
        <v>20</v>
      </c>
      <c r="H30" s="4" t="s">
        <v>20</v>
      </c>
      <c r="I30" s="4" t="s">
        <v>20</v>
      </c>
      <c r="J30" s="4" t="s">
        <v>20</v>
      </c>
      <c r="K30" s="5" t="s">
        <v>20</v>
      </c>
      <c r="L30" s="4" t="s">
        <v>20</v>
      </c>
      <c r="M30" s="4" t="s">
        <v>20</v>
      </c>
      <c r="N30" s="4" t="s">
        <v>20</v>
      </c>
      <c r="O30" s="4" t="s">
        <v>20</v>
      </c>
    </row>
    <row r="31" spans="1:15" ht="16" x14ac:dyDescent="0.2">
      <c r="A31" s="3" t="s">
        <v>38</v>
      </c>
      <c r="B31" s="4">
        <v>5000</v>
      </c>
      <c r="C31" s="4">
        <v>15929000</v>
      </c>
      <c r="D31" s="4">
        <v>20482000</v>
      </c>
      <c r="E31" s="4">
        <v>50798000</v>
      </c>
      <c r="F31" s="4">
        <v>88140000</v>
      </c>
      <c r="G31" s="4">
        <v>108318000</v>
      </c>
      <c r="H31" s="4">
        <v>242317000</v>
      </c>
      <c r="I31" s="4">
        <v>137762000</v>
      </c>
      <c r="J31" s="4">
        <v>53385000</v>
      </c>
      <c r="K31" s="5">
        <v>129321000</v>
      </c>
      <c r="L31" s="4">
        <v>15869000</v>
      </c>
      <c r="M31" s="4">
        <v>71187000</v>
      </c>
      <c r="N31" s="4">
        <v>9326000</v>
      </c>
      <c r="O31" s="4">
        <v>32939000</v>
      </c>
    </row>
    <row r="32" spans="1:15" ht="16" x14ac:dyDescent="0.2">
      <c r="A32" s="3" t="s">
        <v>39</v>
      </c>
      <c r="B32" s="4" t="s">
        <v>20</v>
      </c>
      <c r="C32" s="4" t="s">
        <v>20</v>
      </c>
      <c r="D32" s="4" t="s">
        <v>20</v>
      </c>
      <c r="E32" s="4" t="s">
        <v>20</v>
      </c>
      <c r="F32" s="4" t="s">
        <v>20</v>
      </c>
      <c r="G32" s="4" t="s">
        <v>20</v>
      </c>
      <c r="H32" s="4" t="s">
        <v>20</v>
      </c>
      <c r="I32" s="4" t="s">
        <v>20</v>
      </c>
      <c r="J32" s="4" t="s">
        <v>20</v>
      </c>
      <c r="K32" s="5" t="s">
        <v>20</v>
      </c>
      <c r="L32" s="4" t="s">
        <v>20</v>
      </c>
      <c r="M32" s="4" t="s">
        <v>20</v>
      </c>
      <c r="N32" s="4" t="s">
        <v>20</v>
      </c>
      <c r="O32" s="4" t="s">
        <v>20</v>
      </c>
    </row>
    <row r="33" spans="1:15" ht="16" x14ac:dyDescent="0.2">
      <c r="A33" s="36" t="s">
        <v>40</v>
      </c>
      <c r="B33" s="31">
        <v>5000</v>
      </c>
      <c r="C33" s="31">
        <v>15929000</v>
      </c>
      <c r="D33" s="31">
        <v>20482000</v>
      </c>
      <c r="E33" s="31">
        <v>50798000</v>
      </c>
      <c r="F33" s="31">
        <v>88140000</v>
      </c>
      <c r="G33" s="31">
        <v>108318000</v>
      </c>
      <c r="H33" s="31">
        <v>242317000</v>
      </c>
      <c r="I33" s="31">
        <v>137762000</v>
      </c>
      <c r="J33" s="31">
        <v>53385000</v>
      </c>
      <c r="K33" s="32">
        <v>129321000</v>
      </c>
      <c r="L33" s="31">
        <v>15869000</v>
      </c>
      <c r="M33" s="31">
        <v>71187000</v>
      </c>
      <c r="N33" s="31">
        <v>9326000</v>
      </c>
      <c r="O33" s="31">
        <v>32939000</v>
      </c>
    </row>
    <row r="34" spans="1:15" ht="16" x14ac:dyDescent="0.2">
      <c r="A34" s="28" t="s">
        <v>56</v>
      </c>
      <c r="B34" s="29">
        <v>0.01</v>
      </c>
      <c r="C34" s="29">
        <v>13.99</v>
      </c>
      <c r="D34" s="29">
        <v>10.09</v>
      </c>
      <c r="E34" s="29">
        <v>16.48</v>
      </c>
      <c r="F34" s="29">
        <v>18.47</v>
      </c>
      <c r="G34" s="29">
        <v>16.39</v>
      </c>
      <c r="H34" s="29">
        <v>28.98</v>
      </c>
      <c r="I34" s="29">
        <v>11.51</v>
      </c>
      <c r="J34" s="29">
        <v>3.38</v>
      </c>
      <c r="K34" s="30">
        <v>7.46</v>
      </c>
      <c r="L34" s="29">
        <v>4.0199999999999996</v>
      </c>
      <c r="M34" s="29">
        <v>14.51</v>
      </c>
      <c r="N34" s="29">
        <v>2.44</v>
      </c>
      <c r="O34" s="29">
        <v>7.1</v>
      </c>
    </row>
    <row r="35" spans="1:15" ht="16" x14ac:dyDescent="0.2">
      <c r="A35" s="15" t="s">
        <v>191</v>
      </c>
      <c r="B35" s="16"/>
      <c r="C35" s="12">
        <f>(C33/B33)-1</f>
        <v>3184.8</v>
      </c>
      <c r="D35" s="12">
        <f>(D33/C33)-1</f>
        <v>0.28583087450561862</v>
      </c>
      <c r="E35" s="12">
        <f>(E33/D33)-1</f>
        <v>1.4801288936627284</v>
      </c>
      <c r="F35" s="12">
        <f t="shared" ref="F35:O35" si="4">(F33/E33)-1</f>
        <v>0.73510768140477967</v>
      </c>
      <c r="G35" s="12">
        <f t="shared" si="4"/>
        <v>0.22893124574540513</v>
      </c>
      <c r="H35" s="12">
        <f t="shared" si="4"/>
        <v>1.2370889418194575</v>
      </c>
      <c r="I35" s="12">
        <f t="shared" si="4"/>
        <v>-0.4314802510760698</v>
      </c>
      <c r="J35" s="12">
        <f t="shared" si="4"/>
        <v>-0.61248384895689667</v>
      </c>
      <c r="K35" s="12">
        <f t="shared" si="4"/>
        <v>1.422422028659736</v>
      </c>
      <c r="L35" s="12"/>
      <c r="M35" s="12">
        <f t="shared" si="4"/>
        <v>3.4859159367319936</v>
      </c>
      <c r="N35" s="12">
        <f t="shared" si="4"/>
        <v>-0.86899293410313683</v>
      </c>
      <c r="O35" s="12">
        <f t="shared" si="4"/>
        <v>2.5319536778897707</v>
      </c>
    </row>
    <row r="36" spans="1:15" ht="16" x14ac:dyDescent="0.2">
      <c r="A36" s="17" t="s">
        <v>192</v>
      </c>
      <c r="B36" s="18">
        <f t="shared" ref="B36:O36" si="5">(B16*(1-0.25))/(B126+B105+B96)</f>
        <v>1.5572768039135753E-2</v>
      </c>
      <c r="C36" s="18">
        <f t="shared" si="5"/>
        <v>0.34222793569935361</v>
      </c>
      <c r="D36" s="18">
        <f t="shared" si="5"/>
        <v>0.22677380182623919</v>
      </c>
      <c r="E36" s="18">
        <f t="shared" si="5"/>
        <v>0.19082994904304376</v>
      </c>
      <c r="F36" s="18">
        <f t="shared" si="5"/>
        <v>0.20400147503465824</v>
      </c>
      <c r="G36" s="18">
        <f t="shared" si="5"/>
        <v>0.10492576377831007</v>
      </c>
      <c r="H36" s="18">
        <f t="shared" si="5"/>
        <v>8.2841659805066734E-2</v>
      </c>
      <c r="I36" s="18">
        <f t="shared" si="5"/>
        <v>5.1665402802797501E-2</v>
      </c>
      <c r="J36" s="18">
        <f t="shared" si="5"/>
        <v>3.5871162515107545E-2</v>
      </c>
      <c r="K36" s="18">
        <f t="shared" si="5"/>
        <v>4.7540246906781373E-2</v>
      </c>
      <c r="L36" s="18">
        <f t="shared" si="5"/>
        <v>9.904903209063929E-3</v>
      </c>
      <c r="M36" s="18">
        <f t="shared" si="5"/>
        <v>3.1612223393045313E-2</v>
      </c>
      <c r="N36" s="18">
        <f t="shared" si="5"/>
        <v>-7.9655006017071983E-3</v>
      </c>
      <c r="O36" s="18">
        <f t="shared" si="5"/>
        <v>1.3447079049924321E-2</v>
      </c>
    </row>
    <row r="37" spans="1:15" ht="16" x14ac:dyDescent="0.2">
      <c r="A37" s="3" t="s">
        <v>41</v>
      </c>
      <c r="B37" s="4">
        <v>5000</v>
      </c>
      <c r="C37" s="4">
        <v>10958000</v>
      </c>
      <c r="D37" s="4" t="s">
        <v>20</v>
      </c>
      <c r="E37" s="4" t="s">
        <v>20</v>
      </c>
      <c r="F37" s="4" t="s">
        <v>20</v>
      </c>
      <c r="G37" s="4" t="s">
        <v>20</v>
      </c>
      <c r="H37" s="4" t="s">
        <v>20</v>
      </c>
      <c r="I37" s="4" t="s">
        <v>20</v>
      </c>
      <c r="J37" s="4" t="s">
        <v>20</v>
      </c>
      <c r="K37" s="5" t="s">
        <v>20</v>
      </c>
      <c r="L37" s="4" t="s">
        <v>20</v>
      </c>
      <c r="M37" s="4" t="s">
        <v>20</v>
      </c>
      <c r="N37" s="4" t="s">
        <v>20</v>
      </c>
      <c r="O37" s="4" t="s">
        <v>20</v>
      </c>
    </row>
    <row r="38" spans="1:15" ht="16" x14ac:dyDescent="0.2">
      <c r="A38" s="3" t="s">
        <v>42</v>
      </c>
      <c r="B38" s="4" t="s">
        <v>20</v>
      </c>
      <c r="C38" s="4" t="s">
        <v>20</v>
      </c>
      <c r="D38" s="4" t="s">
        <v>20</v>
      </c>
      <c r="E38" s="4" t="s">
        <v>20</v>
      </c>
      <c r="F38" s="4" t="s">
        <v>20</v>
      </c>
      <c r="G38" s="4" t="s">
        <v>20</v>
      </c>
      <c r="H38" s="4" t="s">
        <v>20</v>
      </c>
      <c r="I38" s="4" t="s">
        <v>20</v>
      </c>
      <c r="J38" s="4" t="s">
        <v>20</v>
      </c>
      <c r="K38" s="5" t="s">
        <v>20</v>
      </c>
      <c r="L38" s="4" t="s">
        <v>20</v>
      </c>
      <c r="M38" s="4" t="s">
        <v>20</v>
      </c>
      <c r="N38" s="4" t="s">
        <v>20</v>
      </c>
      <c r="O38" s="4" t="s">
        <v>20</v>
      </c>
    </row>
    <row r="39" spans="1:15" ht="16" x14ac:dyDescent="0.2">
      <c r="A39" s="3" t="s">
        <v>43</v>
      </c>
      <c r="B39" s="4" t="s">
        <v>20</v>
      </c>
      <c r="C39" s="4">
        <v>4971000</v>
      </c>
      <c r="D39" s="4">
        <v>20482000</v>
      </c>
      <c r="E39" s="4">
        <v>50798000</v>
      </c>
      <c r="F39" s="4">
        <v>88140000</v>
      </c>
      <c r="G39" s="4">
        <v>108318000</v>
      </c>
      <c r="H39" s="4">
        <v>242317000</v>
      </c>
      <c r="I39" s="4">
        <v>137762000</v>
      </c>
      <c r="J39" s="4">
        <v>53385000</v>
      </c>
      <c r="K39" s="5">
        <v>129321000</v>
      </c>
      <c r="L39" s="4">
        <v>15869000</v>
      </c>
      <c r="M39" s="4">
        <v>71187000</v>
      </c>
      <c r="N39" s="4">
        <v>9326000</v>
      </c>
      <c r="O39" s="4">
        <v>32939000</v>
      </c>
    </row>
    <row r="40" spans="1:15" ht="16" x14ac:dyDescent="0.2">
      <c r="A40" s="3" t="s">
        <v>44</v>
      </c>
      <c r="B40" s="4">
        <v>472816000</v>
      </c>
      <c r="C40" s="4">
        <v>472816000</v>
      </c>
      <c r="D40" s="4">
        <v>182800000</v>
      </c>
      <c r="E40" s="4">
        <v>402620000</v>
      </c>
      <c r="F40" s="4">
        <v>424420000</v>
      </c>
      <c r="G40" s="4">
        <v>445329000</v>
      </c>
      <c r="H40" s="4">
        <v>462865000</v>
      </c>
      <c r="I40" s="4">
        <v>476851000</v>
      </c>
      <c r="J40" s="4">
        <v>486937000</v>
      </c>
      <c r="K40" s="5">
        <v>488837500</v>
      </c>
      <c r="L40" s="4">
        <v>487963000</v>
      </c>
      <c r="M40" s="4">
        <v>489244000</v>
      </c>
      <c r="N40" s="4">
        <v>489712000</v>
      </c>
      <c r="O40" s="4">
        <v>488431000</v>
      </c>
    </row>
    <row r="41" spans="1:15" ht="16" x14ac:dyDescent="0.2">
      <c r="A41" s="3" t="s">
        <v>45</v>
      </c>
      <c r="B41" s="4" t="s">
        <v>20</v>
      </c>
      <c r="C41" s="6">
        <v>0.01</v>
      </c>
      <c r="D41" s="6">
        <v>0.11</v>
      </c>
      <c r="E41" s="6">
        <v>0.13</v>
      </c>
      <c r="F41" s="6">
        <v>0.21</v>
      </c>
      <c r="G41" s="6">
        <v>0.24</v>
      </c>
      <c r="H41" s="6">
        <v>0.52</v>
      </c>
      <c r="I41" s="6">
        <v>0.28999999999999998</v>
      </c>
      <c r="J41" s="6">
        <v>0.11</v>
      </c>
      <c r="K41" s="7">
        <v>0.26</v>
      </c>
      <c r="L41" s="6">
        <v>0.03</v>
      </c>
      <c r="M41" s="6">
        <v>0.15</v>
      </c>
      <c r="N41" s="6">
        <v>0.02</v>
      </c>
      <c r="O41" s="6">
        <v>7.0000000000000007E-2</v>
      </c>
    </row>
    <row r="42" spans="1:15" ht="16" x14ac:dyDescent="0.2">
      <c r="A42" s="3" t="s">
        <v>46</v>
      </c>
      <c r="B42" s="6">
        <v>1.06</v>
      </c>
      <c r="C42" s="6">
        <v>0.03</v>
      </c>
      <c r="D42" s="6">
        <v>0.11</v>
      </c>
      <c r="E42" s="6">
        <v>0.13</v>
      </c>
      <c r="F42" s="6">
        <v>0.21</v>
      </c>
      <c r="G42" s="6">
        <v>0.24</v>
      </c>
      <c r="H42" s="6">
        <v>0.52</v>
      </c>
      <c r="I42" s="6">
        <v>0.28999999999999998</v>
      </c>
      <c r="J42" s="6">
        <v>0.11</v>
      </c>
      <c r="K42" s="7">
        <v>0.26</v>
      </c>
      <c r="L42" s="6">
        <v>0.03</v>
      </c>
      <c r="M42" s="6">
        <v>0.15</v>
      </c>
      <c r="N42" s="6">
        <v>0.02</v>
      </c>
      <c r="O42" s="6">
        <v>7.0000000000000007E-2</v>
      </c>
    </row>
    <row r="43" spans="1:15" ht="16" x14ac:dyDescent="0.2">
      <c r="A43" s="3" t="s">
        <v>47</v>
      </c>
      <c r="B43" s="4">
        <v>497916000</v>
      </c>
      <c r="C43" s="4">
        <v>497916000</v>
      </c>
      <c r="D43" s="4">
        <v>182800000</v>
      </c>
      <c r="E43" s="4">
        <v>440560000</v>
      </c>
      <c r="F43" s="4">
        <v>457930000</v>
      </c>
      <c r="G43" s="4">
        <v>478061000</v>
      </c>
      <c r="H43" s="4">
        <v>489881000</v>
      </c>
      <c r="I43" s="4">
        <v>498540000</v>
      </c>
      <c r="J43" s="4">
        <v>499925000</v>
      </c>
      <c r="K43" s="5">
        <v>510160000</v>
      </c>
      <c r="L43" s="4">
        <v>500300000</v>
      </c>
      <c r="M43" s="4">
        <v>541196000</v>
      </c>
      <c r="N43" s="4">
        <v>499795000</v>
      </c>
      <c r="O43" s="4">
        <v>499349000</v>
      </c>
    </row>
    <row r="44" spans="1:15" ht="16" x14ac:dyDescent="0.2">
      <c r="A44" s="3" t="s">
        <v>48</v>
      </c>
      <c r="B44" s="4" t="s">
        <v>20</v>
      </c>
      <c r="C44" s="6">
        <v>0.01</v>
      </c>
      <c r="D44" s="6">
        <v>0.11</v>
      </c>
      <c r="E44" s="6">
        <v>0.12</v>
      </c>
      <c r="F44" s="6">
        <v>0.19</v>
      </c>
      <c r="G44" s="6">
        <v>0.23</v>
      </c>
      <c r="H44" s="6">
        <v>0.49</v>
      </c>
      <c r="I44" s="6">
        <v>0.28000000000000003</v>
      </c>
      <c r="J44" s="6">
        <v>0.11</v>
      </c>
      <c r="K44" s="7">
        <v>0.25</v>
      </c>
      <c r="L44" s="6">
        <v>0.03</v>
      </c>
      <c r="M44" s="6">
        <v>0.13</v>
      </c>
      <c r="N44" s="6">
        <v>0.02</v>
      </c>
      <c r="O44" s="6">
        <v>7.0000000000000007E-2</v>
      </c>
    </row>
    <row r="45" spans="1:15" ht="16" x14ac:dyDescent="0.2">
      <c r="A45" s="3" t="s">
        <v>49</v>
      </c>
      <c r="B45" s="4">
        <v>1</v>
      </c>
      <c r="C45" s="6">
        <v>0.03</v>
      </c>
      <c r="D45" s="6">
        <v>0.11</v>
      </c>
      <c r="E45" s="6">
        <v>0.12</v>
      </c>
      <c r="F45" s="6">
        <v>0.19</v>
      </c>
      <c r="G45" s="6">
        <v>0.23</v>
      </c>
      <c r="H45" s="6">
        <v>0.49</v>
      </c>
      <c r="I45" s="6">
        <v>0.28000000000000003</v>
      </c>
      <c r="J45" s="6">
        <v>0.11</v>
      </c>
      <c r="K45" s="7">
        <v>0.25</v>
      </c>
      <c r="L45" s="6">
        <v>0.03</v>
      </c>
      <c r="M45" s="6">
        <v>0.13</v>
      </c>
      <c r="N45" s="6">
        <v>0.02</v>
      </c>
      <c r="O45" s="6">
        <v>7.0000000000000007E-2</v>
      </c>
    </row>
    <row r="46" spans="1:15" ht="16" x14ac:dyDescent="0.2">
      <c r="A46" s="3" t="s">
        <v>50</v>
      </c>
      <c r="B46" s="4">
        <v>1444000</v>
      </c>
      <c r="C46" s="4">
        <v>39808000</v>
      </c>
      <c r="D46" s="4">
        <v>61316000</v>
      </c>
      <c r="E46" s="4">
        <v>76565000</v>
      </c>
      <c r="F46" s="4">
        <v>119145000</v>
      </c>
      <c r="G46" s="4">
        <v>133858000</v>
      </c>
      <c r="H46" s="4">
        <v>172840000</v>
      </c>
      <c r="I46" s="4">
        <v>167036000</v>
      </c>
      <c r="J46" s="4">
        <v>168079000</v>
      </c>
      <c r="K46" s="5">
        <v>216489000</v>
      </c>
      <c r="L46" s="4">
        <v>41761000</v>
      </c>
      <c r="M46" s="4">
        <v>117004000</v>
      </c>
      <c r="N46" s="4">
        <v>-4015000</v>
      </c>
      <c r="O46" s="4">
        <v>61739000</v>
      </c>
    </row>
    <row r="47" spans="1:15" ht="16" x14ac:dyDescent="0.2">
      <c r="A47" s="3" t="s">
        <v>51</v>
      </c>
      <c r="B47" s="6">
        <v>3.24</v>
      </c>
      <c r="C47" s="6">
        <v>34.97</v>
      </c>
      <c r="D47" s="6">
        <v>30.22</v>
      </c>
      <c r="E47" s="6">
        <v>24.84</v>
      </c>
      <c r="F47" s="6">
        <v>24.96</v>
      </c>
      <c r="G47" s="6">
        <v>20.25</v>
      </c>
      <c r="H47" s="6">
        <v>20.67</v>
      </c>
      <c r="I47" s="6">
        <v>13.96</v>
      </c>
      <c r="J47" s="6">
        <v>10.65</v>
      </c>
      <c r="K47" s="7">
        <v>12.5</v>
      </c>
      <c r="L47" s="6">
        <v>2.56</v>
      </c>
      <c r="M47" s="6">
        <v>10.65</v>
      </c>
      <c r="N47" s="6">
        <v>10.26</v>
      </c>
      <c r="O47" s="6">
        <v>12.5</v>
      </c>
    </row>
    <row r="48" spans="1:15" ht="16" x14ac:dyDescent="0.2">
      <c r="A48" s="3" t="s">
        <v>52</v>
      </c>
      <c r="B48" s="4">
        <v>764000</v>
      </c>
      <c r="C48" s="4">
        <v>37980000</v>
      </c>
      <c r="D48" s="4">
        <v>57518000</v>
      </c>
      <c r="E48" s="4">
        <v>69356000</v>
      </c>
      <c r="F48" s="4">
        <v>107323000</v>
      </c>
      <c r="G48" s="4">
        <v>112196000</v>
      </c>
      <c r="H48" s="4">
        <v>144208000</v>
      </c>
      <c r="I48" s="4">
        <v>124817000</v>
      </c>
      <c r="J48" s="4">
        <v>113654000</v>
      </c>
      <c r="K48" s="5">
        <v>147329000</v>
      </c>
      <c r="L48" s="4">
        <v>28804000</v>
      </c>
      <c r="M48" s="4">
        <v>100160000</v>
      </c>
      <c r="N48" s="4">
        <v>-23308000</v>
      </c>
      <c r="O48" s="4">
        <v>41673000</v>
      </c>
    </row>
    <row r="49" spans="1:15" ht="16" x14ac:dyDescent="0.2">
      <c r="A49" s="3" t="s">
        <v>53</v>
      </c>
      <c r="B49" s="4">
        <v>764000</v>
      </c>
      <c r="C49" s="4">
        <v>37980000</v>
      </c>
      <c r="D49" s="4">
        <v>57518000</v>
      </c>
      <c r="E49" s="4">
        <v>69356000</v>
      </c>
      <c r="F49" s="4">
        <v>107323000</v>
      </c>
      <c r="G49" s="4">
        <v>112196000</v>
      </c>
      <c r="H49" s="4">
        <v>144208000</v>
      </c>
      <c r="I49" s="4">
        <v>124817000</v>
      </c>
      <c r="J49" s="4">
        <v>113654000</v>
      </c>
      <c r="K49" s="5">
        <v>147329000</v>
      </c>
      <c r="L49" s="4">
        <v>28804000</v>
      </c>
      <c r="M49" s="4">
        <v>100160000</v>
      </c>
      <c r="N49" s="4">
        <v>-23308000</v>
      </c>
      <c r="O49" s="4">
        <v>41673000</v>
      </c>
    </row>
    <row r="50" spans="1:15" ht="16" x14ac:dyDescent="0.2">
      <c r="A50" s="3" t="s">
        <v>57</v>
      </c>
      <c r="B50" s="4" t="s">
        <v>20</v>
      </c>
      <c r="C50" s="4" t="s">
        <v>20</v>
      </c>
      <c r="D50" s="4">
        <v>434531</v>
      </c>
      <c r="E50" s="4">
        <v>432282</v>
      </c>
      <c r="F50" s="4">
        <v>505608</v>
      </c>
      <c r="G50" s="4">
        <v>504624</v>
      </c>
      <c r="H50" s="4">
        <v>541122</v>
      </c>
      <c r="I50" s="4">
        <v>608270</v>
      </c>
      <c r="J50" s="4">
        <v>569601</v>
      </c>
      <c r="K50" s="5">
        <v>625475</v>
      </c>
      <c r="L50" s="4">
        <v>200698</v>
      </c>
      <c r="M50" s="4">
        <v>177161</v>
      </c>
      <c r="N50" s="4">
        <v>138196</v>
      </c>
      <c r="O50" s="4">
        <v>167601</v>
      </c>
    </row>
    <row r="51" spans="1:15" ht="16" x14ac:dyDescent="0.2">
      <c r="A51" s="3" t="s">
        <v>58</v>
      </c>
      <c r="B51" s="4" t="s">
        <v>20</v>
      </c>
      <c r="C51" s="4" t="s">
        <v>20</v>
      </c>
      <c r="D51" s="4" t="s">
        <v>20</v>
      </c>
      <c r="E51" s="4" t="s">
        <v>20</v>
      </c>
      <c r="F51" s="4" t="s">
        <v>20</v>
      </c>
      <c r="G51" s="4" t="s">
        <v>20</v>
      </c>
      <c r="H51" s="4" t="s">
        <v>20</v>
      </c>
      <c r="I51" s="4" t="s">
        <v>20</v>
      </c>
      <c r="J51" s="4" t="s">
        <v>20</v>
      </c>
      <c r="K51" s="5" t="s">
        <v>20</v>
      </c>
      <c r="L51" s="4" t="s">
        <v>20</v>
      </c>
      <c r="M51" s="4" t="s">
        <v>20</v>
      </c>
      <c r="N51" s="4" t="s">
        <v>20</v>
      </c>
      <c r="O51" s="4" t="s">
        <v>20</v>
      </c>
    </row>
    <row r="52" spans="1:15" ht="16" x14ac:dyDescent="0.2">
      <c r="A52" s="3" t="s">
        <v>59</v>
      </c>
      <c r="B52" s="4">
        <v>680000</v>
      </c>
      <c r="C52" s="4">
        <v>1828000</v>
      </c>
      <c r="D52" s="4">
        <v>3798000</v>
      </c>
      <c r="E52" s="4">
        <v>7209000</v>
      </c>
      <c r="F52" s="4">
        <v>11822000</v>
      </c>
      <c r="G52" s="4">
        <v>21662000</v>
      </c>
      <c r="H52" s="4">
        <v>28632000</v>
      </c>
      <c r="I52" s="4">
        <v>42219000</v>
      </c>
      <c r="J52" s="4">
        <v>54425000</v>
      </c>
      <c r="K52" s="5">
        <v>69160000</v>
      </c>
      <c r="L52" s="4">
        <v>12957000</v>
      </c>
      <c r="M52" s="4">
        <v>16844000</v>
      </c>
      <c r="N52" s="4">
        <v>19293000</v>
      </c>
      <c r="O52" s="4">
        <v>20066000</v>
      </c>
    </row>
    <row r="54" spans="1:15" ht="16" x14ac:dyDescent="0.2">
      <c r="A54" s="2" t="s">
        <v>20</v>
      </c>
      <c r="B54" s="2" t="s">
        <v>0</v>
      </c>
      <c r="C54" s="2" t="s">
        <v>1</v>
      </c>
      <c r="D54" s="2" t="s">
        <v>2</v>
      </c>
      <c r="E54" s="2" t="s">
        <v>3</v>
      </c>
      <c r="F54" s="2" t="s">
        <v>4</v>
      </c>
      <c r="G54" s="2" t="s">
        <v>5</v>
      </c>
      <c r="H54" s="2" t="s">
        <v>6</v>
      </c>
      <c r="I54" s="2" t="s">
        <v>7</v>
      </c>
      <c r="J54" s="2" t="s">
        <v>8</v>
      </c>
      <c r="K54" s="2" t="s">
        <v>9</v>
      </c>
      <c r="L54" s="2" t="s">
        <v>10</v>
      </c>
      <c r="M54" s="2" t="s">
        <v>11</v>
      </c>
      <c r="N54" s="2" t="s">
        <v>12</v>
      </c>
      <c r="O54" s="2" t="s">
        <v>13</v>
      </c>
    </row>
    <row r="55" spans="1:15" ht="16" x14ac:dyDescent="0.2">
      <c r="A55" s="3" t="s">
        <v>60</v>
      </c>
      <c r="B55" s="4">
        <v>97091000</v>
      </c>
      <c r="C55" s="4">
        <v>199802000</v>
      </c>
      <c r="D55" s="4">
        <v>516403000</v>
      </c>
      <c r="E55" s="4">
        <v>765813000</v>
      </c>
      <c r="F55" s="4">
        <v>1056523000</v>
      </c>
      <c r="G55" s="4">
        <v>1449221000</v>
      </c>
      <c r="H55" s="4">
        <v>2310317000</v>
      </c>
      <c r="I55" s="4">
        <v>3091649000</v>
      </c>
      <c r="J55" s="4">
        <v>3845617000</v>
      </c>
      <c r="K55" s="5">
        <v>3831763000</v>
      </c>
      <c r="L55" s="4">
        <v>3415363000</v>
      </c>
      <c r="M55" s="4">
        <v>3845617000</v>
      </c>
      <c r="N55" s="4">
        <v>3475865000</v>
      </c>
      <c r="O55" s="4">
        <v>3831763000</v>
      </c>
    </row>
    <row r="56" spans="1:15" ht="16" x14ac:dyDescent="0.2">
      <c r="A56" s="3" t="s">
        <v>61</v>
      </c>
      <c r="B56" s="4">
        <v>17315000</v>
      </c>
      <c r="C56" s="4">
        <v>4047000</v>
      </c>
      <c r="D56" s="4">
        <v>133400000</v>
      </c>
      <c r="E56" s="4">
        <v>155950000</v>
      </c>
      <c r="F56" s="4">
        <v>207232000</v>
      </c>
      <c r="G56" s="4">
        <v>254988000</v>
      </c>
      <c r="H56" s="4">
        <v>624038000</v>
      </c>
      <c r="I56" s="4">
        <v>958779000</v>
      </c>
      <c r="J56" s="4">
        <v>1446586000</v>
      </c>
      <c r="K56" s="5">
        <v>1430944000</v>
      </c>
      <c r="L56" s="4">
        <v>1321401000</v>
      </c>
      <c r="M56" s="4">
        <v>1446586000</v>
      </c>
      <c r="N56" s="4">
        <v>1330432000</v>
      </c>
      <c r="O56" s="4">
        <v>1430944000</v>
      </c>
    </row>
    <row r="57" spans="1:15" ht="16" x14ac:dyDescent="0.2">
      <c r="A57" s="3" t="s">
        <v>62</v>
      </c>
      <c r="B57" s="4">
        <v>17315000</v>
      </c>
      <c r="C57" s="4">
        <v>4047000</v>
      </c>
      <c r="D57" s="4">
        <v>133400000</v>
      </c>
      <c r="E57" s="4">
        <v>155950000</v>
      </c>
      <c r="F57" s="4">
        <v>207232000</v>
      </c>
      <c r="G57" s="4">
        <v>130876000</v>
      </c>
      <c r="H57" s="4">
        <v>437353000</v>
      </c>
      <c r="I57" s="4">
        <v>754154000</v>
      </c>
      <c r="J57" s="4">
        <v>1030506000</v>
      </c>
      <c r="K57" s="5">
        <v>965831000</v>
      </c>
      <c r="L57" s="4">
        <v>994656000</v>
      </c>
      <c r="M57" s="4">
        <v>1030506000</v>
      </c>
      <c r="N57" s="4">
        <v>892702000</v>
      </c>
      <c r="O57" s="4">
        <v>965831000</v>
      </c>
    </row>
    <row r="58" spans="1:15" ht="16" x14ac:dyDescent="0.2">
      <c r="A58" s="3" t="s">
        <v>63</v>
      </c>
      <c r="B58" s="4" t="s">
        <v>20</v>
      </c>
      <c r="C58" s="4" t="s">
        <v>20</v>
      </c>
      <c r="D58" s="4" t="s">
        <v>20</v>
      </c>
      <c r="E58" s="4" t="s">
        <v>20</v>
      </c>
      <c r="F58" s="4" t="s">
        <v>20</v>
      </c>
      <c r="G58" s="4">
        <v>124112000</v>
      </c>
      <c r="H58" s="4">
        <v>186685000</v>
      </c>
      <c r="I58" s="4">
        <v>204625000</v>
      </c>
      <c r="J58" s="4">
        <v>416080000</v>
      </c>
      <c r="K58" s="5">
        <v>465113000</v>
      </c>
      <c r="L58" s="4">
        <v>326745000</v>
      </c>
      <c r="M58" s="4">
        <v>416080000</v>
      </c>
      <c r="N58" s="4">
        <v>437730000</v>
      </c>
      <c r="O58" s="4">
        <v>465113000</v>
      </c>
    </row>
    <row r="59" spans="1:15" ht="16" x14ac:dyDescent="0.2">
      <c r="A59" s="3" t="s">
        <v>64</v>
      </c>
      <c r="B59" s="4">
        <v>78364000</v>
      </c>
      <c r="C59" s="4">
        <v>191943000</v>
      </c>
      <c r="D59" s="4">
        <v>377240000</v>
      </c>
      <c r="E59" s="4">
        <v>599565000</v>
      </c>
      <c r="F59" s="4">
        <v>834764000</v>
      </c>
      <c r="G59" s="4">
        <v>1166376000</v>
      </c>
      <c r="H59" s="4">
        <v>1584109000</v>
      </c>
      <c r="I59" s="4">
        <v>2020720000</v>
      </c>
      <c r="J59" s="4">
        <v>2347195000</v>
      </c>
      <c r="K59" s="5">
        <v>2346070000</v>
      </c>
      <c r="L59" s="4">
        <v>2026929000</v>
      </c>
      <c r="M59" s="4">
        <v>2347195000</v>
      </c>
      <c r="N59" s="4">
        <v>2086332000</v>
      </c>
      <c r="O59" s="4">
        <v>2346070000</v>
      </c>
    </row>
    <row r="60" spans="1:15" ht="16" x14ac:dyDescent="0.2">
      <c r="A60" s="3" t="s">
        <v>65</v>
      </c>
      <c r="B60" s="4">
        <v>78364000</v>
      </c>
      <c r="C60" s="4">
        <v>191943000</v>
      </c>
      <c r="D60" s="4">
        <v>377240000</v>
      </c>
      <c r="E60" s="4">
        <v>599565000</v>
      </c>
      <c r="F60" s="4">
        <v>834764000</v>
      </c>
      <c r="G60" s="4">
        <v>1166376000</v>
      </c>
      <c r="H60" s="4">
        <v>1584109000</v>
      </c>
      <c r="I60" s="4">
        <v>2020720000</v>
      </c>
      <c r="J60" s="4">
        <v>2347195000</v>
      </c>
      <c r="K60" s="5">
        <v>2346070000</v>
      </c>
      <c r="L60" s="4">
        <v>2026929000</v>
      </c>
      <c r="M60" s="4">
        <v>2347195000</v>
      </c>
      <c r="N60" s="4">
        <v>2086332000</v>
      </c>
      <c r="O60" s="4">
        <v>2346070000</v>
      </c>
    </row>
    <row r="61" spans="1:15" ht="16" x14ac:dyDescent="0.2">
      <c r="A61" s="3" t="s">
        <v>66</v>
      </c>
      <c r="B61" s="4" t="s">
        <v>20</v>
      </c>
      <c r="C61" s="4" t="s">
        <v>20</v>
      </c>
      <c r="D61" s="4" t="s">
        <v>20</v>
      </c>
      <c r="E61" s="4" t="s">
        <v>20</v>
      </c>
      <c r="F61" s="4" t="s">
        <v>20</v>
      </c>
      <c r="G61" s="4" t="s">
        <v>20</v>
      </c>
      <c r="H61" s="4" t="s">
        <v>20</v>
      </c>
      <c r="I61" s="4" t="s">
        <v>20</v>
      </c>
      <c r="J61" s="4" t="s">
        <v>20</v>
      </c>
      <c r="K61" s="5" t="s">
        <v>20</v>
      </c>
      <c r="L61" s="4" t="s">
        <v>20</v>
      </c>
      <c r="M61" s="4" t="s">
        <v>20</v>
      </c>
      <c r="N61" s="4" t="s">
        <v>20</v>
      </c>
      <c r="O61" s="4" t="s">
        <v>20</v>
      </c>
    </row>
    <row r="62" spans="1:15" ht="16" x14ac:dyDescent="0.2">
      <c r="A62" s="3" t="s">
        <v>67</v>
      </c>
      <c r="B62" s="4" t="s">
        <v>20</v>
      </c>
      <c r="C62" s="4" t="s">
        <v>20</v>
      </c>
      <c r="D62" s="4" t="s">
        <v>20</v>
      </c>
      <c r="E62" s="4" t="s">
        <v>20</v>
      </c>
      <c r="F62" s="4" t="s">
        <v>20</v>
      </c>
      <c r="G62" s="4" t="s">
        <v>20</v>
      </c>
      <c r="H62" s="4" t="s">
        <v>20</v>
      </c>
      <c r="I62" s="4" t="s">
        <v>20</v>
      </c>
      <c r="J62" s="4" t="s">
        <v>20</v>
      </c>
      <c r="K62" s="5" t="s">
        <v>20</v>
      </c>
      <c r="L62" s="4" t="s">
        <v>20</v>
      </c>
      <c r="M62" s="4" t="s">
        <v>20</v>
      </c>
      <c r="N62" s="4" t="s">
        <v>20</v>
      </c>
      <c r="O62" s="4" t="s">
        <v>20</v>
      </c>
    </row>
    <row r="63" spans="1:15" ht="16" x14ac:dyDescent="0.2">
      <c r="A63" s="3" t="s">
        <v>68</v>
      </c>
      <c r="B63" s="4" t="s">
        <v>20</v>
      </c>
      <c r="C63" s="4" t="s">
        <v>20</v>
      </c>
      <c r="D63" s="4" t="s">
        <v>20</v>
      </c>
      <c r="E63" s="4" t="s">
        <v>20</v>
      </c>
      <c r="F63" s="4" t="s">
        <v>20</v>
      </c>
      <c r="G63" s="4" t="s">
        <v>20</v>
      </c>
      <c r="H63" s="4" t="s">
        <v>20</v>
      </c>
      <c r="I63" s="4" t="s">
        <v>20</v>
      </c>
      <c r="J63" s="4" t="s">
        <v>20</v>
      </c>
      <c r="K63" s="5" t="s">
        <v>20</v>
      </c>
      <c r="L63" s="4" t="s">
        <v>20</v>
      </c>
      <c r="M63" s="4" t="s">
        <v>20</v>
      </c>
      <c r="N63" s="4" t="s">
        <v>20</v>
      </c>
      <c r="O63" s="4" t="s">
        <v>20</v>
      </c>
    </row>
    <row r="64" spans="1:15" ht="16" x14ac:dyDescent="0.2">
      <c r="A64" s="3" t="s">
        <v>69</v>
      </c>
      <c r="B64" s="4" t="s">
        <v>20</v>
      </c>
      <c r="C64" s="4" t="s">
        <v>20</v>
      </c>
      <c r="D64" s="4" t="s">
        <v>20</v>
      </c>
      <c r="E64" s="4" t="s">
        <v>20</v>
      </c>
      <c r="F64" s="4" t="s">
        <v>20</v>
      </c>
      <c r="G64" s="4" t="s">
        <v>20</v>
      </c>
      <c r="H64" s="4" t="s">
        <v>20</v>
      </c>
      <c r="I64" s="4" t="s">
        <v>20</v>
      </c>
      <c r="J64" s="4" t="s">
        <v>20</v>
      </c>
      <c r="K64" s="5" t="s">
        <v>20</v>
      </c>
      <c r="L64" s="4" t="s">
        <v>20</v>
      </c>
      <c r="M64" s="4" t="s">
        <v>20</v>
      </c>
      <c r="N64" s="4" t="s">
        <v>20</v>
      </c>
      <c r="O64" s="4" t="s">
        <v>20</v>
      </c>
    </row>
    <row r="65" spans="1:15" ht="16" x14ac:dyDescent="0.2">
      <c r="A65" s="3" t="s">
        <v>70</v>
      </c>
      <c r="B65" s="4" t="s">
        <v>20</v>
      </c>
      <c r="C65" s="4" t="s">
        <v>20</v>
      </c>
      <c r="D65" s="4" t="s">
        <v>20</v>
      </c>
      <c r="E65" s="4" t="s">
        <v>20</v>
      </c>
      <c r="F65" s="4" t="s">
        <v>20</v>
      </c>
      <c r="G65" s="4" t="s">
        <v>20</v>
      </c>
      <c r="H65" s="4" t="s">
        <v>20</v>
      </c>
      <c r="I65" s="4" t="s">
        <v>20</v>
      </c>
      <c r="J65" s="4" t="s">
        <v>20</v>
      </c>
      <c r="K65" s="5" t="s">
        <v>20</v>
      </c>
      <c r="L65" s="4" t="s">
        <v>20</v>
      </c>
      <c r="M65" s="4" t="s">
        <v>20</v>
      </c>
      <c r="N65" s="4" t="s">
        <v>20</v>
      </c>
      <c r="O65" s="4" t="s">
        <v>20</v>
      </c>
    </row>
    <row r="66" spans="1:15" ht="16" x14ac:dyDescent="0.2">
      <c r="A66" s="3" t="s">
        <v>71</v>
      </c>
      <c r="B66" s="4" t="s">
        <v>20</v>
      </c>
      <c r="C66" s="4" t="s">
        <v>20</v>
      </c>
      <c r="D66" s="4" t="s">
        <v>20</v>
      </c>
      <c r="E66" s="4" t="s">
        <v>20</v>
      </c>
      <c r="F66" s="4" t="s">
        <v>20</v>
      </c>
      <c r="G66" s="4" t="s">
        <v>20</v>
      </c>
      <c r="H66" s="4" t="s">
        <v>20</v>
      </c>
      <c r="I66" s="4" t="s">
        <v>20</v>
      </c>
      <c r="J66" s="4" t="s">
        <v>20</v>
      </c>
      <c r="K66" s="5" t="s">
        <v>20</v>
      </c>
      <c r="L66" s="4" t="s">
        <v>20</v>
      </c>
      <c r="M66" s="4" t="s">
        <v>20</v>
      </c>
      <c r="N66" s="4" t="s">
        <v>20</v>
      </c>
      <c r="O66" s="4" t="s">
        <v>20</v>
      </c>
    </row>
    <row r="67" spans="1:15" ht="16" x14ac:dyDescent="0.2">
      <c r="A67" s="3" t="s">
        <v>72</v>
      </c>
      <c r="B67" s="4" t="s">
        <v>20</v>
      </c>
      <c r="C67" s="4" t="s">
        <v>20</v>
      </c>
      <c r="D67" s="4" t="s">
        <v>20</v>
      </c>
      <c r="E67" s="4" t="s">
        <v>20</v>
      </c>
      <c r="F67" s="4" t="s">
        <v>20</v>
      </c>
      <c r="G67" s="4" t="s">
        <v>20</v>
      </c>
      <c r="H67" s="4" t="s">
        <v>20</v>
      </c>
      <c r="I67" s="4" t="s">
        <v>20</v>
      </c>
      <c r="J67" s="4" t="s">
        <v>20</v>
      </c>
      <c r="K67" s="5" t="s">
        <v>20</v>
      </c>
      <c r="L67" s="4" t="s">
        <v>20</v>
      </c>
      <c r="M67" s="4" t="s">
        <v>20</v>
      </c>
      <c r="N67" s="4" t="s">
        <v>20</v>
      </c>
      <c r="O67" s="4" t="s">
        <v>20</v>
      </c>
    </row>
    <row r="68" spans="1:15" ht="16" x14ac:dyDescent="0.2">
      <c r="A68" s="3" t="s">
        <v>73</v>
      </c>
      <c r="B68" s="4" t="s">
        <v>20</v>
      </c>
      <c r="C68" s="4" t="s">
        <v>20</v>
      </c>
      <c r="D68" s="4" t="s">
        <v>20</v>
      </c>
      <c r="E68" s="4" t="s">
        <v>20</v>
      </c>
      <c r="F68" s="4" t="s">
        <v>20</v>
      </c>
      <c r="G68" s="4" t="s">
        <v>20</v>
      </c>
      <c r="H68" s="4" t="s">
        <v>20</v>
      </c>
      <c r="I68" s="4" t="s">
        <v>20</v>
      </c>
      <c r="J68" s="4" t="s">
        <v>20</v>
      </c>
      <c r="K68" s="5" t="s">
        <v>20</v>
      </c>
      <c r="L68" s="4" t="s">
        <v>20</v>
      </c>
      <c r="M68" s="4" t="s">
        <v>20</v>
      </c>
      <c r="N68" s="4" t="s">
        <v>20</v>
      </c>
      <c r="O68" s="4" t="s">
        <v>20</v>
      </c>
    </row>
    <row r="69" spans="1:15" ht="16" x14ac:dyDescent="0.2">
      <c r="A69" s="3" t="s">
        <v>74</v>
      </c>
      <c r="B69" s="4" t="s">
        <v>20</v>
      </c>
      <c r="C69" s="4" t="s">
        <v>20</v>
      </c>
      <c r="D69" s="4" t="s">
        <v>20</v>
      </c>
      <c r="E69" s="4" t="s">
        <v>20</v>
      </c>
      <c r="F69" s="4" t="s">
        <v>20</v>
      </c>
      <c r="G69" s="4" t="s">
        <v>20</v>
      </c>
      <c r="H69" s="4" t="s">
        <v>20</v>
      </c>
      <c r="I69" s="4" t="s">
        <v>20</v>
      </c>
      <c r="J69" s="4" t="s">
        <v>20</v>
      </c>
      <c r="K69" s="5" t="s">
        <v>20</v>
      </c>
      <c r="L69" s="4" t="s">
        <v>20</v>
      </c>
      <c r="M69" s="4" t="s">
        <v>20</v>
      </c>
      <c r="N69" s="4" t="s">
        <v>20</v>
      </c>
      <c r="O69" s="4" t="s">
        <v>20</v>
      </c>
    </row>
    <row r="70" spans="1:15" ht="16" x14ac:dyDescent="0.2">
      <c r="A70" s="3" t="s">
        <v>75</v>
      </c>
      <c r="B70" s="4">
        <v>1412000</v>
      </c>
      <c r="C70" s="4">
        <v>3812000</v>
      </c>
      <c r="D70" s="4">
        <v>5763000</v>
      </c>
      <c r="E70" s="4">
        <v>10298000</v>
      </c>
      <c r="F70" s="4">
        <v>14527000</v>
      </c>
      <c r="G70" s="4">
        <v>27857000</v>
      </c>
      <c r="H70" s="4">
        <v>102170000</v>
      </c>
      <c r="I70" s="4">
        <v>112150000</v>
      </c>
      <c r="J70" s="4">
        <v>51836000</v>
      </c>
      <c r="K70" s="5">
        <v>54749000</v>
      </c>
      <c r="L70" s="4">
        <v>67033000</v>
      </c>
      <c r="M70" s="4">
        <v>51836000</v>
      </c>
      <c r="N70" s="4">
        <v>59101000</v>
      </c>
      <c r="O70" s="4">
        <v>54749000</v>
      </c>
    </row>
    <row r="71" spans="1:15" ht="16" x14ac:dyDescent="0.2">
      <c r="A71" s="3" t="s">
        <v>76</v>
      </c>
      <c r="B71" s="4" t="s">
        <v>20</v>
      </c>
      <c r="C71" s="4" t="s">
        <v>20</v>
      </c>
      <c r="D71" s="4" t="s">
        <v>20</v>
      </c>
      <c r="E71" s="4" t="s">
        <v>20</v>
      </c>
      <c r="F71" s="4" t="s">
        <v>20</v>
      </c>
      <c r="G71" s="4" t="s">
        <v>20</v>
      </c>
      <c r="H71" s="4" t="s">
        <v>20</v>
      </c>
      <c r="I71" s="4" t="s">
        <v>20</v>
      </c>
      <c r="J71" s="4" t="s">
        <v>20</v>
      </c>
      <c r="K71" s="5" t="s">
        <v>20</v>
      </c>
      <c r="L71" s="4" t="s">
        <v>20</v>
      </c>
      <c r="M71" s="4" t="s">
        <v>20</v>
      </c>
      <c r="N71" s="4" t="s">
        <v>20</v>
      </c>
      <c r="O71" s="4" t="s">
        <v>20</v>
      </c>
    </row>
    <row r="72" spans="1:15" ht="16" x14ac:dyDescent="0.2">
      <c r="A72" s="3" t="s">
        <v>77</v>
      </c>
      <c r="B72" s="4" t="s">
        <v>20</v>
      </c>
      <c r="C72" s="4" t="s">
        <v>20</v>
      </c>
      <c r="D72" s="4" t="s">
        <v>20</v>
      </c>
      <c r="E72" s="4" t="s">
        <v>20</v>
      </c>
      <c r="F72" s="4" t="s">
        <v>20</v>
      </c>
      <c r="G72" s="4" t="s">
        <v>20</v>
      </c>
      <c r="H72" s="4" t="s">
        <v>20</v>
      </c>
      <c r="I72" s="4" t="s">
        <v>20</v>
      </c>
      <c r="J72" s="4" t="s">
        <v>20</v>
      </c>
      <c r="K72" s="5" t="s">
        <v>20</v>
      </c>
      <c r="L72" s="4" t="s">
        <v>20</v>
      </c>
      <c r="M72" s="4" t="s">
        <v>20</v>
      </c>
      <c r="N72" s="4" t="s">
        <v>20</v>
      </c>
      <c r="O72" s="4" t="s">
        <v>20</v>
      </c>
    </row>
    <row r="73" spans="1:15" ht="16" x14ac:dyDescent="0.2">
      <c r="A73" s="3" t="s">
        <v>78</v>
      </c>
      <c r="B73" s="4" t="s">
        <v>20</v>
      </c>
      <c r="C73" s="4" t="s">
        <v>20</v>
      </c>
      <c r="D73" s="4" t="s">
        <v>20</v>
      </c>
      <c r="E73" s="4" t="s">
        <v>20</v>
      </c>
      <c r="F73" s="4" t="s">
        <v>20</v>
      </c>
      <c r="G73" s="4" t="s">
        <v>20</v>
      </c>
      <c r="H73" s="4" t="s">
        <v>20</v>
      </c>
      <c r="I73" s="4" t="s">
        <v>20</v>
      </c>
      <c r="J73" s="4" t="s">
        <v>20</v>
      </c>
      <c r="K73" s="5" t="s">
        <v>20</v>
      </c>
      <c r="L73" s="4" t="s">
        <v>20</v>
      </c>
      <c r="M73" s="4" t="s">
        <v>20</v>
      </c>
      <c r="N73" s="4" t="s">
        <v>20</v>
      </c>
      <c r="O73" s="4" t="s">
        <v>20</v>
      </c>
    </row>
    <row r="74" spans="1:15" ht="16" x14ac:dyDescent="0.2">
      <c r="A74" s="3" t="s">
        <v>79</v>
      </c>
      <c r="B74" s="4" t="s">
        <v>20</v>
      </c>
      <c r="C74" s="4" t="s">
        <v>20</v>
      </c>
      <c r="D74" s="4" t="s">
        <v>20</v>
      </c>
      <c r="E74" s="4" t="s">
        <v>20</v>
      </c>
      <c r="F74" s="4" t="s">
        <v>20</v>
      </c>
      <c r="G74" s="4" t="s">
        <v>20</v>
      </c>
      <c r="H74" s="4" t="s">
        <v>20</v>
      </c>
      <c r="I74" s="4" t="s">
        <v>20</v>
      </c>
      <c r="J74" s="4" t="s">
        <v>20</v>
      </c>
      <c r="K74" s="5" t="s">
        <v>20</v>
      </c>
      <c r="L74" s="4" t="s">
        <v>20</v>
      </c>
      <c r="M74" s="4" t="s">
        <v>20</v>
      </c>
      <c r="N74" s="4" t="s">
        <v>20</v>
      </c>
      <c r="O74" s="4" t="s">
        <v>20</v>
      </c>
    </row>
    <row r="75" spans="1:15" ht="16" x14ac:dyDescent="0.2">
      <c r="A75" s="3" t="s">
        <v>80</v>
      </c>
      <c r="B75" s="4" t="s">
        <v>20</v>
      </c>
      <c r="C75" s="4" t="s">
        <v>20</v>
      </c>
      <c r="D75" s="4" t="s">
        <v>20</v>
      </c>
      <c r="E75" s="4" t="s">
        <v>20</v>
      </c>
      <c r="F75" s="4" t="s">
        <v>20</v>
      </c>
      <c r="G75" s="4" t="s">
        <v>20</v>
      </c>
      <c r="H75" s="4" t="s">
        <v>20</v>
      </c>
      <c r="I75" s="4" t="s">
        <v>20</v>
      </c>
      <c r="J75" s="4" t="s">
        <v>20</v>
      </c>
      <c r="K75" s="5" t="s">
        <v>20</v>
      </c>
      <c r="L75" s="4" t="s">
        <v>20</v>
      </c>
      <c r="M75" s="4" t="s">
        <v>20</v>
      </c>
      <c r="N75" s="4" t="s">
        <v>20</v>
      </c>
      <c r="O75" s="4" t="s">
        <v>20</v>
      </c>
    </row>
    <row r="76" spans="1:15" ht="16" x14ac:dyDescent="0.2">
      <c r="A76" s="3" t="s">
        <v>81</v>
      </c>
      <c r="B76" s="4">
        <v>5147000</v>
      </c>
      <c r="C76" s="4">
        <v>10429000</v>
      </c>
      <c r="D76" s="4">
        <v>21193000</v>
      </c>
      <c r="E76" s="4">
        <v>31351000</v>
      </c>
      <c r="F76" s="4">
        <v>61349000</v>
      </c>
      <c r="G76" s="4">
        <v>279540000</v>
      </c>
      <c r="H76" s="4">
        <v>443328000</v>
      </c>
      <c r="I76" s="4">
        <v>485691000</v>
      </c>
      <c r="J76" s="4">
        <v>535062000</v>
      </c>
      <c r="K76" s="5">
        <v>515205000</v>
      </c>
      <c r="L76" s="4">
        <v>508591000</v>
      </c>
      <c r="M76" s="4">
        <v>535062000</v>
      </c>
      <c r="N76" s="4">
        <v>523773000</v>
      </c>
      <c r="O76" s="4">
        <v>515205000</v>
      </c>
    </row>
    <row r="77" spans="1:15" ht="16" x14ac:dyDescent="0.2">
      <c r="A77" s="3" t="s">
        <v>82</v>
      </c>
      <c r="B77" s="4">
        <v>2379000</v>
      </c>
      <c r="C77" s="4">
        <v>6625000</v>
      </c>
      <c r="D77" s="4">
        <v>11074000</v>
      </c>
      <c r="E77" s="4">
        <v>8502000</v>
      </c>
      <c r="F77" s="4">
        <v>17389000</v>
      </c>
      <c r="G77" s="4">
        <v>210120000</v>
      </c>
      <c r="H77" s="4">
        <v>321526000</v>
      </c>
      <c r="I77" s="4">
        <v>301057000</v>
      </c>
      <c r="J77" s="4">
        <v>288261000</v>
      </c>
      <c r="K77" s="5">
        <v>371893000</v>
      </c>
      <c r="L77" s="4">
        <v>396995000</v>
      </c>
      <c r="M77" s="4">
        <v>288261000</v>
      </c>
      <c r="N77" s="4">
        <v>382496000</v>
      </c>
      <c r="O77" s="4">
        <v>371893000</v>
      </c>
    </row>
    <row r="78" spans="1:15" ht="16" x14ac:dyDescent="0.2">
      <c r="A78" s="3" t="s">
        <v>83</v>
      </c>
      <c r="B78" s="4">
        <v>2669000</v>
      </c>
      <c r="C78" s="4">
        <v>7890000</v>
      </c>
      <c r="D78" s="4">
        <v>14779000</v>
      </c>
      <c r="E78" s="4">
        <v>17405000</v>
      </c>
      <c r="F78" s="4">
        <v>33046000</v>
      </c>
      <c r="G78" s="4">
        <v>237461000</v>
      </c>
      <c r="H78" s="4">
        <v>364006000</v>
      </c>
      <c r="I78" s="4">
        <v>369947000</v>
      </c>
      <c r="J78" s="4">
        <v>394155000</v>
      </c>
      <c r="K78" s="5">
        <v>371893000</v>
      </c>
      <c r="L78" s="4">
        <v>396995000</v>
      </c>
      <c r="M78" s="4">
        <v>394155000</v>
      </c>
      <c r="N78" s="4">
        <v>382496000</v>
      </c>
      <c r="O78" s="4">
        <v>371893000</v>
      </c>
    </row>
    <row r="79" spans="1:15" ht="16" x14ac:dyDescent="0.2">
      <c r="A79" s="3" t="s">
        <v>84</v>
      </c>
      <c r="B79" s="4">
        <v>290000</v>
      </c>
      <c r="C79" s="4">
        <v>1265000</v>
      </c>
      <c r="D79" s="4">
        <v>3705000</v>
      </c>
      <c r="E79" s="4">
        <v>8903000</v>
      </c>
      <c r="F79" s="4">
        <v>15657000</v>
      </c>
      <c r="G79" s="4">
        <v>27341000</v>
      </c>
      <c r="H79" s="4">
        <v>42480000</v>
      </c>
      <c r="I79" s="4">
        <v>68890000</v>
      </c>
      <c r="J79" s="4">
        <v>105894000</v>
      </c>
      <c r="K79" s="5" t="s">
        <v>20</v>
      </c>
      <c r="L79" s="4" t="s">
        <v>20</v>
      </c>
      <c r="M79" s="4">
        <v>105894000</v>
      </c>
      <c r="N79" s="4" t="s">
        <v>20</v>
      </c>
      <c r="O79" s="4" t="s">
        <v>20</v>
      </c>
    </row>
    <row r="80" spans="1:15" ht="16" x14ac:dyDescent="0.2">
      <c r="A80" s="3" t="s">
        <v>85</v>
      </c>
      <c r="B80" s="4" t="s">
        <v>20</v>
      </c>
      <c r="C80" s="4" t="s">
        <v>20</v>
      </c>
      <c r="D80" s="4" t="s">
        <v>20</v>
      </c>
      <c r="E80" s="4" t="s">
        <v>20</v>
      </c>
      <c r="F80" s="4" t="s">
        <v>20</v>
      </c>
      <c r="G80" s="4" t="s">
        <v>20</v>
      </c>
      <c r="H80" s="4" t="s">
        <v>20</v>
      </c>
      <c r="I80" s="4" t="s">
        <v>20</v>
      </c>
      <c r="J80" s="4" t="s">
        <v>20</v>
      </c>
      <c r="K80" s="5" t="s">
        <v>20</v>
      </c>
      <c r="L80" s="4" t="s">
        <v>20</v>
      </c>
      <c r="M80" s="4" t="s">
        <v>20</v>
      </c>
      <c r="N80" s="4" t="s">
        <v>20</v>
      </c>
      <c r="O80" s="4" t="s">
        <v>20</v>
      </c>
    </row>
    <row r="81" spans="1:15" ht="16" x14ac:dyDescent="0.2">
      <c r="A81" s="3" t="s">
        <v>86</v>
      </c>
      <c r="B81" s="4" t="s">
        <v>20</v>
      </c>
      <c r="C81" s="4" t="s">
        <v>20</v>
      </c>
      <c r="D81" s="4" t="s">
        <v>20</v>
      </c>
      <c r="E81" s="4" t="s">
        <v>20</v>
      </c>
      <c r="F81" s="4" t="s">
        <v>20</v>
      </c>
      <c r="G81" s="4" t="s">
        <v>20</v>
      </c>
      <c r="H81" s="4" t="s">
        <v>20</v>
      </c>
      <c r="I81" s="4" t="s">
        <v>20</v>
      </c>
      <c r="J81" s="4" t="s">
        <v>20</v>
      </c>
      <c r="K81" s="5" t="s">
        <v>20</v>
      </c>
      <c r="L81" s="4" t="s">
        <v>20</v>
      </c>
      <c r="M81" s="4" t="s">
        <v>20</v>
      </c>
      <c r="N81" s="4" t="s">
        <v>20</v>
      </c>
      <c r="O81" s="4" t="s">
        <v>20</v>
      </c>
    </row>
    <row r="82" spans="1:15" ht="16" x14ac:dyDescent="0.2">
      <c r="A82" s="3" t="s">
        <v>87</v>
      </c>
      <c r="B82" s="4" t="s">
        <v>20</v>
      </c>
      <c r="C82" s="4" t="s">
        <v>20</v>
      </c>
      <c r="D82" s="4" t="s">
        <v>20</v>
      </c>
      <c r="E82" s="4" t="s">
        <v>20</v>
      </c>
      <c r="F82" s="4" t="s">
        <v>20</v>
      </c>
      <c r="G82" s="4" t="s">
        <v>20</v>
      </c>
      <c r="H82" s="4" t="s">
        <v>20</v>
      </c>
      <c r="I82" s="4" t="s">
        <v>20</v>
      </c>
      <c r="J82" s="4" t="s">
        <v>20</v>
      </c>
      <c r="K82" s="5" t="s">
        <v>20</v>
      </c>
      <c r="L82" s="4" t="s">
        <v>20</v>
      </c>
      <c r="M82" s="4" t="s">
        <v>20</v>
      </c>
      <c r="N82" s="4" t="s">
        <v>20</v>
      </c>
      <c r="O82" s="4" t="s">
        <v>20</v>
      </c>
    </row>
    <row r="83" spans="1:15" ht="16" x14ac:dyDescent="0.2">
      <c r="A83" s="3" t="s">
        <v>88</v>
      </c>
      <c r="B83" s="4">
        <v>2768000</v>
      </c>
      <c r="C83" s="4">
        <v>3804000</v>
      </c>
      <c r="D83" s="4">
        <v>10119000</v>
      </c>
      <c r="E83" s="4">
        <v>22849000</v>
      </c>
      <c r="F83" s="4">
        <v>43960000</v>
      </c>
      <c r="G83" s="4">
        <v>69420000</v>
      </c>
      <c r="H83" s="4">
        <v>121802000</v>
      </c>
      <c r="I83" s="4">
        <v>184634000</v>
      </c>
      <c r="J83" s="4">
        <v>246801000</v>
      </c>
      <c r="K83" s="5">
        <v>143312000</v>
      </c>
      <c r="L83" s="4">
        <v>111596000</v>
      </c>
      <c r="M83" s="4">
        <v>246801000</v>
      </c>
      <c r="N83" s="4">
        <v>141277000</v>
      </c>
      <c r="O83" s="4">
        <v>143312000</v>
      </c>
    </row>
    <row r="84" spans="1:15" ht="16" x14ac:dyDescent="0.2">
      <c r="A84" s="3" t="s">
        <v>89</v>
      </c>
      <c r="B84" s="4">
        <v>739000</v>
      </c>
      <c r="C84" s="4">
        <v>1691000</v>
      </c>
      <c r="D84" s="4">
        <v>2760000</v>
      </c>
      <c r="E84" s="4">
        <v>4399000</v>
      </c>
      <c r="F84" s="4">
        <v>8101000</v>
      </c>
      <c r="G84" s="4">
        <v>9082000</v>
      </c>
      <c r="H84" s="4">
        <v>11505000</v>
      </c>
      <c r="I84" s="4">
        <v>14334000</v>
      </c>
      <c r="J84" s="4">
        <v>18544000</v>
      </c>
      <c r="K84" s="5" t="s">
        <v>20</v>
      </c>
      <c r="L84" s="4" t="s">
        <v>20</v>
      </c>
      <c r="M84" s="4">
        <v>18544000</v>
      </c>
      <c r="N84" s="4" t="s">
        <v>20</v>
      </c>
      <c r="O84" s="4" t="s">
        <v>20</v>
      </c>
    </row>
    <row r="85" spans="1:15" ht="16" x14ac:dyDescent="0.2">
      <c r="A85" s="3" t="s">
        <v>90</v>
      </c>
      <c r="B85" s="4" t="s">
        <v>20</v>
      </c>
      <c r="C85" s="4" t="s">
        <v>20</v>
      </c>
      <c r="D85" s="4" t="s">
        <v>20</v>
      </c>
      <c r="E85" s="4" t="s">
        <v>20</v>
      </c>
      <c r="F85" s="4" t="s">
        <v>20</v>
      </c>
      <c r="G85" s="4" t="s">
        <v>20</v>
      </c>
      <c r="H85" s="4" t="s">
        <v>20</v>
      </c>
      <c r="I85" s="4" t="s">
        <v>20</v>
      </c>
      <c r="J85" s="4" t="s">
        <v>20</v>
      </c>
      <c r="K85" s="5" t="s">
        <v>20</v>
      </c>
      <c r="L85" s="4" t="s">
        <v>20</v>
      </c>
      <c r="M85" s="4" t="s">
        <v>20</v>
      </c>
      <c r="N85" s="4" t="s">
        <v>20</v>
      </c>
      <c r="O85" s="4" t="s">
        <v>20</v>
      </c>
    </row>
    <row r="86" spans="1:15" ht="16" x14ac:dyDescent="0.2">
      <c r="A86" s="3" t="s">
        <v>91</v>
      </c>
      <c r="B86" s="4">
        <v>739000</v>
      </c>
      <c r="C86" s="4">
        <v>1691000</v>
      </c>
      <c r="D86" s="4">
        <v>2760000</v>
      </c>
      <c r="E86" s="4">
        <v>4399000</v>
      </c>
      <c r="F86" s="4">
        <v>8101000</v>
      </c>
      <c r="G86" s="4">
        <v>9082000</v>
      </c>
      <c r="H86" s="4">
        <v>11505000</v>
      </c>
      <c r="I86" s="4">
        <v>14334000</v>
      </c>
      <c r="J86" s="4">
        <v>18544000</v>
      </c>
      <c r="K86" s="5" t="s">
        <v>20</v>
      </c>
      <c r="L86" s="4" t="s">
        <v>20</v>
      </c>
      <c r="M86" s="4">
        <v>18544000</v>
      </c>
      <c r="N86" s="4" t="s">
        <v>20</v>
      </c>
      <c r="O86" s="4" t="s">
        <v>20</v>
      </c>
    </row>
    <row r="87" spans="1:15" ht="16" x14ac:dyDescent="0.2">
      <c r="A87" s="3" t="s">
        <v>92</v>
      </c>
      <c r="B87" s="4" t="s">
        <v>20</v>
      </c>
      <c r="C87" s="4" t="s">
        <v>20</v>
      </c>
      <c r="D87" s="4" t="s">
        <v>20</v>
      </c>
      <c r="E87" s="4" t="s">
        <v>20</v>
      </c>
      <c r="F87" s="4" t="s">
        <v>20</v>
      </c>
      <c r="G87" s="4" t="s">
        <v>20</v>
      </c>
      <c r="H87" s="4" t="s">
        <v>20</v>
      </c>
      <c r="I87" s="4" t="s">
        <v>20</v>
      </c>
      <c r="J87" s="4" t="s">
        <v>20</v>
      </c>
      <c r="K87" s="5" t="s">
        <v>20</v>
      </c>
      <c r="L87" s="4" t="s">
        <v>20</v>
      </c>
      <c r="M87" s="4" t="s">
        <v>20</v>
      </c>
      <c r="N87" s="4" t="s">
        <v>20</v>
      </c>
      <c r="O87" s="4" t="s">
        <v>20</v>
      </c>
    </row>
    <row r="88" spans="1:15" ht="16" x14ac:dyDescent="0.2">
      <c r="A88" s="3" t="s">
        <v>93</v>
      </c>
      <c r="B88" s="4" t="s">
        <v>20</v>
      </c>
      <c r="C88" s="4" t="s">
        <v>20</v>
      </c>
      <c r="D88" s="4" t="s">
        <v>20</v>
      </c>
      <c r="E88" s="4" t="s">
        <v>20</v>
      </c>
      <c r="F88" s="4" t="s">
        <v>20</v>
      </c>
      <c r="G88" s="4" t="s">
        <v>20</v>
      </c>
      <c r="H88" s="4" t="s">
        <v>20</v>
      </c>
      <c r="I88" s="4" t="s">
        <v>20</v>
      </c>
      <c r="J88" s="4" t="s">
        <v>20</v>
      </c>
      <c r="K88" s="5" t="s">
        <v>20</v>
      </c>
      <c r="L88" s="4" t="s">
        <v>20</v>
      </c>
      <c r="M88" s="4" t="s">
        <v>20</v>
      </c>
      <c r="N88" s="4" t="s">
        <v>20</v>
      </c>
      <c r="O88" s="4" t="s">
        <v>20</v>
      </c>
    </row>
    <row r="89" spans="1:15" ht="16" x14ac:dyDescent="0.2">
      <c r="A89" s="3" t="s">
        <v>94</v>
      </c>
      <c r="B89" s="4">
        <v>2029000</v>
      </c>
      <c r="C89" s="4">
        <v>2113000</v>
      </c>
      <c r="D89" s="4">
        <v>7359000</v>
      </c>
      <c r="E89" s="4">
        <v>18450000</v>
      </c>
      <c r="F89" s="4">
        <v>35859000</v>
      </c>
      <c r="G89" s="4">
        <v>60338000</v>
      </c>
      <c r="H89" s="4">
        <v>110297000</v>
      </c>
      <c r="I89" s="4">
        <v>170300000</v>
      </c>
      <c r="J89" s="4">
        <v>228257000</v>
      </c>
      <c r="K89" s="5">
        <v>143312000</v>
      </c>
      <c r="L89" s="4">
        <v>111596000</v>
      </c>
      <c r="M89" s="4">
        <v>228257000</v>
      </c>
      <c r="N89" s="4">
        <v>141277000</v>
      </c>
      <c r="O89" s="4">
        <v>143312000</v>
      </c>
    </row>
    <row r="90" spans="1:15" ht="16" x14ac:dyDescent="0.2">
      <c r="A90" s="3" t="s">
        <v>95</v>
      </c>
      <c r="B90" s="4">
        <v>102238000</v>
      </c>
      <c r="C90" s="4">
        <v>210231000</v>
      </c>
      <c r="D90" s="4">
        <v>537596000</v>
      </c>
      <c r="E90" s="4">
        <v>797164000</v>
      </c>
      <c r="F90" s="4">
        <v>1117872000</v>
      </c>
      <c r="G90" s="4">
        <v>1728761000</v>
      </c>
      <c r="H90" s="4">
        <v>2753645000</v>
      </c>
      <c r="I90" s="4">
        <v>3577340000</v>
      </c>
      <c r="J90" s="4">
        <v>4380679000</v>
      </c>
      <c r="K90" s="5">
        <v>4346968000</v>
      </c>
      <c r="L90" s="4">
        <v>3923954000</v>
      </c>
      <c r="M90" s="4">
        <v>4380679000</v>
      </c>
      <c r="N90" s="4">
        <v>3999638000</v>
      </c>
      <c r="O90" s="4">
        <v>4346968000</v>
      </c>
    </row>
    <row r="91" spans="1:15" ht="16" x14ac:dyDescent="0.2">
      <c r="A91" s="3" t="s">
        <v>96</v>
      </c>
      <c r="B91" s="4">
        <v>62763000</v>
      </c>
      <c r="C91" s="4">
        <v>118398000</v>
      </c>
      <c r="D91" s="4">
        <v>344136000</v>
      </c>
      <c r="E91" s="4">
        <v>518532000</v>
      </c>
      <c r="F91" s="4">
        <v>713991000</v>
      </c>
      <c r="G91" s="4">
        <v>915796000</v>
      </c>
      <c r="H91" s="4">
        <v>1436815000</v>
      </c>
      <c r="I91" s="4">
        <v>1757156000</v>
      </c>
      <c r="J91" s="4">
        <v>1976893000</v>
      </c>
      <c r="K91" s="5">
        <v>1996191000</v>
      </c>
      <c r="L91" s="4">
        <v>1734215000</v>
      </c>
      <c r="M91" s="4">
        <v>1976893000</v>
      </c>
      <c r="N91" s="4">
        <v>1777300000</v>
      </c>
      <c r="O91" s="4">
        <v>1996191000</v>
      </c>
    </row>
    <row r="92" spans="1:15" ht="16" x14ac:dyDescent="0.2">
      <c r="A92" s="3" t="s">
        <v>97</v>
      </c>
      <c r="B92" s="4">
        <v>56498000</v>
      </c>
      <c r="C92" s="4">
        <v>105085000</v>
      </c>
      <c r="D92" s="4">
        <v>321163000</v>
      </c>
      <c r="E92" s="4">
        <v>490377000</v>
      </c>
      <c r="F92" s="4">
        <v>669147000</v>
      </c>
      <c r="G92" s="4">
        <v>868618000</v>
      </c>
      <c r="H92" s="4">
        <v>1348480000</v>
      </c>
      <c r="I92" s="4">
        <v>1655684000</v>
      </c>
      <c r="J92" s="4">
        <v>1871419000</v>
      </c>
      <c r="K92" s="5">
        <v>1892906000</v>
      </c>
      <c r="L92" s="4">
        <v>1651447000</v>
      </c>
      <c r="M92" s="4">
        <v>1871419000</v>
      </c>
      <c r="N92" s="4">
        <v>1677154000</v>
      </c>
      <c r="O92" s="4">
        <v>1892906000</v>
      </c>
    </row>
    <row r="93" spans="1:15" ht="16" x14ac:dyDescent="0.2">
      <c r="A93" s="3" t="s">
        <v>98</v>
      </c>
      <c r="B93" s="4" t="s">
        <v>20</v>
      </c>
      <c r="C93" s="4" t="s">
        <v>20</v>
      </c>
      <c r="D93" s="4" t="s">
        <v>20</v>
      </c>
      <c r="E93" s="4" t="s">
        <v>20</v>
      </c>
      <c r="F93" s="4" t="s">
        <v>20</v>
      </c>
      <c r="G93" s="4" t="s">
        <v>20</v>
      </c>
      <c r="H93" s="4" t="s">
        <v>20</v>
      </c>
      <c r="I93" s="4" t="s">
        <v>20</v>
      </c>
      <c r="J93" s="4" t="s">
        <v>20</v>
      </c>
      <c r="K93" s="5" t="s">
        <v>20</v>
      </c>
      <c r="L93" s="4" t="s">
        <v>20</v>
      </c>
      <c r="M93" s="4" t="s">
        <v>20</v>
      </c>
      <c r="N93" s="4" t="s">
        <v>20</v>
      </c>
      <c r="O93" s="4" t="s">
        <v>20</v>
      </c>
    </row>
    <row r="94" spans="1:15" ht="16" x14ac:dyDescent="0.2">
      <c r="A94" s="3" t="s">
        <v>99</v>
      </c>
      <c r="B94" s="4" t="s">
        <v>20</v>
      </c>
      <c r="C94" s="4" t="s">
        <v>20</v>
      </c>
      <c r="D94" s="4" t="s">
        <v>20</v>
      </c>
      <c r="E94" s="4" t="s">
        <v>20</v>
      </c>
      <c r="F94" s="4" t="s">
        <v>20</v>
      </c>
      <c r="G94" s="4" t="s">
        <v>20</v>
      </c>
      <c r="H94" s="4" t="s">
        <v>20</v>
      </c>
      <c r="I94" s="4" t="s">
        <v>20</v>
      </c>
      <c r="J94" s="4" t="s">
        <v>20</v>
      </c>
      <c r="K94" s="5" t="s">
        <v>20</v>
      </c>
      <c r="L94" s="4" t="s">
        <v>20</v>
      </c>
      <c r="M94" s="4" t="s">
        <v>20</v>
      </c>
      <c r="N94" s="4" t="s">
        <v>20</v>
      </c>
      <c r="O94" s="4" t="s">
        <v>20</v>
      </c>
    </row>
    <row r="95" spans="1:15" ht="16" x14ac:dyDescent="0.2">
      <c r="A95" s="3" t="s">
        <v>100</v>
      </c>
      <c r="B95" s="4">
        <v>6265000</v>
      </c>
      <c r="C95" s="4">
        <v>13313000</v>
      </c>
      <c r="D95" s="4">
        <v>22973000</v>
      </c>
      <c r="E95" s="4">
        <v>28155000</v>
      </c>
      <c r="F95" s="4">
        <v>44844000</v>
      </c>
      <c r="G95" s="4">
        <v>47178000</v>
      </c>
      <c r="H95" s="4">
        <v>88335000</v>
      </c>
      <c r="I95" s="4">
        <v>101472000</v>
      </c>
      <c r="J95" s="4">
        <v>105474000</v>
      </c>
      <c r="K95" s="5">
        <v>103285000</v>
      </c>
      <c r="L95" s="4">
        <v>82768000</v>
      </c>
      <c r="M95" s="4">
        <v>105474000</v>
      </c>
      <c r="N95" s="4">
        <v>100146000</v>
      </c>
      <c r="O95" s="4">
        <v>103285000</v>
      </c>
    </row>
    <row r="96" spans="1:15" ht="16" x14ac:dyDescent="0.2">
      <c r="A96" s="3" t="s">
        <v>101</v>
      </c>
      <c r="B96" s="4">
        <v>0</v>
      </c>
      <c r="C96" s="4">
        <v>0</v>
      </c>
      <c r="D96" s="4">
        <v>0</v>
      </c>
      <c r="E96" s="4">
        <v>0</v>
      </c>
      <c r="F96" s="4">
        <v>0</v>
      </c>
      <c r="G96" s="4">
        <v>14577000</v>
      </c>
      <c r="H96" s="4">
        <v>37868000</v>
      </c>
      <c r="I96" s="4">
        <v>46149000</v>
      </c>
      <c r="J96" s="4">
        <v>52430000</v>
      </c>
      <c r="K96" s="5">
        <v>54793000</v>
      </c>
      <c r="L96" s="4">
        <v>51025000</v>
      </c>
      <c r="M96" s="4">
        <v>52430000</v>
      </c>
      <c r="N96" s="4">
        <v>53054000</v>
      </c>
      <c r="O96" s="4">
        <v>54793000</v>
      </c>
    </row>
    <row r="97" spans="1:15" ht="16" x14ac:dyDescent="0.2">
      <c r="A97" s="3" t="s">
        <v>102</v>
      </c>
      <c r="B97" s="4" t="s">
        <v>20</v>
      </c>
      <c r="C97" s="4" t="s">
        <v>20</v>
      </c>
      <c r="D97" s="4" t="s">
        <v>20</v>
      </c>
      <c r="E97" s="4" t="s">
        <v>20</v>
      </c>
      <c r="F97" s="4" t="s">
        <v>20</v>
      </c>
      <c r="G97" s="4" t="s">
        <v>20</v>
      </c>
      <c r="H97" s="4" t="s">
        <v>20</v>
      </c>
      <c r="I97" s="4" t="s">
        <v>20</v>
      </c>
      <c r="J97" s="4" t="s">
        <v>20</v>
      </c>
      <c r="K97" s="5" t="s">
        <v>20</v>
      </c>
      <c r="L97" s="4" t="s">
        <v>20</v>
      </c>
      <c r="M97" s="4" t="s">
        <v>20</v>
      </c>
      <c r="N97" s="4" t="s">
        <v>20</v>
      </c>
      <c r="O97" s="4" t="s">
        <v>20</v>
      </c>
    </row>
    <row r="98" spans="1:15" ht="16" x14ac:dyDescent="0.2">
      <c r="A98" s="3" t="s">
        <v>103</v>
      </c>
      <c r="B98" s="4" t="s">
        <v>20</v>
      </c>
      <c r="C98" s="4" t="s">
        <v>20</v>
      </c>
      <c r="D98" s="4" t="s">
        <v>20</v>
      </c>
      <c r="E98" s="4" t="s">
        <v>20</v>
      </c>
      <c r="F98" s="4" t="s">
        <v>20</v>
      </c>
      <c r="G98" s="4">
        <v>14577000</v>
      </c>
      <c r="H98" s="4">
        <v>37868000</v>
      </c>
      <c r="I98" s="4">
        <v>46149000</v>
      </c>
      <c r="J98" s="4">
        <v>52430000</v>
      </c>
      <c r="K98" s="5">
        <v>54793000</v>
      </c>
      <c r="L98" s="4">
        <v>51025000</v>
      </c>
      <c r="M98" s="4">
        <v>52430000</v>
      </c>
      <c r="N98" s="4">
        <v>53054000</v>
      </c>
      <c r="O98" s="4">
        <v>54793000</v>
      </c>
    </row>
    <row r="99" spans="1:15" ht="16" x14ac:dyDescent="0.2">
      <c r="A99" s="3" t="s">
        <v>104</v>
      </c>
      <c r="B99" s="4">
        <v>68000</v>
      </c>
      <c r="C99" s="4">
        <v>502000</v>
      </c>
      <c r="D99" s="4" t="s">
        <v>20</v>
      </c>
      <c r="E99" s="4" t="s">
        <v>20</v>
      </c>
      <c r="F99" s="4" t="s">
        <v>20</v>
      </c>
      <c r="G99" s="4" t="s">
        <v>20</v>
      </c>
      <c r="H99" s="4" t="s">
        <v>20</v>
      </c>
      <c r="I99" s="4" t="s">
        <v>20</v>
      </c>
      <c r="J99" s="4" t="s">
        <v>20</v>
      </c>
      <c r="K99" s="5" t="s">
        <v>20</v>
      </c>
      <c r="L99" s="4" t="s">
        <v>20</v>
      </c>
      <c r="M99" s="4" t="s">
        <v>20</v>
      </c>
      <c r="N99" s="4" t="s">
        <v>20</v>
      </c>
      <c r="O99" s="4" t="s">
        <v>20</v>
      </c>
    </row>
    <row r="100" spans="1:15" ht="16" x14ac:dyDescent="0.2">
      <c r="A100" s="3" t="s">
        <v>105</v>
      </c>
      <c r="B100" s="4" t="s">
        <v>20</v>
      </c>
      <c r="C100" s="4" t="s">
        <v>20</v>
      </c>
      <c r="D100" s="4" t="s">
        <v>20</v>
      </c>
      <c r="E100" s="4" t="s">
        <v>20</v>
      </c>
      <c r="F100" s="4" t="s">
        <v>20</v>
      </c>
      <c r="G100" s="4" t="s">
        <v>20</v>
      </c>
      <c r="H100" s="4" t="s">
        <v>20</v>
      </c>
      <c r="I100" s="4" t="s">
        <v>20</v>
      </c>
      <c r="J100" s="4" t="s">
        <v>20</v>
      </c>
      <c r="K100" s="5" t="s">
        <v>20</v>
      </c>
      <c r="L100" s="4" t="s">
        <v>20</v>
      </c>
      <c r="M100" s="4" t="s">
        <v>20</v>
      </c>
      <c r="N100" s="4" t="s">
        <v>20</v>
      </c>
      <c r="O100" s="4" t="s">
        <v>20</v>
      </c>
    </row>
    <row r="101" spans="1:15" ht="16" x14ac:dyDescent="0.2">
      <c r="A101" s="3" t="s">
        <v>106</v>
      </c>
      <c r="B101" s="4" t="s">
        <v>20</v>
      </c>
      <c r="C101" s="4" t="s">
        <v>20</v>
      </c>
      <c r="D101" s="4" t="s">
        <v>20</v>
      </c>
      <c r="E101" s="4" t="s">
        <v>20</v>
      </c>
      <c r="F101" s="4" t="s">
        <v>20</v>
      </c>
      <c r="G101" s="4" t="s">
        <v>20</v>
      </c>
      <c r="H101" s="4" t="s">
        <v>20</v>
      </c>
      <c r="I101" s="4" t="s">
        <v>20</v>
      </c>
      <c r="J101" s="4" t="s">
        <v>20</v>
      </c>
      <c r="K101" s="5" t="s">
        <v>20</v>
      </c>
      <c r="L101" s="4" t="s">
        <v>20</v>
      </c>
      <c r="M101" s="4" t="s">
        <v>20</v>
      </c>
      <c r="N101" s="4" t="s">
        <v>20</v>
      </c>
      <c r="O101" s="4" t="s">
        <v>20</v>
      </c>
    </row>
    <row r="102" spans="1:15" ht="16" x14ac:dyDescent="0.2">
      <c r="A102" s="3" t="s">
        <v>107</v>
      </c>
      <c r="B102" s="4" t="s">
        <v>20</v>
      </c>
      <c r="C102" s="4" t="s">
        <v>20</v>
      </c>
      <c r="D102" s="4" t="s">
        <v>20</v>
      </c>
      <c r="E102" s="4" t="s">
        <v>20</v>
      </c>
      <c r="F102" s="4" t="s">
        <v>20</v>
      </c>
      <c r="G102" s="4" t="s">
        <v>20</v>
      </c>
      <c r="H102" s="4" t="s">
        <v>20</v>
      </c>
      <c r="I102" s="4" t="s">
        <v>20</v>
      </c>
      <c r="J102" s="4" t="s">
        <v>20</v>
      </c>
      <c r="K102" s="5" t="s">
        <v>20</v>
      </c>
      <c r="L102" s="4" t="s">
        <v>20</v>
      </c>
      <c r="M102" s="4" t="s">
        <v>20</v>
      </c>
      <c r="N102" s="4" t="s">
        <v>20</v>
      </c>
      <c r="O102" s="4" t="s">
        <v>20</v>
      </c>
    </row>
    <row r="103" spans="1:15" ht="16" x14ac:dyDescent="0.2">
      <c r="A103" s="3" t="s">
        <v>108</v>
      </c>
      <c r="B103" s="4">
        <v>68000</v>
      </c>
      <c r="C103" s="4">
        <v>502000</v>
      </c>
      <c r="D103" s="4" t="s">
        <v>20</v>
      </c>
      <c r="E103" s="4" t="s">
        <v>20</v>
      </c>
      <c r="F103" s="4" t="s">
        <v>20</v>
      </c>
      <c r="G103" s="4" t="s">
        <v>20</v>
      </c>
      <c r="H103" s="4" t="s">
        <v>20</v>
      </c>
      <c r="I103" s="4" t="s">
        <v>20</v>
      </c>
      <c r="J103" s="4" t="s">
        <v>20</v>
      </c>
      <c r="K103" s="5" t="s">
        <v>20</v>
      </c>
      <c r="L103" s="4" t="s">
        <v>20</v>
      </c>
      <c r="M103" s="4" t="s">
        <v>20</v>
      </c>
      <c r="N103" s="4" t="s">
        <v>20</v>
      </c>
      <c r="O103" s="4" t="s">
        <v>20</v>
      </c>
    </row>
    <row r="104" spans="1:15" ht="16" x14ac:dyDescent="0.2">
      <c r="A104" s="3" t="s">
        <v>109</v>
      </c>
      <c r="B104" s="4">
        <v>62831000</v>
      </c>
      <c r="C104" s="4">
        <v>118900000</v>
      </c>
      <c r="D104" s="4">
        <v>344136000</v>
      </c>
      <c r="E104" s="4">
        <v>518532000</v>
      </c>
      <c r="F104" s="4">
        <v>713991000</v>
      </c>
      <c r="G104" s="4">
        <v>930373000</v>
      </c>
      <c r="H104" s="4">
        <v>1474683000</v>
      </c>
      <c r="I104" s="4">
        <v>1803305000</v>
      </c>
      <c r="J104" s="4">
        <v>2029323000</v>
      </c>
      <c r="K104" s="5">
        <v>2050984000</v>
      </c>
      <c r="L104" s="4">
        <v>1785240000</v>
      </c>
      <c r="M104" s="4">
        <v>2029323000</v>
      </c>
      <c r="N104" s="4">
        <v>1830354000</v>
      </c>
      <c r="O104" s="4">
        <v>2050984000</v>
      </c>
    </row>
    <row r="105" spans="1:15" ht="16" x14ac:dyDescent="0.2">
      <c r="A105" s="3" t="s">
        <v>110</v>
      </c>
      <c r="B105" s="4">
        <v>14929000</v>
      </c>
      <c r="C105" s="4">
        <v>44888000</v>
      </c>
      <c r="D105" s="4">
        <v>25847000</v>
      </c>
      <c r="E105" s="4">
        <v>27000000</v>
      </c>
      <c r="F105" s="4">
        <v>0</v>
      </c>
      <c r="G105" s="4">
        <v>174873000</v>
      </c>
      <c r="H105" s="4">
        <v>254562000</v>
      </c>
      <c r="I105" s="4">
        <v>238449000</v>
      </c>
      <c r="J105" s="4">
        <v>208527000</v>
      </c>
      <c r="K105" s="5">
        <v>198075000</v>
      </c>
      <c r="L105" s="4">
        <v>215728000</v>
      </c>
      <c r="M105" s="4">
        <v>208527000</v>
      </c>
      <c r="N105" s="4">
        <v>200728000</v>
      </c>
      <c r="O105" s="4">
        <v>198075000</v>
      </c>
    </row>
    <row r="106" spans="1:15" ht="16" x14ac:dyDescent="0.2">
      <c r="A106" s="3" t="s">
        <v>111</v>
      </c>
      <c r="B106" s="4">
        <v>14929000</v>
      </c>
      <c r="C106" s="4">
        <v>44888000</v>
      </c>
      <c r="D106" s="4">
        <v>25847000</v>
      </c>
      <c r="E106" s="4">
        <v>27000000</v>
      </c>
      <c r="F106" s="4" t="s">
        <v>20</v>
      </c>
      <c r="G106" s="4" t="s">
        <v>20</v>
      </c>
      <c r="H106" s="4" t="s">
        <v>20</v>
      </c>
      <c r="I106" s="4" t="s">
        <v>20</v>
      </c>
      <c r="J106" s="4" t="s">
        <v>20</v>
      </c>
      <c r="K106" s="5" t="s">
        <v>20</v>
      </c>
      <c r="L106" s="4" t="s">
        <v>20</v>
      </c>
      <c r="M106" s="4" t="s">
        <v>20</v>
      </c>
      <c r="N106" s="4" t="s">
        <v>20</v>
      </c>
      <c r="O106" s="4" t="s">
        <v>20</v>
      </c>
    </row>
    <row r="107" spans="1:15" ht="16" x14ac:dyDescent="0.2">
      <c r="A107" s="3" t="s">
        <v>112</v>
      </c>
      <c r="B107" s="4" t="s">
        <v>20</v>
      </c>
      <c r="C107" s="4" t="s">
        <v>20</v>
      </c>
      <c r="D107" s="4" t="s">
        <v>20</v>
      </c>
      <c r="E107" s="4" t="s">
        <v>20</v>
      </c>
      <c r="F107" s="4" t="s">
        <v>20</v>
      </c>
      <c r="G107" s="4">
        <v>174873000</v>
      </c>
      <c r="H107" s="4">
        <v>254562000</v>
      </c>
      <c r="I107" s="4">
        <v>238449000</v>
      </c>
      <c r="J107" s="4">
        <v>208527000</v>
      </c>
      <c r="K107" s="5">
        <v>198075000</v>
      </c>
      <c r="L107" s="4">
        <v>215728000</v>
      </c>
      <c r="M107" s="4">
        <v>208527000</v>
      </c>
      <c r="N107" s="4">
        <v>200728000</v>
      </c>
      <c r="O107" s="4">
        <v>198075000</v>
      </c>
    </row>
    <row r="108" spans="1:15" ht="16" x14ac:dyDescent="0.2">
      <c r="A108" s="3" t="s">
        <v>113</v>
      </c>
      <c r="B108" s="4">
        <v>2612000</v>
      </c>
      <c r="C108" s="4">
        <v>8097000</v>
      </c>
      <c r="D108" s="4">
        <v>3233000</v>
      </c>
      <c r="E108" s="4">
        <v>6049000</v>
      </c>
      <c r="F108" s="4">
        <v>9314000</v>
      </c>
      <c r="G108" s="4">
        <v>10998000</v>
      </c>
      <c r="H108" s="4">
        <v>11255000</v>
      </c>
      <c r="I108" s="4">
        <v>8280000</v>
      </c>
      <c r="J108" s="4">
        <v>27490000</v>
      </c>
      <c r="K108" s="5">
        <v>26499000</v>
      </c>
      <c r="L108" s="4">
        <v>8698000</v>
      </c>
      <c r="M108" s="4">
        <v>27490000</v>
      </c>
      <c r="N108" s="4">
        <v>27749000</v>
      </c>
      <c r="O108" s="4">
        <v>26499000</v>
      </c>
    </row>
    <row r="109" spans="1:15" ht="16" x14ac:dyDescent="0.2">
      <c r="A109" s="3" t="s">
        <v>114</v>
      </c>
      <c r="B109" s="4" t="s">
        <v>20</v>
      </c>
      <c r="C109" s="4" t="s">
        <v>20</v>
      </c>
      <c r="D109" s="4" t="s">
        <v>20</v>
      </c>
      <c r="E109" s="4" t="s">
        <v>20</v>
      </c>
      <c r="F109" s="4" t="s">
        <v>20</v>
      </c>
      <c r="G109" s="4" t="s">
        <v>20</v>
      </c>
      <c r="H109" s="4" t="s">
        <v>20</v>
      </c>
      <c r="I109" s="4" t="s">
        <v>20</v>
      </c>
      <c r="J109" s="4" t="s">
        <v>20</v>
      </c>
      <c r="K109" s="5" t="s">
        <v>20</v>
      </c>
      <c r="L109" s="4" t="s">
        <v>20</v>
      </c>
      <c r="M109" s="4" t="s">
        <v>20</v>
      </c>
      <c r="N109" s="4" t="s">
        <v>20</v>
      </c>
      <c r="O109" s="4" t="s">
        <v>20</v>
      </c>
    </row>
    <row r="110" spans="1:15" ht="16" x14ac:dyDescent="0.2">
      <c r="A110" s="3" t="s">
        <v>115</v>
      </c>
      <c r="B110" s="4" t="s">
        <v>20</v>
      </c>
      <c r="C110" s="4" t="s">
        <v>20</v>
      </c>
      <c r="D110" s="4" t="s">
        <v>20</v>
      </c>
      <c r="E110" s="4" t="s">
        <v>20</v>
      </c>
      <c r="F110" s="4" t="s">
        <v>20</v>
      </c>
      <c r="G110" s="4" t="s">
        <v>20</v>
      </c>
      <c r="H110" s="4" t="s">
        <v>20</v>
      </c>
      <c r="I110" s="4" t="s">
        <v>20</v>
      </c>
      <c r="J110" s="4" t="s">
        <v>20</v>
      </c>
      <c r="K110" s="5" t="s">
        <v>20</v>
      </c>
      <c r="L110" s="4" t="s">
        <v>20</v>
      </c>
      <c r="M110" s="4" t="s">
        <v>20</v>
      </c>
      <c r="N110" s="4" t="s">
        <v>20</v>
      </c>
      <c r="O110" s="4" t="s">
        <v>20</v>
      </c>
    </row>
    <row r="111" spans="1:15" ht="16" x14ac:dyDescent="0.2">
      <c r="A111" s="3" t="s">
        <v>105</v>
      </c>
      <c r="B111" s="4" t="s">
        <v>20</v>
      </c>
      <c r="C111" s="4" t="s">
        <v>20</v>
      </c>
      <c r="D111" s="4" t="s">
        <v>20</v>
      </c>
      <c r="E111" s="4" t="s">
        <v>20</v>
      </c>
      <c r="F111" s="4" t="s">
        <v>20</v>
      </c>
      <c r="G111" s="4" t="s">
        <v>20</v>
      </c>
      <c r="H111" s="4" t="s">
        <v>20</v>
      </c>
      <c r="I111" s="4" t="s">
        <v>20</v>
      </c>
      <c r="J111" s="4" t="s">
        <v>20</v>
      </c>
      <c r="K111" s="5" t="s">
        <v>20</v>
      </c>
      <c r="L111" s="4" t="s">
        <v>20</v>
      </c>
      <c r="M111" s="4" t="s">
        <v>20</v>
      </c>
      <c r="N111" s="4" t="s">
        <v>20</v>
      </c>
      <c r="O111" s="4" t="s">
        <v>20</v>
      </c>
    </row>
    <row r="112" spans="1:15" ht="16" x14ac:dyDescent="0.2">
      <c r="A112" s="3" t="s">
        <v>107</v>
      </c>
      <c r="B112" s="4" t="s">
        <v>20</v>
      </c>
      <c r="C112" s="4" t="s">
        <v>20</v>
      </c>
      <c r="D112" s="4" t="s">
        <v>20</v>
      </c>
      <c r="E112" s="4" t="s">
        <v>20</v>
      </c>
      <c r="F112" s="4" t="s">
        <v>20</v>
      </c>
      <c r="G112" s="4" t="s">
        <v>20</v>
      </c>
      <c r="H112" s="4" t="s">
        <v>20</v>
      </c>
      <c r="I112" s="4" t="s">
        <v>20</v>
      </c>
      <c r="J112" s="4" t="s">
        <v>20</v>
      </c>
      <c r="K112" s="5" t="s">
        <v>20</v>
      </c>
      <c r="L112" s="4" t="s">
        <v>20</v>
      </c>
      <c r="M112" s="4" t="s">
        <v>20</v>
      </c>
      <c r="N112" s="4" t="s">
        <v>20</v>
      </c>
      <c r="O112" s="4" t="s">
        <v>20</v>
      </c>
    </row>
    <row r="113" spans="1:15" ht="16" x14ac:dyDescent="0.2">
      <c r="A113" s="3" t="s">
        <v>106</v>
      </c>
      <c r="B113" s="4" t="s">
        <v>20</v>
      </c>
      <c r="C113" s="4" t="s">
        <v>20</v>
      </c>
      <c r="D113" s="4" t="s">
        <v>20</v>
      </c>
      <c r="E113" s="4" t="s">
        <v>20</v>
      </c>
      <c r="F113" s="4" t="s">
        <v>20</v>
      </c>
      <c r="G113" s="4" t="s">
        <v>20</v>
      </c>
      <c r="H113" s="4" t="s">
        <v>20</v>
      </c>
      <c r="I113" s="4" t="s">
        <v>20</v>
      </c>
      <c r="J113" s="4" t="s">
        <v>20</v>
      </c>
      <c r="K113" s="5" t="s">
        <v>20</v>
      </c>
      <c r="L113" s="4" t="s">
        <v>20</v>
      </c>
      <c r="M113" s="4" t="s">
        <v>20</v>
      </c>
      <c r="N113" s="4" t="s">
        <v>20</v>
      </c>
      <c r="O113" s="4" t="s">
        <v>20</v>
      </c>
    </row>
    <row r="114" spans="1:15" ht="16" x14ac:dyDescent="0.2">
      <c r="A114" s="3" t="s">
        <v>116</v>
      </c>
      <c r="B114" s="4">
        <v>2612000</v>
      </c>
      <c r="C114" s="4">
        <v>8097000</v>
      </c>
      <c r="D114" s="4">
        <v>3233000</v>
      </c>
      <c r="E114" s="4">
        <v>6049000</v>
      </c>
      <c r="F114" s="4">
        <v>9314000</v>
      </c>
      <c r="G114" s="4">
        <v>10998000</v>
      </c>
      <c r="H114" s="4">
        <v>11255000</v>
      </c>
      <c r="I114" s="4">
        <v>8280000</v>
      </c>
      <c r="J114" s="4">
        <v>27490000</v>
      </c>
      <c r="K114" s="5">
        <v>26499000</v>
      </c>
      <c r="L114" s="4">
        <v>8698000</v>
      </c>
      <c r="M114" s="4">
        <v>27490000</v>
      </c>
      <c r="N114" s="4">
        <v>27749000</v>
      </c>
      <c r="O114" s="4">
        <v>26499000</v>
      </c>
    </row>
    <row r="115" spans="1:15" ht="16" x14ac:dyDescent="0.2">
      <c r="A115" s="3" t="s">
        <v>117</v>
      </c>
      <c r="B115" s="4">
        <v>17541000</v>
      </c>
      <c r="C115" s="4">
        <v>52985000</v>
      </c>
      <c r="D115" s="4">
        <v>29080000</v>
      </c>
      <c r="E115" s="4">
        <v>33049000</v>
      </c>
      <c r="F115" s="4">
        <v>9314000</v>
      </c>
      <c r="G115" s="4">
        <v>185871000</v>
      </c>
      <c r="H115" s="4">
        <v>265817000</v>
      </c>
      <c r="I115" s="4">
        <v>246729000</v>
      </c>
      <c r="J115" s="4">
        <v>236017000</v>
      </c>
      <c r="K115" s="5">
        <v>224574000</v>
      </c>
      <c r="L115" s="4">
        <v>224426000</v>
      </c>
      <c r="M115" s="4">
        <v>236017000</v>
      </c>
      <c r="N115" s="4">
        <v>228477000</v>
      </c>
      <c r="O115" s="4">
        <v>224574000</v>
      </c>
    </row>
    <row r="116" spans="1:15" ht="16" x14ac:dyDescent="0.2">
      <c r="A116" s="3" t="s">
        <v>118</v>
      </c>
      <c r="B116" s="4">
        <v>80372000</v>
      </c>
      <c r="C116" s="4">
        <v>171885000</v>
      </c>
      <c r="D116" s="4">
        <v>373216000</v>
      </c>
      <c r="E116" s="4">
        <v>551581000</v>
      </c>
      <c r="F116" s="4">
        <v>723305000</v>
      </c>
      <c r="G116" s="4">
        <v>1116244000</v>
      </c>
      <c r="H116" s="4">
        <v>1740500000</v>
      </c>
      <c r="I116" s="4">
        <v>2050034000</v>
      </c>
      <c r="J116" s="4">
        <v>2265340000</v>
      </c>
      <c r="K116" s="5">
        <v>2275558000</v>
      </c>
      <c r="L116" s="4">
        <v>2009666000</v>
      </c>
      <c r="M116" s="4">
        <v>2265340000</v>
      </c>
      <c r="N116" s="4">
        <v>2058831000</v>
      </c>
      <c r="O116" s="4">
        <v>2275558000</v>
      </c>
    </row>
    <row r="117" spans="1:15" ht="16" x14ac:dyDescent="0.2">
      <c r="A117" s="3" t="s">
        <v>119</v>
      </c>
      <c r="B117" s="4">
        <v>27997000</v>
      </c>
      <c r="C117" s="4">
        <v>24204000</v>
      </c>
      <c r="D117" s="4" t="s">
        <v>20</v>
      </c>
      <c r="E117" s="4" t="s">
        <v>20</v>
      </c>
      <c r="F117" s="4" t="s">
        <v>20</v>
      </c>
      <c r="G117" s="4" t="s">
        <v>20</v>
      </c>
      <c r="H117" s="4" t="s">
        <v>20</v>
      </c>
      <c r="I117" s="4" t="s">
        <v>20</v>
      </c>
      <c r="J117" s="4" t="s">
        <v>20</v>
      </c>
      <c r="K117" s="5" t="s">
        <v>20</v>
      </c>
      <c r="L117" s="4" t="s">
        <v>20</v>
      </c>
      <c r="M117" s="4" t="s">
        <v>20</v>
      </c>
      <c r="N117" s="4" t="s">
        <v>20</v>
      </c>
      <c r="O117" s="4" t="s">
        <v>20</v>
      </c>
    </row>
    <row r="118" spans="1:15" ht="16" x14ac:dyDescent="0.2">
      <c r="A118" s="3" t="s">
        <v>120</v>
      </c>
      <c r="B118" s="4">
        <v>488000</v>
      </c>
      <c r="C118" s="4">
        <v>1039000</v>
      </c>
      <c r="D118" s="4">
        <v>179198000</v>
      </c>
      <c r="E118" s="4">
        <v>209603000</v>
      </c>
      <c r="F118" s="4">
        <v>270447000</v>
      </c>
      <c r="G118" s="4">
        <v>380079000</v>
      </c>
      <c r="H118" s="4">
        <v>538778000</v>
      </c>
      <c r="I118" s="4">
        <v>915177000</v>
      </c>
      <c r="J118" s="4">
        <v>1449825000</v>
      </c>
      <c r="K118" s="5">
        <v>1700498000</v>
      </c>
      <c r="L118" s="4">
        <v>1319961000</v>
      </c>
      <c r="M118" s="4">
        <v>1449825000</v>
      </c>
      <c r="N118" s="4">
        <v>1558830000</v>
      </c>
      <c r="O118" s="4">
        <v>1700498000</v>
      </c>
    </row>
    <row r="119" spans="1:15" ht="16" x14ac:dyDescent="0.2">
      <c r="A119" s="3" t="s">
        <v>121</v>
      </c>
      <c r="B119" s="4" t="s">
        <v>20</v>
      </c>
      <c r="C119" s="4" t="s">
        <v>20</v>
      </c>
      <c r="D119" s="4" t="s">
        <v>20</v>
      </c>
      <c r="E119" s="4" t="s">
        <v>20</v>
      </c>
      <c r="F119" s="4" t="s">
        <v>20</v>
      </c>
      <c r="G119" s="4" t="s">
        <v>20</v>
      </c>
      <c r="H119" s="4" t="s">
        <v>20</v>
      </c>
      <c r="I119" s="4" t="s">
        <v>20</v>
      </c>
      <c r="J119" s="4" t="s">
        <v>20</v>
      </c>
      <c r="K119" s="5" t="s">
        <v>20</v>
      </c>
      <c r="L119" s="4" t="s">
        <v>20</v>
      </c>
      <c r="M119" s="4" t="s">
        <v>20</v>
      </c>
      <c r="N119" s="4" t="s">
        <v>20</v>
      </c>
      <c r="O119" s="4" t="s">
        <v>20</v>
      </c>
    </row>
    <row r="120" spans="1:15" ht="16" x14ac:dyDescent="0.2">
      <c r="A120" s="3" t="s">
        <v>122</v>
      </c>
      <c r="B120" s="4">
        <v>488000</v>
      </c>
      <c r="C120" s="4">
        <v>1039000</v>
      </c>
      <c r="D120" s="4">
        <v>179198000</v>
      </c>
      <c r="E120" s="4">
        <v>209603000</v>
      </c>
      <c r="F120" s="4">
        <v>270447000</v>
      </c>
      <c r="G120" s="4">
        <v>380079000</v>
      </c>
      <c r="H120" s="4">
        <v>538778000</v>
      </c>
      <c r="I120" s="4">
        <v>915177000</v>
      </c>
      <c r="J120" s="4">
        <v>1449825000</v>
      </c>
      <c r="K120" s="5">
        <v>1700498000</v>
      </c>
      <c r="L120" s="4">
        <v>1319961000</v>
      </c>
      <c r="M120" s="4">
        <v>1449825000</v>
      </c>
      <c r="N120" s="4">
        <v>1558830000</v>
      </c>
      <c r="O120" s="4">
        <v>1700498000</v>
      </c>
    </row>
    <row r="121" spans="1:15" ht="16" x14ac:dyDescent="0.2">
      <c r="A121" s="3" t="s">
        <v>123</v>
      </c>
      <c r="B121" s="4" t="s">
        <v>20</v>
      </c>
      <c r="C121" s="4" t="s">
        <v>20</v>
      </c>
      <c r="D121" s="4" t="s">
        <v>20</v>
      </c>
      <c r="E121" s="4" t="s">
        <v>20</v>
      </c>
      <c r="F121" s="4" t="s">
        <v>20</v>
      </c>
      <c r="G121" s="4" t="s">
        <v>20</v>
      </c>
      <c r="H121" s="4" t="s">
        <v>20</v>
      </c>
      <c r="I121" s="4" t="s">
        <v>20</v>
      </c>
      <c r="J121" s="4" t="s">
        <v>20</v>
      </c>
      <c r="K121" s="5" t="s">
        <v>20</v>
      </c>
      <c r="L121" s="4" t="s">
        <v>20</v>
      </c>
      <c r="M121" s="4" t="s">
        <v>20</v>
      </c>
      <c r="N121" s="4" t="s">
        <v>20</v>
      </c>
      <c r="O121" s="4" t="s">
        <v>20</v>
      </c>
    </row>
    <row r="122" spans="1:15" ht="16" x14ac:dyDescent="0.2">
      <c r="A122" s="3" t="s">
        <v>124</v>
      </c>
      <c r="B122" s="4">
        <v>-6619000</v>
      </c>
      <c r="C122" s="4">
        <v>13103000</v>
      </c>
      <c r="D122" s="4">
        <v>-14818000</v>
      </c>
      <c r="E122" s="4">
        <v>35980000</v>
      </c>
      <c r="F122" s="4">
        <v>124120000</v>
      </c>
      <c r="G122" s="4">
        <v>232438000</v>
      </c>
      <c r="H122" s="4">
        <v>474367000</v>
      </c>
      <c r="I122" s="4">
        <v>612129000</v>
      </c>
      <c r="J122" s="4">
        <v>665514000</v>
      </c>
      <c r="K122" s="5">
        <v>370912000</v>
      </c>
      <c r="L122" s="4">
        <v>594327000</v>
      </c>
      <c r="M122" s="4">
        <v>665514000</v>
      </c>
      <c r="N122" s="4">
        <v>381977000</v>
      </c>
      <c r="O122" s="4">
        <v>370912000</v>
      </c>
    </row>
    <row r="123" spans="1:15" ht="16" x14ac:dyDescent="0.2">
      <c r="A123" s="3" t="s">
        <v>125</v>
      </c>
      <c r="B123" s="4" t="s">
        <v>20</v>
      </c>
      <c r="C123" s="4" t="s">
        <v>20</v>
      </c>
      <c r="D123" s="4" t="s">
        <v>20</v>
      </c>
      <c r="E123" s="4" t="s">
        <v>20</v>
      </c>
      <c r="F123" s="4" t="s">
        <v>20</v>
      </c>
      <c r="G123" s="4" t="s">
        <v>20</v>
      </c>
      <c r="H123" s="4" t="s">
        <v>20</v>
      </c>
      <c r="I123" s="4" t="s">
        <v>20</v>
      </c>
      <c r="J123" s="4" t="s">
        <v>20</v>
      </c>
      <c r="K123" s="5" t="s">
        <v>20</v>
      </c>
      <c r="L123" s="4" t="s">
        <v>20</v>
      </c>
      <c r="M123" s="4" t="s">
        <v>20</v>
      </c>
      <c r="N123" s="4" t="s">
        <v>20</v>
      </c>
      <c r="O123" s="4" t="s">
        <v>20</v>
      </c>
    </row>
    <row r="124" spans="1:15" ht="16" x14ac:dyDescent="0.2">
      <c r="A124" s="3" t="s">
        <v>126</v>
      </c>
      <c r="B124" s="4">
        <v>21866000</v>
      </c>
      <c r="C124" s="4">
        <v>38346000</v>
      </c>
      <c r="D124" s="4">
        <v>164380000</v>
      </c>
      <c r="E124" s="4">
        <v>245583000</v>
      </c>
      <c r="F124" s="4">
        <v>394567000</v>
      </c>
      <c r="G124" s="4">
        <v>612517000</v>
      </c>
      <c r="H124" s="4">
        <v>1013145000</v>
      </c>
      <c r="I124" s="4">
        <v>1527306000</v>
      </c>
      <c r="J124" s="4">
        <v>2115339000</v>
      </c>
      <c r="K124" s="5">
        <v>2071410000</v>
      </c>
      <c r="L124" s="4">
        <v>1914288000</v>
      </c>
      <c r="M124" s="4">
        <v>2115339000</v>
      </c>
      <c r="N124" s="4">
        <v>1940807000</v>
      </c>
      <c r="O124" s="4">
        <v>2071410000</v>
      </c>
    </row>
    <row r="125" spans="1:15" ht="16" x14ac:dyDescent="0.2">
      <c r="A125" s="3" t="s">
        <v>127</v>
      </c>
      <c r="B125" s="4" t="s">
        <v>20</v>
      </c>
      <c r="C125" s="4" t="s">
        <v>20</v>
      </c>
      <c r="D125" s="4" t="s">
        <v>20</v>
      </c>
      <c r="E125" s="4" t="s">
        <v>20</v>
      </c>
      <c r="F125" s="4" t="s">
        <v>20</v>
      </c>
      <c r="G125" s="4" t="s">
        <v>20</v>
      </c>
      <c r="H125" s="4" t="s">
        <v>20</v>
      </c>
      <c r="I125" s="4" t="s">
        <v>20</v>
      </c>
      <c r="J125" s="4" t="s">
        <v>20</v>
      </c>
      <c r="K125" s="5" t="s">
        <v>20</v>
      </c>
      <c r="L125" s="4" t="s">
        <v>20</v>
      </c>
      <c r="M125" s="4" t="s">
        <v>20</v>
      </c>
      <c r="N125" s="4" t="s">
        <v>20</v>
      </c>
      <c r="O125" s="4" t="s">
        <v>20</v>
      </c>
    </row>
    <row r="126" spans="1:15" ht="16" x14ac:dyDescent="0.2">
      <c r="A126" s="3" t="s">
        <v>128</v>
      </c>
      <c r="B126" s="4">
        <v>21866000</v>
      </c>
      <c r="C126" s="4">
        <v>38346000</v>
      </c>
      <c r="D126" s="4">
        <v>164380000</v>
      </c>
      <c r="E126" s="4">
        <v>245583000</v>
      </c>
      <c r="F126" s="4">
        <v>394567000</v>
      </c>
      <c r="G126" s="4">
        <v>612517000</v>
      </c>
      <c r="H126" s="4">
        <v>1013145000</v>
      </c>
      <c r="I126" s="4">
        <v>1527306000</v>
      </c>
      <c r="J126" s="4">
        <v>2115339000</v>
      </c>
      <c r="K126" s="5">
        <v>2071410000</v>
      </c>
      <c r="L126" s="4">
        <v>1914288000</v>
      </c>
      <c r="M126" s="4">
        <v>2115339000</v>
      </c>
      <c r="N126" s="4">
        <v>1940807000</v>
      </c>
      <c r="O126" s="4">
        <v>2071410000</v>
      </c>
    </row>
    <row r="127" spans="1:15" ht="16" x14ac:dyDescent="0.2">
      <c r="A127" s="3" t="s">
        <v>129</v>
      </c>
      <c r="B127" s="4">
        <v>102238000</v>
      </c>
      <c r="C127" s="4">
        <v>210231000</v>
      </c>
      <c r="D127" s="4">
        <v>537596000</v>
      </c>
      <c r="E127" s="4">
        <v>797164000</v>
      </c>
      <c r="F127" s="4">
        <v>1117872000</v>
      </c>
      <c r="G127" s="4">
        <v>1728761000</v>
      </c>
      <c r="H127" s="4">
        <v>2753645000</v>
      </c>
      <c r="I127" s="4">
        <v>3577340000</v>
      </c>
      <c r="J127" s="4">
        <v>4380679000</v>
      </c>
      <c r="K127" s="5">
        <v>4346968000</v>
      </c>
      <c r="L127" s="4">
        <v>3923954000</v>
      </c>
      <c r="M127" s="4">
        <v>4380679000</v>
      </c>
      <c r="N127" s="4">
        <v>3999638000</v>
      </c>
      <c r="O127" s="4">
        <v>4346968000</v>
      </c>
    </row>
    <row r="128" spans="1:15" ht="16" x14ac:dyDescent="0.2">
      <c r="A128" s="39" t="s">
        <v>130</v>
      </c>
      <c r="B128" s="37">
        <v>497916000</v>
      </c>
      <c r="C128" s="37">
        <v>497916000</v>
      </c>
      <c r="D128" s="37">
        <v>391310000</v>
      </c>
      <c r="E128" s="37">
        <v>416410000</v>
      </c>
      <c r="F128" s="37">
        <v>438640000</v>
      </c>
      <c r="G128" s="37">
        <v>454760000</v>
      </c>
      <c r="H128" s="37">
        <v>473400000</v>
      </c>
      <c r="I128" s="37">
        <v>483441000</v>
      </c>
      <c r="J128" s="37">
        <v>490468000</v>
      </c>
      <c r="K128" s="38">
        <v>490049000</v>
      </c>
      <c r="L128" s="37">
        <v>489454000</v>
      </c>
      <c r="M128" s="37">
        <v>490468000</v>
      </c>
      <c r="N128" s="37">
        <v>488194000</v>
      </c>
      <c r="O128" s="37">
        <v>490049000</v>
      </c>
    </row>
    <row r="129" spans="1:15" ht="16" x14ac:dyDescent="0.2">
      <c r="A129" s="13" t="s">
        <v>193</v>
      </c>
      <c r="B129" s="14"/>
      <c r="C129" s="19">
        <f>(C128/B128)-1</f>
        <v>0</v>
      </c>
      <c r="D129" s="19">
        <f>(D128/C128)-1</f>
        <v>-0.21410438708537183</v>
      </c>
      <c r="E129" s="19">
        <f>(E128/D128)-1</f>
        <v>6.4143517926963378E-2</v>
      </c>
      <c r="F129" s="19">
        <f t="shared" ref="F129:O129" si="6">(F128/E128)-1</f>
        <v>5.3384885089214906E-2</v>
      </c>
      <c r="G129" s="19">
        <f t="shared" si="6"/>
        <v>3.6749954404523111E-2</v>
      </c>
      <c r="H129" s="19">
        <f t="shared" si="6"/>
        <v>4.0988653355616078E-2</v>
      </c>
      <c r="I129" s="19">
        <f t="shared" si="6"/>
        <v>2.1210392902408115E-2</v>
      </c>
      <c r="J129" s="19">
        <f t="shared" si="6"/>
        <v>1.4535382807829622E-2</v>
      </c>
      <c r="K129" s="19">
        <f t="shared" si="6"/>
        <v>-8.5428611040883062E-4</v>
      </c>
      <c r="L129" s="19">
        <f t="shared" si="6"/>
        <v>-1.2141642978559242E-3</v>
      </c>
      <c r="M129" s="19">
        <f t="shared" si="6"/>
        <v>2.0716962166005271E-3</v>
      </c>
      <c r="N129" s="19">
        <f t="shared" si="6"/>
        <v>-4.6363881027916554E-3</v>
      </c>
      <c r="O129" s="19">
        <f t="shared" si="6"/>
        <v>3.799718964182297E-3</v>
      </c>
    </row>
    <row r="130" spans="1:15" ht="16" x14ac:dyDescent="0.2">
      <c r="A130" s="3" t="s">
        <v>131</v>
      </c>
      <c r="B130" s="4" t="s">
        <v>20</v>
      </c>
      <c r="C130" s="4" t="s">
        <v>20</v>
      </c>
      <c r="D130" s="4" t="s">
        <v>20</v>
      </c>
      <c r="E130" s="4" t="s">
        <v>20</v>
      </c>
      <c r="F130" s="4" t="s">
        <v>20</v>
      </c>
      <c r="G130" s="4">
        <v>189450000</v>
      </c>
      <c r="H130" s="4">
        <v>292430000</v>
      </c>
      <c r="I130" s="4">
        <v>284598000</v>
      </c>
      <c r="J130" s="4">
        <v>260957000</v>
      </c>
      <c r="K130" s="5">
        <v>252868000</v>
      </c>
      <c r="L130" s="4">
        <v>266753000</v>
      </c>
      <c r="M130" s="4">
        <v>260957000</v>
      </c>
      <c r="N130" s="4">
        <v>253782000</v>
      </c>
      <c r="O130" s="4">
        <v>252868000</v>
      </c>
    </row>
    <row r="131" spans="1:15" ht="16" x14ac:dyDescent="0.2">
      <c r="A131" s="3" t="s">
        <v>132</v>
      </c>
      <c r="B131" s="4">
        <v>-2386000</v>
      </c>
      <c r="C131" s="4">
        <v>40841000</v>
      </c>
      <c r="D131" s="4">
        <v>-107553000</v>
      </c>
      <c r="E131" s="4">
        <v>-128950000</v>
      </c>
      <c r="F131" s="4">
        <v>-207232000</v>
      </c>
      <c r="G131" s="4">
        <v>-130876000</v>
      </c>
      <c r="H131" s="4">
        <v>-437353000</v>
      </c>
      <c r="I131" s="4">
        <v>-754154000</v>
      </c>
      <c r="J131" s="4">
        <v>-1030506000</v>
      </c>
      <c r="K131" s="5">
        <v>-965831000</v>
      </c>
      <c r="L131" s="4">
        <v>-994656000</v>
      </c>
      <c r="M131" s="4">
        <v>-1030506000</v>
      </c>
      <c r="N131" s="4">
        <v>-892702000</v>
      </c>
      <c r="O131" s="4">
        <v>-965831000</v>
      </c>
    </row>
    <row r="132" spans="1:15" ht="16" x14ac:dyDescent="0.2">
      <c r="A132" s="3" t="s">
        <v>133</v>
      </c>
      <c r="B132" s="6">
        <v>-10.91</v>
      </c>
      <c r="C132" s="6">
        <v>106.51</v>
      </c>
      <c r="D132" s="6">
        <v>-65.430000000000007</v>
      </c>
      <c r="E132" s="6">
        <v>-52.51</v>
      </c>
      <c r="F132" s="6">
        <v>-52.52</v>
      </c>
      <c r="G132" s="6">
        <v>-21.37</v>
      </c>
      <c r="H132" s="6">
        <v>-43.17</v>
      </c>
      <c r="I132" s="6">
        <v>-49.38</v>
      </c>
      <c r="J132" s="6">
        <v>-48.72</v>
      </c>
      <c r="K132" s="7">
        <v>-46.63</v>
      </c>
      <c r="L132" s="6">
        <v>-51.96</v>
      </c>
      <c r="M132" s="6">
        <v>-48.72</v>
      </c>
      <c r="N132" s="4">
        <v>-46</v>
      </c>
      <c r="O132" s="6">
        <v>-46.63</v>
      </c>
    </row>
    <row r="133" spans="1:15" ht="16" x14ac:dyDescent="0.2">
      <c r="A133" s="3" t="s">
        <v>134</v>
      </c>
      <c r="B133" s="6">
        <v>-6.77</v>
      </c>
      <c r="C133" s="6">
        <v>5.97</v>
      </c>
      <c r="D133" s="6">
        <v>30.22</v>
      </c>
      <c r="E133" s="6">
        <v>30.42</v>
      </c>
      <c r="F133" s="6">
        <v>34.82</v>
      </c>
      <c r="G133" s="6">
        <v>35.090000000000003</v>
      </c>
      <c r="H133" s="6">
        <v>36.53</v>
      </c>
      <c r="I133" s="6">
        <v>42.46</v>
      </c>
      <c r="J133" s="6">
        <v>48.07</v>
      </c>
      <c r="K133" s="7">
        <v>47.65</v>
      </c>
      <c r="L133" s="6">
        <v>48.78</v>
      </c>
      <c r="M133" s="6">
        <v>48.07</v>
      </c>
      <c r="N133" s="6">
        <v>48.52</v>
      </c>
      <c r="O133" s="6">
        <v>47.65</v>
      </c>
    </row>
    <row r="134" spans="1:15" ht="16" x14ac:dyDescent="0.2">
      <c r="A134" s="3" t="s">
        <v>135</v>
      </c>
      <c r="B134" s="6">
        <v>1.55</v>
      </c>
      <c r="C134" s="6">
        <v>1.68</v>
      </c>
      <c r="D134" s="6">
        <v>1.5</v>
      </c>
      <c r="E134" s="6">
        <v>1.48</v>
      </c>
      <c r="F134" s="6">
        <v>1.48</v>
      </c>
      <c r="G134" s="6">
        <v>1.56</v>
      </c>
      <c r="H134" s="6">
        <v>1.57</v>
      </c>
      <c r="I134" s="6">
        <v>1.71</v>
      </c>
      <c r="J134" s="6">
        <v>1.9</v>
      </c>
      <c r="K134" s="7">
        <v>1.87</v>
      </c>
      <c r="L134" s="6">
        <v>1.91</v>
      </c>
      <c r="M134" s="6">
        <v>1.9</v>
      </c>
      <c r="N134" s="6">
        <v>1.9</v>
      </c>
      <c r="O134" s="6">
        <v>1.87</v>
      </c>
    </row>
    <row r="135" spans="1:15" ht="16" x14ac:dyDescent="0.2">
      <c r="A135" s="3" t="s">
        <v>136</v>
      </c>
      <c r="B135" s="4" t="s">
        <v>20</v>
      </c>
      <c r="C135" s="6">
        <v>-850.62</v>
      </c>
      <c r="D135" s="6">
        <v>-1438.91</v>
      </c>
      <c r="E135" s="6">
        <v>-1657.86</v>
      </c>
      <c r="F135" s="6">
        <v>-1306.23</v>
      </c>
      <c r="G135" s="6">
        <v>-1244.45</v>
      </c>
      <c r="H135" s="6">
        <v>-1662.41</v>
      </c>
      <c r="I135" s="6">
        <v>-1924.76</v>
      </c>
      <c r="J135" s="6">
        <v>-1784.5</v>
      </c>
      <c r="K135" s="7">
        <v>-1531.75</v>
      </c>
      <c r="L135" s="6">
        <v>-1561.13</v>
      </c>
      <c r="M135" s="6">
        <v>-1784.5</v>
      </c>
      <c r="N135" s="6">
        <v>-1435.59</v>
      </c>
      <c r="O135" s="6">
        <v>-1531.75</v>
      </c>
    </row>
    <row r="136" spans="1:15" ht="16" x14ac:dyDescent="0.2">
      <c r="A136" s="3" t="s">
        <v>137</v>
      </c>
      <c r="B136" s="4" t="s">
        <v>20</v>
      </c>
      <c r="C136" s="4" t="s">
        <v>20</v>
      </c>
      <c r="D136" s="4">
        <v>467</v>
      </c>
      <c r="E136" s="4">
        <v>713</v>
      </c>
      <c r="F136" s="4">
        <v>944</v>
      </c>
      <c r="G136" s="4">
        <v>1310</v>
      </c>
      <c r="H136" s="4">
        <v>1545</v>
      </c>
      <c r="I136" s="4">
        <v>1967</v>
      </c>
      <c r="J136" s="4">
        <v>2770</v>
      </c>
      <c r="K136" s="5">
        <v>2770</v>
      </c>
      <c r="L136" s="4">
        <v>1967</v>
      </c>
      <c r="M136" s="4">
        <v>2770</v>
      </c>
      <c r="N136" s="4">
        <v>2770</v>
      </c>
      <c r="O136" s="4">
        <v>2770</v>
      </c>
    </row>
    <row r="138" spans="1:15" ht="16" x14ac:dyDescent="0.2">
      <c r="A138" s="2" t="s">
        <v>20</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row>
    <row r="139" spans="1:15" ht="16" x14ac:dyDescent="0.2">
      <c r="A139" s="3" t="s">
        <v>138</v>
      </c>
      <c r="B139" s="4">
        <v>5000</v>
      </c>
      <c r="C139" s="4">
        <v>15929000</v>
      </c>
      <c r="D139" s="4">
        <v>20482000</v>
      </c>
      <c r="E139" s="4">
        <v>50798000</v>
      </c>
      <c r="F139" s="4">
        <v>88140000</v>
      </c>
      <c r="G139" s="4">
        <v>108318000</v>
      </c>
      <c r="H139" s="4">
        <v>242317000</v>
      </c>
      <c r="I139" s="4">
        <v>137762000</v>
      </c>
      <c r="J139" s="4">
        <v>53385000</v>
      </c>
      <c r="K139" s="5">
        <v>129321000</v>
      </c>
      <c r="L139" s="4">
        <v>15869000</v>
      </c>
      <c r="M139" s="4">
        <v>71187000</v>
      </c>
      <c r="N139" s="4">
        <v>9326000</v>
      </c>
      <c r="O139" s="4">
        <v>32939000</v>
      </c>
    </row>
    <row r="140" spans="1:15" ht="16" x14ac:dyDescent="0.2">
      <c r="A140" s="3" t="s">
        <v>139</v>
      </c>
      <c r="B140" s="4">
        <v>680000</v>
      </c>
      <c r="C140" s="4">
        <v>1828000</v>
      </c>
      <c r="D140" s="4">
        <v>3798000</v>
      </c>
      <c r="E140" s="4">
        <v>7209000</v>
      </c>
      <c r="F140" s="4">
        <v>11822000</v>
      </c>
      <c r="G140" s="4">
        <v>21662000</v>
      </c>
      <c r="H140" s="4">
        <v>28632000</v>
      </c>
      <c r="I140" s="4">
        <v>42219000</v>
      </c>
      <c r="J140" s="4">
        <v>54425000</v>
      </c>
      <c r="K140" s="5">
        <v>69160000</v>
      </c>
      <c r="L140" s="4">
        <v>12957000</v>
      </c>
      <c r="M140" s="4">
        <v>16844000</v>
      </c>
      <c r="N140" s="4">
        <v>19293000</v>
      </c>
      <c r="O140" s="4">
        <v>20066000</v>
      </c>
    </row>
    <row r="141" spans="1:15" ht="16" x14ac:dyDescent="0.2">
      <c r="A141" s="3" t="s">
        <v>140</v>
      </c>
      <c r="B141" s="4">
        <v>-555000</v>
      </c>
      <c r="C141" s="4">
        <v>7391000</v>
      </c>
      <c r="D141" s="4">
        <v>16957000</v>
      </c>
      <c r="E141" s="4">
        <v>22722000</v>
      </c>
      <c r="F141" s="4">
        <v>42129000</v>
      </c>
      <c r="G141" s="4">
        <v>92925000</v>
      </c>
      <c r="H141" s="4">
        <v>119165000</v>
      </c>
      <c r="I141" s="4">
        <v>368210000</v>
      </c>
      <c r="J141" s="4">
        <v>535075000</v>
      </c>
      <c r="K141" s="5">
        <v>500134000</v>
      </c>
      <c r="L141" s="4">
        <v>129210000</v>
      </c>
      <c r="M141" s="4">
        <v>124151000</v>
      </c>
      <c r="N141" s="4">
        <v>124393000</v>
      </c>
      <c r="O141" s="4">
        <v>122380000</v>
      </c>
    </row>
    <row r="142" spans="1:15" ht="16" x14ac:dyDescent="0.2">
      <c r="A142" s="39" t="s">
        <v>141</v>
      </c>
      <c r="B142" s="37">
        <v>107000</v>
      </c>
      <c r="C142" s="37">
        <v>374000</v>
      </c>
      <c r="D142" s="37">
        <v>5056000</v>
      </c>
      <c r="E142" s="37">
        <v>21317000</v>
      </c>
      <c r="F142" s="37">
        <v>42210000</v>
      </c>
      <c r="G142" s="37">
        <v>80758000</v>
      </c>
      <c r="H142" s="37">
        <v>111775000</v>
      </c>
      <c r="I142" s="37">
        <v>337413000</v>
      </c>
      <c r="J142" s="37">
        <v>498642000</v>
      </c>
      <c r="K142" s="38">
        <v>479087000</v>
      </c>
      <c r="L142" s="37">
        <v>121003000</v>
      </c>
      <c r="M142" s="37">
        <v>127531000</v>
      </c>
      <c r="N142" s="37">
        <v>113470000</v>
      </c>
      <c r="O142" s="37">
        <v>117083000</v>
      </c>
    </row>
    <row r="143" spans="1:15" ht="16" x14ac:dyDescent="0.2">
      <c r="A143" s="9" t="s">
        <v>194</v>
      </c>
      <c r="B143" s="19">
        <f t="shared" ref="B143:O143" si="7">B142/B2</f>
        <v>2.4019035646942622E-3</v>
      </c>
      <c r="C143" s="19">
        <f t="shared" si="7"/>
        <v>3.285428159808848E-3</v>
      </c>
      <c r="D143" s="19">
        <f t="shared" si="7"/>
        <v>2.4915486433478212E-2</v>
      </c>
      <c r="E143" s="19">
        <f t="shared" si="7"/>
        <v>6.9162310969219737E-2</v>
      </c>
      <c r="F143" s="19">
        <f t="shared" si="7"/>
        <v>8.8436058278545296E-2</v>
      </c>
      <c r="G143" s="19">
        <f t="shared" si="7"/>
        <v>0.12216477222876056</v>
      </c>
      <c r="H143" s="19">
        <f t="shared" si="7"/>
        <v>0.13369687560180041</v>
      </c>
      <c r="I143" s="19">
        <f t="shared" si="7"/>
        <v>0.28200777789943227</v>
      </c>
      <c r="J143" s="19">
        <f t="shared" si="7"/>
        <v>0.31603725452292597</v>
      </c>
      <c r="K143" s="19">
        <f t="shared" si="7"/>
        <v>0.27651859928072048</v>
      </c>
      <c r="L143" s="19">
        <f t="shared" si="7"/>
        <v>0.30651285675565454</v>
      </c>
      <c r="M143" s="19">
        <f t="shared" si="7"/>
        <v>0.25987647151121679</v>
      </c>
      <c r="N143" s="19">
        <f t="shared" si="7"/>
        <v>0.29641878459677695</v>
      </c>
      <c r="O143" s="19">
        <f t="shared" si="7"/>
        <v>0.25219599615727595</v>
      </c>
    </row>
    <row r="144" spans="1:15" ht="16" x14ac:dyDescent="0.2">
      <c r="A144" s="3" t="s">
        <v>142</v>
      </c>
      <c r="B144" s="4">
        <v>-1509000</v>
      </c>
      <c r="C144" s="4">
        <v>338000</v>
      </c>
      <c r="D144" s="4">
        <v>-607000</v>
      </c>
      <c r="E144" s="4">
        <v>-1581000</v>
      </c>
      <c r="F144" s="4">
        <v>-5101000</v>
      </c>
      <c r="G144" s="4">
        <v>-10490000</v>
      </c>
      <c r="H144" s="4">
        <v>-31218000</v>
      </c>
      <c r="I144" s="4">
        <v>-16777000</v>
      </c>
      <c r="J144" s="4">
        <v>-11507000</v>
      </c>
      <c r="K144" s="5">
        <v>-13062000</v>
      </c>
      <c r="L144" s="4">
        <v>-951000</v>
      </c>
      <c r="M144" s="4">
        <v>-12111000</v>
      </c>
      <c r="N144" s="4" t="s">
        <v>20</v>
      </c>
      <c r="O144" s="4" t="s">
        <v>20</v>
      </c>
    </row>
    <row r="145" spans="1:15" ht="16" x14ac:dyDescent="0.2">
      <c r="A145" s="3" t="s">
        <v>143</v>
      </c>
      <c r="B145" s="4" t="s">
        <v>20</v>
      </c>
      <c r="C145" s="4">
        <v>542000</v>
      </c>
      <c r="D145" s="4">
        <v>1890000</v>
      </c>
      <c r="E145" s="4">
        <v>4289000</v>
      </c>
      <c r="F145" s="4">
        <v>2115000</v>
      </c>
      <c r="G145" s="4">
        <v>2702000</v>
      </c>
      <c r="H145" s="4">
        <v>3149000</v>
      </c>
      <c r="I145" s="4" t="s">
        <v>20</v>
      </c>
      <c r="J145" s="4" t="s">
        <v>20</v>
      </c>
      <c r="K145" s="5" t="s">
        <v>20</v>
      </c>
      <c r="L145" s="4" t="s">
        <v>20</v>
      </c>
      <c r="M145" s="4" t="s">
        <v>20</v>
      </c>
      <c r="N145" s="4" t="s">
        <v>20</v>
      </c>
      <c r="O145" s="4" t="s">
        <v>20</v>
      </c>
    </row>
    <row r="146" spans="1:15" ht="16" x14ac:dyDescent="0.2">
      <c r="A146" s="3" t="s">
        <v>144</v>
      </c>
      <c r="B146" s="4">
        <v>847000</v>
      </c>
      <c r="C146" s="4">
        <v>6137000</v>
      </c>
      <c r="D146" s="4">
        <v>10618000</v>
      </c>
      <c r="E146" s="4">
        <v>-1303000</v>
      </c>
      <c r="F146" s="4">
        <v>2905000</v>
      </c>
      <c r="G146" s="4">
        <v>19955000</v>
      </c>
      <c r="H146" s="4">
        <v>35459000</v>
      </c>
      <c r="I146" s="4">
        <v>47574000</v>
      </c>
      <c r="J146" s="4">
        <v>47940000</v>
      </c>
      <c r="K146" s="5">
        <v>34109000</v>
      </c>
      <c r="L146" s="4">
        <v>9158000</v>
      </c>
      <c r="M146" s="4">
        <v>8731000</v>
      </c>
      <c r="N146" s="4">
        <v>10923000</v>
      </c>
      <c r="O146" s="4">
        <v>5297000</v>
      </c>
    </row>
    <row r="147" spans="1:15" ht="16" x14ac:dyDescent="0.2">
      <c r="A147" s="3" t="s">
        <v>145</v>
      </c>
      <c r="B147" s="4">
        <v>-14975000</v>
      </c>
      <c r="C147" s="4">
        <v>-61708000</v>
      </c>
      <c r="D147" s="4">
        <v>33794000</v>
      </c>
      <c r="E147" s="4">
        <v>-49505000</v>
      </c>
      <c r="F147" s="4">
        <v>-55488000</v>
      </c>
      <c r="G147" s="4">
        <v>-162700000</v>
      </c>
      <c r="H147" s="4">
        <v>14955000</v>
      </c>
      <c r="I147" s="4">
        <v>-169678000</v>
      </c>
      <c r="J147" s="4">
        <v>-94151000</v>
      </c>
      <c r="K147" s="5">
        <v>-72177000</v>
      </c>
      <c r="L147" s="4">
        <v>-20740000</v>
      </c>
      <c r="M147" s="4">
        <v>-38702000</v>
      </c>
      <c r="N147" s="4">
        <v>34561000</v>
      </c>
      <c r="O147" s="4">
        <v>-47296000</v>
      </c>
    </row>
    <row r="148" spans="1:15" ht="16" x14ac:dyDescent="0.2">
      <c r="A148" s="3" t="s">
        <v>146</v>
      </c>
      <c r="B148" s="4">
        <v>-53315000</v>
      </c>
      <c r="C148" s="4">
        <v>-114170000</v>
      </c>
      <c r="D148" s="4">
        <v>-187736000</v>
      </c>
      <c r="E148" s="4">
        <v>-224636000</v>
      </c>
      <c r="F148" s="4">
        <v>-239901000</v>
      </c>
      <c r="G148" s="4">
        <v>-331369000</v>
      </c>
      <c r="H148" s="4">
        <v>-418054000</v>
      </c>
      <c r="I148" s="4">
        <v>-444342000</v>
      </c>
      <c r="J148" s="4">
        <v>-291747000</v>
      </c>
      <c r="K148" s="5">
        <v>-439460000</v>
      </c>
      <c r="L148" s="4">
        <v>-87440000</v>
      </c>
      <c r="M148" s="4">
        <v>-316652000</v>
      </c>
      <c r="N148" s="4">
        <v>258165000</v>
      </c>
      <c r="O148" s="4">
        <v>-293533000</v>
      </c>
    </row>
    <row r="149" spans="1:15" ht="16" x14ac:dyDescent="0.2">
      <c r="A149" s="3" t="s">
        <v>147</v>
      </c>
      <c r="B149" s="4" t="s">
        <v>20</v>
      </c>
      <c r="C149" s="4" t="s">
        <v>20</v>
      </c>
      <c r="D149" s="4" t="s">
        <v>20</v>
      </c>
      <c r="E149" s="4" t="s">
        <v>20</v>
      </c>
      <c r="F149" s="4" t="s">
        <v>20</v>
      </c>
      <c r="G149" s="4" t="s">
        <v>20</v>
      </c>
      <c r="H149" s="4" t="s">
        <v>20</v>
      </c>
      <c r="I149" s="4" t="s">
        <v>20</v>
      </c>
      <c r="J149" s="4" t="s">
        <v>20</v>
      </c>
      <c r="K149" s="5" t="s">
        <v>20</v>
      </c>
      <c r="L149" s="4" t="s">
        <v>20</v>
      </c>
      <c r="M149" s="4" t="s">
        <v>20</v>
      </c>
      <c r="N149" s="4" t="s">
        <v>20</v>
      </c>
      <c r="O149" s="4" t="s">
        <v>20</v>
      </c>
    </row>
    <row r="150" spans="1:15" ht="16" x14ac:dyDescent="0.2">
      <c r="A150" s="3" t="s">
        <v>148</v>
      </c>
      <c r="B150" s="4">
        <v>-527000</v>
      </c>
      <c r="C150" s="4">
        <v>-2898000</v>
      </c>
      <c r="D150" s="4">
        <v>-2675000</v>
      </c>
      <c r="E150" s="4">
        <v>-5033000</v>
      </c>
      <c r="F150" s="4">
        <v>-10551000</v>
      </c>
      <c r="G150" s="4">
        <v>-19597000</v>
      </c>
      <c r="H150" s="4">
        <v>-66655000</v>
      </c>
      <c r="I150" s="4">
        <v>1648000</v>
      </c>
      <c r="J150" s="4">
        <v>50655000</v>
      </c>
      <c r="K150" s="5">
        <v>17978000</v>
      </c>
      <c r="L150" s="4">
        <v>13895000</v>
      </c>
      <c r="M150" s="4">
        <v>7742000</v>
      </c>
      <c r="N150" s="4">
        <v>-5481000</v>
      </c>
      <c r="O150" s="4">
        <v>1822000</v>
      </c>
    </row>
    <row r="151" spans="1:15" ht="16" x14ac:dyDescent="0.2">
      <c r="A151" s="3" t="s">
        <v>149</v>
      </c>
      <c r="B151" s="4">
        <v>38867000</v>
      </c>
      <c r="C151" s="4">
        <v>55444000</v>
      </c>
      <c r="D151" s="4">
        <v>224205000</v>
      </c>
      <c r="E151" s="4">
        <v>180164000</v>
      </c>
      <c r="F151" s="4">
        <v>194964000</v>
      </c>
      <c r="G151" s="4">
        <v>198608000</v>
      </c>
      <c r="H151" s="4">
        <v>516759000</v>
      </c>
      <c r="I151" s="4">
        <v>317006000</v>
      </c>
      <c r="J151" s="4">
        <v>195287000</v>
      </c>
      <c r="K151" s="5">
        <v>398724000</v>
      </c>
      <c r="L151" s="4">
        <v>64507000</v>
      </c>
      <c r="M151" s="4">
        <v>282823000</v>
      </c>
      <c r="N151" s="4">
        <v>-205010000</v>
      </c>
      <c r="O151" s="4">
        <v>256404000</v>
      </c>
    </row>
    <row r="152" spans="1:15" ht="16" x14ac:dyDescent="0.2">
      <c r="A152" s="3" t="s">
        <v>150</v>
      </c>
      <c r="B152" s="4" t="s">
        <v>20</v>
      </c>
      <c r="C152" s="4">
        <v>-84000</v>
      </c>
      <c r="D152" s="4" t="s">
        <v>20</v>
      </c>
      <c r="E152" s="4" t="s">
        <v>20</v>
      </c>
      <c r="F152" s="4" t="s">
        <v>20</v>
      </c>
      <c r="G152" s="4">
        <v>-10342000</v>
      </c>
      <c r="H152" s="4">
        <v>-17095000</v>
      </c>
      <c r="I152" s="4">
        <v>-43990000</v>
      </c>
      <c r="J152" s="4">
        <v>-48346000</v>
      </c>
      <c r="K152" s="5">
        <v>-49419000</v>
      </c>
      <c r="L152" s="4">
        <v>-11702000</v>
      </c>
      <c r="M152" s="4">
        <v>-12615000</v>
      </c>
      <c r="N152" s="4">
        <v>-13113000</v>
      </c>
      <c r="O152" s="4">
        <v>-11989000</v>
      </c>
    </row>
    <row r="153" spans="1:15" ht="16" x14ac:dyDescent="0.2">
      <c r="A153" s="3" t="s">
        <v>151</v>
      </c>
      <c r="B153" s="4" t="s">
        <v>20</v>
      </c>
      <c r="C153" s="4" t="s">
        <v>20</v>
      </c>
      <c r="D153" s="4" t="s">
        <v>20</v>
      </c>
      <c r="E153" s="4" t="s">
        <v>20</v>
      </c>
      <c r="F153" s="4" t="s">
        <v>20</v>
      </c>
      <c r="G153" s="4" t="s">
        <v>20</v>
      </c>
      <c r="H153" s="4" t="s">
        <v>20</v>
      </c>
      <c r="I153" s="4" t="s">
        <v>20</v>
      </c>
      <c r="J153" s="4" t="s">
        <v>20</v>
      </c>
      <c r="K153" s="5" t="s">
        <v>20</v>
      </c>
      <c r="L153" s="4" t="s">
        <v>20</v>
      </c>
      <c r="M153" s="4" t="s">
        <v>20</v>
      </c>
      <c r="N153" s="4" t="s">
        <v>20</v>
      </c>
      <c r="O153" s="4" t="s">
        <v>20</v>
      </c>
    </row>
    <row r="154" spans="1:15" ht="16" x14ac:dyDescent="0.2">
      <c r="A154" s="3" t="s">
        <v>152</v>
      </c>
      <c r="B154" s="4">
        <v>-14845000</v>
      </c>
      <c r="C154" s="4">
        <v>-36560000</v>
      </c>
      <c r="D154" s="4">
        <v>75031000</v>
      </c>
      <c r="E154" s="4">
        <v>31224000</v>
      </c>
      <c r="F154" s="4">
        <v>86603000</v>
      </c>
      <c r="G154" s="4">
        <v>60205000</v>
      </c>
      <c r="H154" s="4">
        <v>405069000</v>
      </c>
      <c r="I154" s="4">
        <v>378513000</v>
      </c>
      <c r="J154" s="4">
        <v>548734000</v>
      </c>
      <c r="K154" s="5">
        <v>626438000</v>
      </c>
      <c r="L154" s="4">
        <v>137296000</v>
      </c>
      <c r="M154" s="4">
        <v>173480000</v>
      </c>
      <c r="N154" s="4">
        <v>187573000</v>
      </c>
      <c r="O154" s="4">
        <v>128089000</v>
      </c>
    </row>
    <row r="155" spans="1:15" ht="16" x14ac:dyDescent="0.2">
      <c r="A155" s="3" t="s">
        <v>153</v>
      </c>
      <c r="B155" s="4" t="s">
        <v>20</v>
      </c>
      <c r="C155" s="4" t="s">
        <v>20</v>
      </c>
      <c r="D155" s="4" t="s">
        <v>20</v>
      </c>
      <c r="E155" s="4" t="s">
        <v>20</v>
      </c>
      <c r="F155" s="4" t="s">
        <v>20</v>
      </c>
      <c r="G155" s="4" t="s">
        <v>20</v>
      </c>
      <c r="H155" s="4" t="s">
        <v>20</v>
      </c>
      <c r="I155" s="4" t="s">
        <v>20</v>
      </c>
      <c r="J155" s="4" t="s">
        <v>20</v>
      </c>
      <c r="K155" s="5" t="s">
        <v>20</v>
      </c>
      <c r="L155" s="4" t="s">
        <v>20</v>
      </c>
      <c r="M155" s="4" t="s">
        <v>20</v>
      </c>
      <c r="N155" s="4" t="s">
        <v>20</v>
      </c>
      <c r="O155" s="4" t="s">
        <v>20</v>
      </c>
    </row>
    <row r="156" spans="1:15" ht="16" x14ac:dyDescent="0.2">
      <c r="A156" s="3" t="s">
        <v>154</v>
      </c>
      <c r="B156" s="4" t="s">
        <v>20</v>
      </c>
      <c r="C156" s="4" t="s">
        <v>20</v>
      </c>
      <c r="D156" s="4" t="s">
        <v>20</v>
      </c>
      <c r="E156" s="4" t="s">
        <v>20</v>
      </c>
      <c r="F156" s="4" t="s">
        <v>20</v>
      </c>
      <c r="G156" s="4" t="s">
        <v>20</v>
      </c>
      <c r="H156" s="4" t="s">
        <v>20</v>
      </c>
      <c r="I156" s="4" t="s">
        <v>20</v>
      </c>
      <c r="J156" s="4" t="s">
        <v>20</v>
      </c>
      <c r="K156" s="5" t="s">
        <v>20</v>
      </c>
      <c r="L156" s="4" t="s">
        <v>20</v>
      </c>
      <c r="M156" s="4" t="s">
        <v>20</v>
      </c>
      <c r="N156" s="4" t="s">
        <v>20</v>
      </c>
      <c r="O156" s="4" t="s">
        <v>20</v>
      </c>
    </row>
    <row r="157" spans="1:15" ht="16" x14ac:dyDescent="0.2">
      <c r="A157" s="3" t="s">
        <v>155</v>
      </c>
      <c r="B157" s="4" t="s">
        <v>20</v>
      </c>
      <c r="C157" s="4" t="s">
        <v>20</v>
      </c>
      <c r="D157" s="4" t="s">
        <v>20</v>
      </c>
      <c r="E157" s="4" t="s">
        <v>20</v>
      </c>
      <c r="F157" s="4" t="s">
        <v>20</v>
      </c>
      <c r="G157" s="4" t="s">
        <v>20</v>
      </c>
      <c r="H157" s="4" t="s">
        <v>20</v>
      </c>
      <c r="I157" s="4" t="s">
        <v>20</v>
      </c>
      <c r="J157" s="4" t="s">
        <v>20</v>
      </c>
      <c r="K157" s="5" t="s">
        <v>20</v>
      </c>
      <c r="L157" s="4" t="s">
        <v>20</v>
      </c>
      <c r="M157" s="4" t="s">
        <v>20</v>
      </c>
      <c r="N157" s="4" t="s">
        <v>20</v>
      </c>
      <c r="O157" s="4" t="s">
        <v>20</v>
      </c>
    </row>
    <row r="158" spans="1:15" ht="16" x14ac:dyDescent="0.2">
      <c r="A158" s="3" t="s">
        <v>156</v>
      </c>
      <c r="B158" s="4" t="s">
        <v>20</v>
      </c>
      <c r="C158" s="4" t="s">
        <v>20</v>
      </c>
      <c r="D158" s="4" t="s">
        <v>20</v>
      </c>
      <c r="E158" s="4" t="s">
        <v>20</v>
      </c>
      <c r="F158" s="4" t="s">
        <v>20</v>
      </c>
      <c r="G158" s="4" t="s">
        <v>20</v>
      </c>
      <c r="H158" s="4" t="s">
        <v>20</v>
      </c>
      <c r="I158" s="4" t="s">
        <v>20</v>
      </c>
      <c r="J158" s="4" t="s">
        <v>20</v>
      </c>
      <c r="K158" s="5" t="s">
        <v>20</v>
      </c>
      <c r="L158" s="4" t="s">
        <v>20</v>
      </c>
      <c r="M158" s="4" t="s">
        <v>20</v>
      </c>
      <c r="N158" s="4" t="s">
        <v>20</v>
      </c>
      <c r="O158" s="4" t="s">
        <v>20</v>
      </c>
    </row>
    <row r="159" spans="1:15" ht="16" x14ac:dyDescent="0.2">
      <c r="A159" s="3" t="s">
        <v>157</v>
      </c>
      <c r="B159" s="4">
        <v>-832000</v>
      </c>
      <c r="C159" s="4">
        <v>-5128000</v>
      </c>
      <c r="D159" s="4">
        <v>-6884000</v>
      </c>
      <c r="E159" s="4">
        <v>-10110000</v>
      </c>
      <c r="F159" s="4">
        <v>-19795000</v>
      </c>
      <c r="G159" s="4">
        <v>-35693000</v>
      </c>
      <c r="H159" s="4">
        <v>-74061000</v>
      </c>
      <c r="I159" s="4">
        <v>-54804000</v>
      </c>
      <c r="J159" s="4">
        <v>-84160000</v>
      </c>
      <c r="K159" s="5">
        <v>-88175000</v>
      </c>
      <c r="L159" s="4">
        <v>-23853000</v>
      </c>
      <c r="M159" s="4">
        <v>-47766000</v>
      </c>
      <c r="N159" s="4">
        <v>-9156000</v>
      </c>
      <c r="O159" s="4">
        <v>-7400000</v>
      </c>
    </row>
    <row r="160" spans="1:15" ht="16" x14ac:dyDescent="0.2">
      <c r="A160" s="3" t="s">
        <v>158</v>
      </c>
      <c r="B160" s="4">
        <v>-832000</v>
      </c>
      <c r="C160" s="4">
        <v>-5128000</v>
      </c>
      <c r="D160" s="4">
        <v>-6884000</v>
      </c>
      <c r="E160" s="4">
        <v>-10110000</v>
      </c>
      <c r="F160" s="4">
        <v>-19795000</v>
      </c>
      <c r="G160" s="4">
        <v>-35693000</v>
      </c>
      <c r="H160" s="4">
        <v>-74061000</v>
      </c>
      <c r="I160" s="4">
        <v>-54804000</v>
      </c>
      <c r="J160" s="4">
        <v>-84160000</v>
      </c>
      <c r="K160" s="5">
        <v>-88175000</v>
      </c>
      <c r="L160" s="4">
        <v>-23853000</v>
      </c>
      <c r="M160" s="4">
        <v>-47766000</v>
      </c>
      <c r="N160" s="4">
        <v>-9156000</v>
      </c>
      <c r="O160" s="4">
        <v>-7400000</v>
      </c>
    </row>
    <row r="161" spans="1:15" ht="16" x14ac:dyDescent="0.2">
      <c r="A161" s="3" t="s">
        <v>159</v>
      </c>
      <c r="B161" s="4" t="s">
        <v>20</v>
      </c>
      <c r="C161" s="4" t="s">
        <v>20</v>
      </c>
      <c r="D161" s="4" t="s">
        <v>20</v>
      </c>
      <c r="E161" s="4" t="s">
        <v>20</v>
      </c>
      <c r="F161" s="4" t="s">
        <v>20</v>
      </c>
      <c r="G161" s="4" t="s">
        <v>20</v>
      </c>
      <c r="H161" s="4" t="s">
        <v>20</v>
      </c>
      <c r="I161" s="4" t="s">
        <v>20</v>
      </c>
      <c r="J161" s="4" t="s">
        <v>20</v>
      </c>
      <c r="K161" s="5" t="s">
        <v>20</v>
      </c>
      <c r="L161" s="4" t="s">
        <v>20</v>
      </c>
      <c r="M161" s="4" t="s">
        <v>20</v>
      </c>
      <c r="N161" s="4" t="s">
        <v>20</v>
      </c>
      <c r="O161" s="4" t="s">
        <v>20</v>
      </c>
    </row>
    <row r="162" spans="1:15" ht="16" x14ac:dyDescent="0.2">
      <c r="A162" s="3" t="s">
        <v>160</v>
      </c>
      <c r="B162" s="4">
        <v>-551000</v>
      </c>
      <c r="C162" s="4">
        <v>551000</v>
      </c>
      <c r="D162" s="4" t="s">
        <v>20</v>
      </c>
      <c r="E162" s="4" t="s">
        <v>20</v>
      </c>
      <c r="F162" s="4" t="s">
        <v>20</v>
      </c>
      <c r="G162" s="4">
        <v>-123237000</v>
      </c>
      <c r="H162" s="4">
        <v>-63157000</v>
      </c>
      <c r="I162" s="4">
        <v>-20404000</v>
      </c>
      <c r="J162" s="4">
        <v>-212489000</v>
      </c>
      <c r="K162" s="5">
        <v>-176587000</v>
      </c>
      <c r="L162" s="4">
        <v>-46722000</v>
      </c>
      <c r="M162" s="4">
        <v>-87959000</v>
      </c>
      <c r="N162" s="4">
        <v>-17990000</v>
      </c>
      <c r="O162" s="4">
        <v>-23916000</v>
      </c>
    </row>
    <row r="163" spans="1:15" ht="16" x14ac:dyDescent="0.2">
      <c r="A163" s="3" t="s">
        <v>161</v>
      </c>
      <c r="B163" s="4" t="s">
        <v>20</v>
      </c>
      <c r="C163" s="4">
        <v>551000</v>
      </c>
      <c r="D163" s="4" t="s">
        <v>20</v>
      </c>
      <c r="E163" s="4" t="s">
        <v>20</v>
      </c>
      <c r="F163" s="4" t="s">
        <v>20</v>
      </c>
      <c r="G163" s="4">
        <v>89539000</v>
      </c>
      <c r="H163" s="4">
        <v>167602000</v>
      </c>
      <c r="I163" s="4">
        <v>257983000</v>
      </c>
      <c r="J163" s="4">
        <v>340806000</v>
      </c>
      <c r="K163" s="5">
        <v>459138000</v>
      </c>
      <c r="L163" s="4">
        <v>98607000</v>
      </c>
      <c r="M163" s="4">
        <v>86130000</v>
      </c>
      <c r="N163" s="4">
        <v>126731000</v>
      </c>
      <c r="O163" s="4">
        <v>147670000</v>
      </c>
    </row>
    <row r="164" spans="1:15" ht="16" x14ac:dyDescent="0.2">
      <c r="A164" s="3" t="s">
        <v>162</v>
      </c>
      <c r="B164" s="4">
        <v>-551000</v>
      </c>
      <c r="C164" s="4" t="s">
        <v>20</v>
      </c>
      <c r="D164" s="4" t="s">
        <v>20</v>
      </c>
      <c r="E164" s="4" t="s">
        <v>20</v>
      </c>
      <c r="F164" s="4" t="s">
        <v>20</v>
      </c>
      <c r="G164" s="4">
        <v>-212776000</v>
      </c>
      <c r="H164" s="4">
        <v>-230759000</v>
      </c>
      <c r="I164" s="4">
        <v>-278387000</v>
      </c>
      <c r="J164" s="4">
        <v>-553295000</v>
      </c>
      <c r="K164" s="5">
        <v>-635725000</v>
      </c>
      <c r="L164" s="4">
        <v>-145329000</v>
      </c>
      <c r="M164" s="4">
        <v>-174089000</v>
      </c>
      <c r="N164" s="4">
        <v>-144721000</v>
      </c>
      <c r="O164" s="4">
        <v>-171586000</v>
      </c>
    </row>
    <row r="165" spans="1:15" ht="16" x14ac:dyDescent="0.2">
      <c r="A165" s="3" t="s">
        <v>163</v>
      </c>
      <c r="B165" s="4" t="s">
        <v>20</v>
      </c>
      <c r="C165" s="4" t="s">
        <v>20</v>
      </c>
      <c r="D165" s="4" t="s">
        <v>20</v>
      </c>
      <c r="E165" s="4">
        <v>-3000000</v>
      </c>
      <c r="F165" s="4" t="s">
        <v>20</v>
      </c>
      <c r="G165" s="4" t="s">
        <v>20</v>
      </c>
      <c r="H165" s="4" t="s">
        <v>20</v>
      </c>
      <c r="I165" s="4">
        <v>-13261000</v>
      </c>
      <c r="J165" s="4" t="s">
        <v>20</v>
      </c>
      <c r="K165" s="5" t="s">
        <v>20</v>
      </c>
      <c r="L165" s="4" t="s">
        <v>20</v>
      </c>
      <c r="M165" s="4" t="s">
        <v>20</v>
      </c>
      <c r="N165" s="4" t="s">
        <v>20</v>
      </c>
      <c r="O165" s="4" t="s">
        <v>20</v>
      </c>
    </row>
    <row r="166" spans="1:15" ht="16" x14ac:dyDescent="0.2">
      <c r="A166" s="3" t="s">
        <v>164</v>
      </c>
      <c r="B166" s="4" t="s">
        <v>20</v>
      </c>
      <c r="C166" s="4" t="s">
        <v>20</v>
      </c>
      <c r="D166" s="4" t="s">
        <v>20</v>
      </c>
      <c r="E166" s="4" t="s">
        <v>20</v>
      </c>
      <c r="F166" s="4" t="s">
        <v>20</v>
      </c>
      <c r="G166" s="4" t="s">
        <v>20</v>
      </c>
      <c r="H166" s="4" t="s">
        <v>20</v>
      </c>
      <c r="I166" s="4" t="s">
        <v>20</v>
      </c>
      <c r="J166" s="4" t="s">
        <v>20</v>
      </c>
      <c r="K166" s="5" t="s">
        <v>20</v>
      </c>
      <c r="L166" s="4" t="s">
        <v>20</v>
      </c>
      <c r="M166" s="4" t="s">
        <v>20</v>
      </c>
      <c r="N166" s="4" t="s">
        <v>20</v>
      </c>
      <c r="O166" s="4" t="s">
        <v>20</v>
      </c>
    </row>
    <row r="167" spans="1:15" ht="16" x14ac:dyDescent="0.2">
      <c r="A167" s="3" t="s">
        <v>165</v>
      </c>
      <c r="B167" s="4" t="s">
        <v>20</v>
      </c>
      <c r="C167" s="4" t="s">
        <v>20</v>
      </c>
      <c r="D167" s="4" t="s">
        <v>20</v>
      </c>
      <c r="E167" s="4">
        <v>-3000000</v>
      </c>
      <c r="F167" s="4" t="s">
        <v>20</v>
      </c>
      <c r="G167" s="4" t="s">
        <v>20</v>
      </c>
      <c r="H167" s="4" t="s">
        <v>20</v>
      </c>
      <c r="I167" s="4">
        <v>-13261000</v>
      </c>
      <c r="J167" s="4" t="s">
        <v>20</v>
      </c>
      <c r="K167" s="5" t="s">
        <v>20</v>
      </c>
      <c r="L167" s="4" t="s">
        <v>20</v>
      </c>
      <c r="M167" s="4" t="s">
        <v>20</v>
      </c>
      <c r="N167" s="4" t="s">
        <v>20</v>
      </c>
      <c r="O167" s="4" t="s">
        <v>20</v>
      </c>
    </row>
    <row r="168" spans="1:15" ht="16" x14ac:dyDescent="0.2">
      <c r="A168" s="3" t="s">
        <v>166</v>
      </c>
      <c r="B168" s="4" t="s">
        <v>20</v>
      </c>
      <c r="C168" s="4" t="s">
        <v>20</v>
      </c>
      <c r="D168" s="4" t="s">
        <v>20</v>
      </c>
      <c r="E168" s="4" t="s">
        <v>20</v>
      </c>
      <c r="F168" s="4" t="s">
        <v>20</v>
      </c>
      <c r="G168" s="4" t="s">
        <v>20</v>
      </c>
      <c r="H168" s="4" t="s">
        <v>20</v>
      </c>
      <c r="I168" s="4" t="s">
        <v>20</v>
      </c>
      <c r="J168" s="4" t="s">
        <v>20</v>
      </c>
      <c r="K168" s="5" t="s">
        <v>20</v>
      </c>
      <c r="L168" s="4" t="s">
        <v>20</v>
      </c>
      <c r="M168" s="4" t="s">
        <v>20</v>
      </c>
      <c r="N168" s="4" t="s">
        <v>20</v>
      </c>
      <c r="O168" s="4" t="s">
        <v>20</v>
      </c>
    </row>
    <row r="169" spans="1:15" ht="16" x14ac:dyDescent="0.2">
      <c r="A169" s="3" t="s">
        <v>167</v>
      </c>
      <c r="B169" s="4">
        <v>-825000</v>
      </c>
      <c r="C169" s="4">
        <v>-1799000</v>
      </c>
      <c r="D169" s="4">
        <v>-2337000</v>
      </c>
      <c r="E169" s="4">
        <v>-2954000</v>
      </c>
      <c r="F169" s="4">
        <v>-5396000</v>
      </c>
      <c r="G169" s="4">
        <v>-4911000</v>
      </c>
      <c r="H169" s="4">
        <v>-6053000</v>
      </c>
      <c r="I169" s="4">
        <v>-5169000</v>
      </c>
      <c r="J169" s="4">
        <v>-7725000</v>
      </c>
      <c r="K169" s="5">
        <v>-7914000</v>
      </c>
      <c r="L169" s="4">
        <v>-1607000</v>
      </c>
      <c r="M169" s="4">
        <v>-2892000</v>
      </c>
      <c r="N169" s="4">
        <v>-1467000</v>
      </c>
      <c r="O169" s="4">
        <v>-1948000</v>
      </c>
    </row>
    <row r="170" spans="1:15" ht="16" x14ac:dyDescent="0.2">
      <c r="A170" s="3" t="s">
        <v>151</v>
      </c>
      <c r="B170" s="4" t="s">
        <v>20</v>
      </c>
      <c r="C170" s="4" t="s">
        <v>20</v>
      </c>
      <c r="D170" s="4" t="s">
        <v>20</v>
      </c>
      <c r="E170" s="4" t="s">
        <v>20</v>
      </c>
      <c r="F170" s="4" t="s">
        <v>20</v>
      </c>
      <c r="G170" s="4" t="s">
        <v>20</v>
      </c>
      <c r="H170" s="4" t="s">
        <v>20</v>
      </c>
      <c r="I170" s="4" t="s">
        <v>20</v>
      </c>
      <c r="J170" s="4" t="s">
        <v>20</v>
      </c>
      <c r="K170" s="5" t="s">
        <v>20</v>
      </c>
      <c r="L170" s="4" t="s">
        <v>20</v>
      </c>
      <c r="M170" s="4" t="s">
        <v>20</v>
      </c>
      <c r="N170" s="4" t="s">
        <v>20</v>
      </c>
      <c r="O170" s="4" t="s">
        <v>20</v>
      </c>
    </row>
    <row r="171" spans="1:15" ht="16" x14ac:dyDescent="0.2">
      <c r="A171" s="3" t="s">
        <v>168</v>
      </c>
      <c r="B171" s="4">
        <v>-2208000</v>
      </c>
      <c r="C171" s="4">
        <v>-6376000</v>
      </c>
      <c r="D171" s="4">
        <v>-9221000</v>
      </c>
      <c r="E171" s="4">
        <v>-16064000</v>
      </c>
      <c r="F171" s="4">
        <v>-25191000</v>
      </c>
      <c r="G171" s="4">
        <v>-163841000</v>
      </c>
      <c r="H171" s="4">
        <v>-143271000</v>
      </c>
      <c r="I171" s="4">
        <v>-93638000</v>
      </c>
      <c r="J171" s="4">
        <v>-304374000</v>
      </c>
      <c r="K171" s="5">
        <v>-272676000</v>
      </c>
      <c r="L171" s="4">
        <v>-72182000</v>
      </c>
      <c r="M171" s="4">
        <v>-138617000</v>
      </c>
      <c r="N171" s="4">
        <v>-28613000</v>
      </c>
      <c r="O171" s="4">
        <v>-33264000</v>
      </c>
    </row>
    <row r="172" spans="1:15" ht="16" x14ac:dyDescent="0.2">
      <c r="A172" s="3" t="s">
        <v>169</v>
      </c>
      <c r="B172" s="4" t="s">
        <v>20</v>
      </c>
      <c r="C172" s="4" t="s">
        <v>20</v>
      </c>
      <c r="D172" s="4" t="s">
        <v>20</v>
      </c>
      <c r="E172" s="4" t="s">
        <v>20</v>
      </c>
      <c r="F172" s="4" t="s">
        <v>20</v>
      </c>
      <c r="G172" s="4" t="s">
        <v>20</v>
      </c>
      <c r="H172" s="4" t="s">
        <v>20</v>
      </c>
      <c r="I172" s="4" t="s">
        <v>20</v>
      </c>
      <c r="J172" s="4" t="s">
        <v>20</v>
      </c>
      <c r="K172" s="5">
        <v>0</v>
      </c>
      <c r="L172" s="4" t="s">
        <v>20</v>
      </c>
      <c r="M172" s="4" t="s">
        <v>20</v>
      </c>
      <c r="N172" s="4" t="s">
        <v>20</v>
      </c>
      <c r="O172" s="4" t="s">
        <v>20</v>
      </c>
    </row>
    <row r="173" spans="1:15" ht="16" x14ac:dyDescent="0.2">
      <c r="A173" s="3" t="s">
        <v>170</v>
      </c>
      <c r="B173" s="4">
        <v>8500000</v>
      </c>
      <c r="C173" s="4">
        <v>30000000</v>
      </c>
      <c r="D173" s="4">
        <v>-19153000</v>
      </c>
      <c r="E173" s="4" t="s">
        <v>20</v>
      </c>
      <c r="F173" s="4">
        <v>-54000000</v>
      </c>
      <c r="G173" s="4" t="s">
        <v>20</v>
      </c>
      <c r="H173" s="4" t="s">
        <v>20</v>
      </c>
      <c r="I173" s="4" t="s">
        <v>20</v>
      </c>
      <c r="J173" s="4" t="s">
        <v>20</v>
      </c>
      <c r="K173" s="5" t="s">
        <v>20</v>
      </c>
      <c r="L173" s="4" t="s">
        <v>20</v>
      </c>
      <c r="M173" s="4" t="s">
        <v>20</v>
      </c>
      <c r="N173" s="4" t="s">
        <v>20</v>
      </c>
      <c r="O173" s="4" t="s">
        <v>20</v>
      </c>
    </row>
    <row r="174" spans="1:15" ht="16" x14ac:dyDescent="0.2">
      <c r="A174" s="3" t="s">
        <v>171</v>
      </c>
      <c r="B174" s="4">
        <v>16000000</v>
      </c>
      <c r="C174" s="4">
        <v>45000000</v>
      </c>
      <c r="D174" s="4">
        <v>75847000</v>
      </c>
      <c r="E174" s="4" t="s">
        <v>20</v>
      </c>
      <c r="F174" s="4" t="s">
        <v>20</v>
      </c>
      <c r="G174" s="4" t="s">
        <v>20</v>
      </c>
      <c r="H174" s="4">
        <v>286000000</v>
      </c>
      <c r="I174" s="4" t="s">
        <v>20</v>
      </c>
      <c r="J174" s="4" t="s">
        <v>20</v>
      </c>
      <c r="K174" s="5" t="s">
        <v>20</v>
      </c>
      <c r="L174" s="4" t="s">
        <v>20</v>
      </c>
      <c r="M174" s="4" t="s">
        <v>20</v>
      </c>
      <c r="N174" s="4" t="s">
        <v>20</v>
      </c>
      <c r="O174" s="4" t="s">
        <v>20</v>
      </c>
    </row>
    <row r="175" spans="1:15" ht="16" x14ac:dyDescent="0.2">
      <c r="A175" s="3" t="s">
        <v>172</v>
      </c>
      <c r="B175" s="4">
        <v>-7500000</v>
      </c>
      <c r="C175" s="4">
        <v>-15000000</v>
      </c>
      <c r="D175" s="4">
        <v>-95000000</v>
      </c>
      <c r="E175" s="4" t="s">
        <v>20</v>
      </c>
      <c r="F175" s="4">
        <v>-54000000</v>
      </c>
      <c r="G175" s="4" t="s">
        <v>20</v>
      </c>
      <c r="H175" s="4">
        <v>-286000000</v>
      </c>
      <c r="I175" s="4" t="s">
        <v>20</v>
      </c>
      <c r="J175" s="4" t="s">
        <v>20</v>
      </c>
      <c r="K175" s="5" t="s">
        <v>20</v>
      </c>
      <c r="L175" s="4" t="s">
        <v>20</v>
      </c>
      <c r="M175" s="4" t="s">
        <v>20</v>
      </c>
      <c r="N175" s="4" t="s">
        <v>20</v>
      </c>
      <c r="O175" s="4" t="s">
        <v>20</v>
      </c>
    </row>
    <row r="176" spans="1:15" ht="16" x14ac:dyDescent="0.2">
      <c r="A176" s="3" t="s">
        <v>173</v>
      </c>
      <c r="B176" s="4" t="s">
        <v>20</v>
      </c>
      <c r="C176" s="4">
        <v>-39000</v>
      </c>
      <c r="D176" s="4">
        <v>77965000</v>
      </c>
      <c r="E176" s="4" t="s">
        <v>20</v>
      </c>
      <c r="F176" s="4" t="s">
        <v>20</v>
      </c>
      <c r="G176" s="4" t="s">
        <v>20</v>
      </c>
      <c r="H176" s="4" t="s">
        <v>20</v>
      </c>
      <c r="I176" s="4" t="s">
        <v>20</v>
      </c>
      <c r="J176" s="4" t="s">
        <v>20</v>
      </c>
      <c r="K176" s="5">
        <v>-336494000</v>
      </c>
      <c r="L176" s="4" t="s">
        <v>20</v>
      </c>
      <c r="M176" s="4" t="s">
        <v>20</v>
      </c>
      <c r="N176" s="4">
        <v>-291534000</v>
      </c>
      <c r="O176" s="4">
        <v>-44960000</v>
      </c>
    </row>
    <row r="177" spans="1:15" ht="16" x14ac:dyDescent="0.2">
      <c r="A177" s="3" t="s">
        <v>174</v>
      </c>
      <c r="B177" s="4" t="s">
        <v>20</v>
      </c>
      <c r="C177" s="4" t="s">
        <v>20</v>
      </c>
      <c r="D177" s="4">
        <v>78120000</v>
      </c>
      <c r="E177" s="4" t="s">
        <v>20</v>
      </c>
      <c r="F177" s="4" t="s">
        <v>20</v>
      </c>
      <c r="G177" s="4" t="s">
        <v>20</v>
      </c>
      <c r="H177" s="4" t="s">
        <v>20</v>
      </c>
      <c r="I177" s="4" t="s">
        <v>20</v>
      </c>
      <c r="J177" s="4" t="s">
        <v>20</v>
      </c>
      <c r="K177" s="5" t="s">
        <v>20</v>
      </c>
      <c r="L177" s="4" t="s">
        <v>20</v>
      </c>
      <c r="M177" s="4" t="s">
        <v>20</v>
      </c>
      <c r="N177" s="4" t="s">
        <v>20</v>
      </c>
      <c r="O177" s="4" t="s">
        <v>20</v>
      </c>
    </row>
    <row r="178" spans="1:15" ht="16" x14ac:dyDescent="0.2">
      <c r="A178" s="3" t="s">
        <v>175</v>
      </c>
      <c r="B178" s="4" t="s">
        <v>20</v>
      </c>
      <c r="C178" s="4">
        <v>-39000</v>
      </c>
      <c r="D178" s="4">
        <v>-155000</v>
      </c>
      <c r="E178" s="4" t="s">
        <v>20</v>
      </c>
      <c r="F178" s="4" t="s">
        <v>20</v>
      </c>
      <c r="G178" s="4" t="s">
        <v>20</v>
      </c>
      <c r="H178" s="4" t="s">
        <v>20</v>
      </c>
      <c r="I178" s="4" t="s">
        <v>20</v>
      </c>
      <c r="J178" s="4" t="s">
        <v>20</v>
      </c>
      <c r="K178" s="5">
        <v>-336494000</v>
      </c>
      <c r="L178" s="4" t="s">
        <v>20</v>
      </c>
      <c r="M178" s="4" t="s">
        <v>20</v>
      </c>
      <c r="N178" s="4">
        <v>-291534000</v>
      </c>
      <c r="O178" s="4">
        <v>-44960000</v>
      </c>
    </row>
    <row r="179" spans="1:15" ht="16" x14ac:dyDescent="0.2">
      <c r="A179" s="3" t="s">
        <v>176</v>
      </c>
      <c r="B179" s="4">
        <v>19503000</v>
      </c>
      <c r="C179" s="4">
        <v>-293000</v>
      </c>
      <c r="D179" s="4">
        <v>4731000</v>
      </c>
      <c r="E179" s="4">
        <v>7390000</v>
      </c>
      <c r="F179" s="4">
        <v>43870000</v>
      </c>
      <c r="G179" s="4">
        <v>27280000</v>
      </c>
      <c r="H179" s="4">
        <v>44679000</v>
      </c>
      <c r="I179" s="4">
        <v>31926000</v>
      </c>
      <c r="J179" s="4">
        <v>31992000</v>
      </c>
      <c r="K179" s="5">
        <v>15880000</v>
      </c>
      <c r="L179" s="4">
        <v>-3141000</v>
      </c>
      <c r="M179" s="4">
        <v>987000</v>
      </c>
      <c r="N179" s="4">
        <v>-5230000</v>
      </c>
      <c r="O179" s="4">
        <v>23264000</v>
      </c>
    </row>
    <row r="180" spans="1:15" ht="16" x14ac:dyDescent="0.2">
      <c r="A180" s="3" t="s">
        <v>151</v>
      </c>
      <c r="B180" s="4" t="s">
        <v>20</v>
      </c>
      <c r="C180" s="4" t="s">
        <v>20</v>
      </c>
      <c r="D180" s="4" t="s">
        <v>20</v>
      </c>
      <c r="E180" s="4" t="s">
        <v>20</v>
      </c>
      <c r="F180" s="4" t="s">
        <v>20</v>
      </c>
      <c r="G180" s="4" t="s">
        <v>20</v>
      </c>
      <c r="H180" s="4" t="s">
        <v>20</v>
      </c>
      <c r="I180" s="4" t="s">
        <v>20</v>
      </c>
      <c r="J180" s="4" t="s">
        <v>20</v>
      </c>
      <c r="K180" s="5" t="s">
        <v>20</v>
      </c>
      <c r="L180" s="4" t="s">
        <v>20</v>
      </c>
      <c r="M180" s="4" t="s">
        <v>20</v>
      </c>
      <c r="N180" s="4" t="s">
        <v>20</v>
      </c>
      <c r="O180" s="4" t="s">
        <v>20</v>
      </c>
    </row>
    <row r="181" spans="1:15" ht="16" x14ac:dyDescent="0.2">
      <c r="A181" s="3" t="s">
        <v>177</v>
      </c>
      <c r="B181" s="4">
        <v>28003000</v>
      </c>
      <c r="C181" s="4">
        <v>29668000</v>
      </c>
      <c r="D181" s="4">
        <v>63543000</v>
      </c>
      <c r="E181" s="4">
        <v>7390000</v>
      </c>
      <c r="F181" s="4">
        <v>-10130000</v>
      </c>
      <c r="G181" s="4">
        <v>27280000</v>
      </c>
      <c r="H181" s="4">
        <v>44679000</v>
      </c>
      <c r="I181" s="4">
        <v>31926000</v>
      </c>
      <c r="J181" s="4">
        <v>31992000</v>
      </c>
      <c r="K181" s="5">
        <v>-320614000</v>
      </c>
      <c r="L181" s="4">
        <v>-3141000</v>
      </c>
      <c r="M181" s="4">
        <v>987000</v>
      </c>
      <c r="N181" s="4">
        <v>-296764000</v>
      </c>
      <c r="O181" s="4">
        <v>-21696000</v>
      </c>
    </row>
    <row r="182" spans="1:15" ht="16" x14ac:dyDescent="0.2">
      <c r="A182" s="3" t="s">
        <v>178</v>
      </c>
      <c r="B182" s="4" t="s">
        <v>20</v>
      </c>
      <c r="C182" s="4" t="s">
        <v>20</v>
      </c>
      <c r="D182" s="4" t="s">
        <v>20</v>
      </c>
      <c r="E182" s="4" t="s">
        <v>20</v>
      </c>
      <c r="F182" s="4" t="s">
        <v>20</v>
      </c>
      <c r="G182" s="4" t="s">
        <v>20</v>
      </c>
      <c r="H182" s="4" t="s">
        <v>20</v>
      </c>
      <c r="I182" s="4" t="s">
        <v>20</v>
      </c>
      <c r="J182" s="4" t="s">
        <v>20</v>
      </c>
      <c r="K182" s="5" t="s">
        <v>20</v>
      </c>
      <c r="L182" s="4" t="s">
        <v>20</v>
      </c>
      <c r="M182" s="4" t="s">
        <v>20</v>
      </c>
      <c r="N182" s="4" t="s">
        <v>20</v>
      </c>
      <c r="O182" s="4" t="s">
        <v>20</v>
      </c>
    </row>
    <row r="183" spans="1:15" ht="16" x14ac:dyDescent="0.2">
      <c r="A183" s="3" t="s">
        <v>179</v>
      </c>
      <c r="B183" s="4">
        <v>10950000</v>
      </c>
      <c r="C183" s="4">
        <v>-13268000</v>
      </c>
      <c r="D183" s="4">
        <v>129353000</v>
      </c>
      <c r="E183" s="4">
        <v>22550000</v>
      </c>
      <c r="F183" s="4">
        <v>51282000</v>
      </c>
      <c r="G183" s="4">
        <v>-76356000</v>
      </c>
      <c r="H183" s="4">
        <v>306477000</v>
      </c>
      <c r="I183" s="4">
        <v>316801000</v>
      </c>
      <c r="J183" s="4">
        <v>276352000</v>
      </c>
      <c r="K183" s="5">
        <v>33148000</v>
      </c>
      <c r="L183" s="4">
        <v>61973000</v>
      </c>
      <c r="M183" s="4">
        <v>35850000</v>
      </c>
      <c r="N183" s="4">
        <v>-137804000</v>
      </c>
      <c r="O183" s="4">
        <v>73129000</v>
      </c>
    </row>
    <row r="184" spans="1:15" ht="16" x14ac:dyDescent="0.2">
      <c r="A184" s="3" t="s">
        <v>50</v>
      </c>
      <c r="B184" s="4">
        <v>1444000</v>
      </c>
      <c r="C184" s="4">
        <v>39808000</v>
      </c>
      <c r="D184" s="4">
        <v>61316000</v>
      </c>
      <c r="E184" s="4">
        <v>76565000</v>
      </c>
      <c r="F184" s="4">
        <v>119145000</v>
      </c>
      <c r="G184" s="4">
        <v>133858000</v>
      </c>
      <c r="H184" s="4">
        <v>172840000</v>
      </c>
      <c r="I184" s="4">
        <v>167036000</v>
      </c>
      <c r="J184" s="4">
        <v>168079000</v>
      </c>
      <c r="K184" s="5">
        <v>216489000</v>
      </c>
      <c r="L184" s="4">
        <v>41761000</v>
      </c>
      <c r="M184" s="4">
        <v>117004000</v>
      </c>
      <c r="N184" s="4">
        <v>-4015000</v>
      </c>
      <c r="O184" s="4">
        <v>61739000</v>
      </c>
    </row>
    <row r="185" spans="1:15" ht="16" x14ac:dyDescent="0.2">
      <c r="A185" s="3" t="s">
        <v>51</v>
      </c>
      <c r="B185" s="6">
        <v>3.24</v>
      </c>
      <c r="C185" s="6">
        <v>34.97</v>
      </c>
      <c r="D185" s="6">
        <v>30.22</v>
      </c>
      <c r="E185" s="6">
        <v>24.84</v>
      </c>
      <c r="F185" s="6">
        <v>24.96</v>
      </c>
      <c r="G185" s="6">
        <v>20.25</v>
      </c>
      <c r="H185" s="6">
        <v>20.67</v>
      </c>
      <c r="I185" s="6">
        <v>13.96</v>
      </c>
      <c r="J185" s="6">
        <v>10.65</v>
      </c>
      <c r="K185" s="7">
        <v>12.5</v>
      </c>
      <c r="L185" s="6">
        <v>2.56</v>
      </c>
      <c r="M185" s="6">
        <v>10.65</v>
      </c>
      <c r="N185" s="6">
        <v>10.26</v>
      </c>
      <c r="O185" s="6">
        <v>12.5</v>
      </c>
    </row>
    <row r="186" spans="1:15" ht="16" x14ac:dyDescent="0.2">
      <c r="A186" s="3" t="s">
        <v>180</v>
      </c>
      <c r="B186" s="4" t="s">
        <v>20</v>
      </c>
      <c r="C186" s="4" t="s">
        <v>20</v>
      </c>
      <c r="D186" s="4" t="s">
        <v>20</v>
      </c>
      <c r="E186" s="4">
        <v>3000000</v>
      </c>
      <c r="F186" s="4" t="s">
        <v>20</v>
      </c>
      <c r="G186" s="4" t="s">
        <v>20</v>
      </c>
      <c r="H186" s="4" t="s">
        <v>20</v>
      </c>
      <c r="I186" s="4">
        <v>13261000</v>
      </c>
      <c r="J186" s="4" t="s">
        <v>20</v>
      </c>
      <c r="K186" s="5" t="s">
        <v>20</v>
      </c>
      <c r="L186" s="4" t="s">
        <v>20</v>
      </c>
      <c r="M186" s="4" t="s">
        <v>20</v>
      </c>
      <c r="N186" s="4" t="s">
        <v>20</v>
      </c>
      <c r="O186" s="4" t="s">
        <v>20</v>
      </c>
    </row>
    <row r="187" spans="1:15" ht="16" x14ac:dyDescent="0.2">
      <c r="A187" s="3" t="s">
        <v>181</v>
      </c>
      <c r="B187" s="4">
        <v>-15677000</v>
      </c>
      <c r="C187" s="4">
        <v>-41688000</v>
      </c>
      <c r="D187" s="4">
        <v>68147000</v>
      </c>
      <c r="E187" s="4">
        <v>21114000</v>
      </c>
      <c r="F187" s="4">
        <v>66808000</v>
      </c>
      <c r="G187" s="4">
        <v>24512000</v>
      </c>
      <c r="H187" s="4">
        <v>331008000</v>
      </c>
      <c r="I187" s="4">
        <v>323709000</v>
      </c>
      <c r="J187" s="4">
        <v>464574000</v>
      </c>
      <c r="K187" s="5">
        <v>538263000</v>
      </c>
      <c r="L187" s="4">
        <v>113443000</v>
      </c>
      <c r="M187" s="4">
        <v>125714000</v>
      </c>
      <c r="N187" s="4">
        <v>178417000</v>
      </c>
      <c r="O187" s="4">
        <v>120689000</v>
      </c>
    </row>
    <row r="188" spans="1:15" ht="16" x14ac:dyDescent="0.2">
      <c r="A188" s="27" t="s">
        <v>182</v>
      </c>
      <c r="B188" s="25" t="s">
        <v>20</v>
      </c>
      <c r="C188" s="25">
        <v>-41079225</v>
      </c>
      <c r="D188" s="25">
        <v>69583833</v>
      </c>
      <c r="E188" s="25">
        <v>22543929</v>
      </c>
      <c r="F188" s="25">
        <v>68100045</v>
      </c>
      <c r="G188" s="25">
        <v>24512000</v>
      </c>
      <c r="H188" s="25">
        <v>331008000</v>
      </c>
      <c r="I188" s="25">
        <v>323709000</v>
      </c>
      <c r="J188" s="25">
        <v>464574000</v>
      </c>
      <c r="K188" s="26">
        <v>538263000</v>
      </c>
      <c r="L188" s="25">
        <v>113443000</v>
      </c>
      <c r="M188" s="25">
        <v>125714000</v>
      </c>
      <c r="N188" s="25">
        <v>178417000</v>
      </c>
      <c r="O188" s="25">
        <v>120689000</v>
      </c>
    </row>
    <row r="189" spans="1:15" ht="16" x14ac:dyDescent="0.2">
      <c r="A189" s="20" t="s">
        <v>195</v>
      </c>
      <c r="B189" s="21"/>
      <c r="C189" s="22" t="e">
        <f>(C188/B188)-1</f>
        <v>#VALUE!</v>
      </c>
      <c r="D189" s="22">
        <f>(D188/C188)-1</f>
        <v>-2.6938935191693609</v>
      </c>
      <c r="E189" s="22">
        <f>(E188/D188)-1</f>
        <v>-0.67601771808115263</v>
      </c>
      <c r="F189" s="22">
        <f t="shared" ref="F189:O189" si="8">(F188/E188)-1</f>
        <v>2.0207709135350806</v>
      </c>
      <c r="G189" s="22">
        <f t="shared" si="8"/>
        <v>-0.64005897499774045</v>
      </c>
      <c r="H189" s="22">
        <f t="shared" si="8"/>
        <v>12.503916449086162</v>
      </c>
      <c r="I189" s="22">
        <f t="shared" si="8"/>
        <v>-2.2050826566125337E-2</v>
      </c>
      <c r="J189" s="22">
        <f t="shared" si="8"/>
        <v>0.43515935608833867</v>
      </c>
      <c r="K189" s="22">
        <f t="shared" si="8"/>
        <v>0.15861628072169331</v>
      </c>
      <c r="L189" s="22"/>
      <c r="M189" s="22">
        <f t="shared" si="8"/>
        <v>0.10816886013240135</v>
      </c>
      <c r="N189" s="22">
        <f t="shared" si="8"/>
        <v>0.41922936188491344</v>
      </c>
      <c r="O189" s="22">
        <f t="shared" si="8"/>
        <v>-0.32355661175784822</v>
      </c>
    </row>
    <row r="190" spans="1:15" ht="16" x14ac:dyDescent="0.2">
      <c r="A190" s="23" t="s">
        <v>196</v>
      </c>
      <c r="B190" s="24" t="e">
        <f t="shared" ref="B190:O190" si="9">B188/B2</f>
        <v>#VALUE!</v>
      </c>
      <c r="C190" s="24">
        <f t="shared" si="9"/>
        <v>-0.36086321550300432</v>
      </c>
      <c r="D190" s="24">
        <f t="shared" si="9"/>
        <v>0.34290250140445283</v>
      </c>
      <c r="E190" s="24">
        <f t="shared" si="9"/>
        <v>7.3143042077497347E-2</v>
      </c>
      <c r="F190" s="24">
        <f t="shared" si="9"/>
        <v>0.14267944914455241</v>
      </c>
      <c r="G190" s="24">
        <f t="shared" si="9"/>
        <v>3.7079953650057937E-2</v>
      </c>
      <c r="H190" s="24">
        <f t="shared" si="9"/>
        <v>0.39592695503646386</v>
      </c>
      <c r="I190" s="24">
        <f t="shared" si="9"/>
        <v>0.27055405623389528</v>
      </c>
      <c r="J190" s="24">
        <f t="shared" si="9"/>
        <v>0.29444509584578477</v>
      </c>
      <c r="K190" s="24">
        <f t="shared" si="9"/>
        <v>0.31067369977611253</v>
      </c>
      <c r="L190" s="24">
        <f t="shared" si="9"/>
        <v>0.28736261091817322</v>
      </c>
      <c r="M190" s="24">
        <f t="shared" si="9"/>
        <v>0.25617387724993224</v>
      </c>
      <c r="N190" s="24">
        <f t="shared" si="9"/>
        <v>0.46608046436417688</v>
      </c>
      <c r="O190" s="24">
        <f t="shared" si="9"/>
        <v>0.25996329595436979</v>
      </c>
    </row>
    <row r="191" spans="1:15" ht="16" x14ac:dyDescent="0.2">
      <c r="A191" s="3" t="s">
        <v>183</v>
      </c>
      <c r="B191" s="4" t="s">
        <v>20</v>
      </c>
      <c r="C191" s="4">
        <v>-26439000</v>
      </c>
      <c r="D191" s="4">
        <v>24790000</v>
      </c>
      <c r="E191" s="4">
        <v>21114000</v>
      </c>
      <c r="F191" s="4">
        <v>12808000</v>
      </c>
      <c r="G191" s="4">
        <v>24512000</v>
      </c>
      <c r="H191" s="4">
        <v>331008000</v>
      </c>
      <c r="I191" s="4">
        <v>323709000</v>
      </c>
      <c r="J191" s="4">
        <v>464574000</v>
      </c>
      <c r="K191" s="5">
        <v>538263000</v>
      </c>
      <c r="L191" s="4">
        <v>113443000</v>
      </c>
      <c r="M191" s="4">
        <v>125714000</v>
      </c>
      <c r="N191" s="4">
        <v>178417000</v>
      </c>
      <c r="O191" s="4">
        <v>120689000</v>
      </c>
    </row>
    <row r="192" spans="1:15" ht="16" x14ac:dyDescent="0.2">
      <c r="A192" s="3" t="s">
        <v>184</v>
      </c>
      <c r="B192" s="6">
        <v>-0.03</v>
      </c>
      <c r="C192" s="6">
        <v>-0.09</v>
      </c>
      <c r="D192" s="6">
        <v>0.37</v>
      </c>
      <c r="E192" s="6">
        <v>0.05</v>
      </c>
      <c r="F192" s="6">
        <v>0.16</v>
      </c>
      <c r="G192" s="6">
        <v>0.06</v>
      </c>
      <c r="H192" s="6">
        <v>0.72</v>
      </c>
      <c r="I192" s="6">
        <v>0.68</v>
      </c>
      <c r="J192" s="6">
        <v>0.95</v>
      </c>
      <c r="K192" s="7">
        <v>1.1000000000000001</v>
      </c>
      <c r="L192" s="6">
        <v>0.23</v>
      </c>
      <c r="M192" s="6">
        <v>0.26</v>
      </c>
      <c r="N192" s="6">
        <v>0.36</v>
      </c>
      <c r="O192" s="6">
        <v>0.25</v>
      </c>
    </row>
    <row r="193" spans="1:15" ht="16" x14ac:dyDescent="0.2">
      <c r="A193" s="3" t="s">
        <v>185</v>
      </c>
      <c r="B193" s="4" t="s">
        <v>20</v>
      </c>
      <c r="C193" s="4" t="s">
        <v>20</v>
      </c>
      <c r="D193" s="6">
        <v>6.17</v>
      </c>
      <c r="E193" s="6">
        <v>48.74</v>
      </c>
      <c r="F193" s="6">
        <v>49.95</v>
      </c>
      <c r="G193" s="6">
        <v>129.5</v>
      </c>
      <c r="H193" s="6">
        <v>81.900000000000006</v>
      </c>
      <c r="I193" s="6">
        <v>105.43</v>
      </c>
      <c r="J193" s="6">
        <v>35.409999999999997</v>
      </c>
      <c r="K193" s="7">
        <v>55.13</v>
      </c>
      <c r="L193" s="6">
        <v>51.2</v>
      </c>
      <c r="M193" s="6">
        <v>36.11</v>
      </c>
      <c r="N193" s="6">
        <v>46.02</v>
      </c>
      <c r="O193" s="6">
        <v>57.03</v>
      </c>
    </row>
    <row r="194" spans="1:15" ht="16" x14ac:dyDescent="0.2">
      <c r="A194" s="3" t="s">
        <v>186</v>
      </c>
      <c r="B194" s="4">
        <v>-2969</v>
      </c>
      <c r="C194" s="6">
        <v>-2.2999999999999998</v>
      </c>
      <c r="D194" s="6">
        <v>3.66</v>
      </c>
      <c r="E194" s="6">
        <v>0.61</v>
      </c>
      <c r="F194" s="6">
        <v>0.98</v>
      </c>
      <c r="G194" s="6">
        <v>0.56000000000000005</v>
      </c>
      <c r="H194" s="6">
        <v>1.67</v>
      </c>
      <c r="I194" s="6">
        <v>2.75</v>
      </c>
      <c r="J194" s="6">
        <v>10.28</v>
      </c>
      <c r="K194" s="7">
        <v>4.84</v>
      </c>
      <c r="L194" s="6">
        <v>8.65</v>
      </c>
      <c r="M194" s="6">
        <v>2.44</v>
      </c>
      <c r="N194" s="6">
        <v>20.11</v>
      </c>
      <c r="O194" s="6">
        <v>3.89</v>
      </c>
    </row>
    <row r="196" spans="1:15" ht="16" x14ac:dyDescent="0.2">
      <c r="A196" s="8"/>
    </row>
  </sheetData>
  <hyperlinks>
    <hyperlink ref="A1" r:id="rId1" tooltip="ROIC AI" display="ROIC AI" xr:uid="{00000000-0004-0000-0000-000000000000}"/>
  </hyperlinks>
  <pageMargins left="0.7" right="0.7" top="0.75" bottom="0.75" header="0.3" footer="0.3"/>
  <ignoredErrors>
    <ignoredError sqref="B1:O1 A4:O7 A15:O16 A19:O19 A191:O195 A2:O2 A9:O11 A13:O13 A37:O95 A130:O142 A144:O171 A188:G188 J188:M188 O188 A97:O104 A96 G96:O96 A106:O128 A105:E105 G105:O105 A173:O187 A172:J172 L172:O172 A21:O33 A20:J20 L20:O2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C9AD6-CBBB-4D4A-90F2-59180907A66B}">
  <dimension ref="A1:R110"/>
  <sheetViews>
    <sheetView tabSelected="1" workbookViewId="0">
      <selection activeCell="B14" sqref="B14"/>
    </sheetView>
  </sheetViews>
  <sheetFormatPr baseColWidth="10" defaultRowHeight="15" x14ac:dyDescent="0.2"/>
  <cols>
    <col min="1" max="19" width="18.83203125" customWidth="1"/>
  </cols>
  <sheetData>
    <row r="1" spans="1:18" s="119" customFormat="1" ht="22" customHeight="1" x14ac:dyDescent="0.2">
      <c r="A1" s="118" t="e" vm="1">
        <v>#VALUE!</v>
      </c>
      <c r="B1" s="118"/>
      <c r="C1" s="118"/>
      <c r="D1" s="118"/>
      <c r="E1" s="118"/>
      <c r="F1" s="118"/>
      <c r="G1" s="118"/>
      <c r="H1" s="118"/>
      <c r="I1" s="118"/>
      <c r="J1" s="118"/>
      <c r="K1" s="118"/>
      <c r="L1" s="118"/>
      <c r="M1" s="118"/>
      <c r="N1" s="118"/>
      <c r="O1" s="118"/>
      <c r="P1" s="118"/>
    </row>
    <row r="2" spans="1:18" s="119" customFormat="1" ht="22" customHeight="1" thickBot="1" x14ac:dyDescent="0.25">
      <c r="A2" s="118"/>
      <c r="B2" s="118"/>
      <c r="C2" s="118"/>
      <c r="D2" s="118"/>
      <c r="E2" s="118"/>
      <c r="F2" s="118"/>
      <c r="G2" s="118"/>
      <c r="H2" s="118"/>
      <c r="I2" s="118"/>
      <c r="J2" s="118"/>
      <c r="K2" s="118"/>
      <c r="L2" s="118"/>
      <c r="M2" s="118"/>
      <c r="N2" s="118"/>
      <c r="O2" s="118"/>
      <c r="P2" s="118"/>
    </row>
    <row r="3" spans="1:18" ht="22" customHeight="1" x14ac:dyDescent="0.2">
      <c r="A3" s="40" cm="1">
        <f t="array" ref="A3">_FV(A1,"Market cap",TRUE)</f>
        <v>37652139104</v>
      </c>
      <c r="B3" s="41" t="s">
        <v>197</v>
      </c>
      <c r="C3" s="42">
        <f>Financials!K8*0.01</f>
        <v>0.81740000000000002</v>
      </c>
      <c r="D3" s="41" t="s">
        <v>198</v>
      </c>
      <c r="E3" s="42">
        <f>SUM(C11:E11)/3</f>
        <v>0.33817504507708923</v>
      </c>
      <c r="F3" s="43" t="s">
        <v>199</v>
      </c>
      <c r="G3" s="44">
        <f>AVERAGE(Financials!G129:K129)</f>
        <v>2.2526019471993619E-2</v>
      </c>
      <c r="H3" s="43" t="s">
        <v>200</v>
      </c>
      <c r="I3" s="45">
        <f>J15*(1+I7)/(I6-I7)</f>
        <v>23552777772.206841</v>
      </c>
      <c r="J3" s="46" t="s">
        <v>201</v>
      </c>
      <c r="K3" s="47">
        <f>(Financials!K172*-1)/Model!A3</f>
        <v>0</v>
      </c>
      <c r="L3" s="48" t="s">
        <v>202</v>
      </c>
      <c r="M3" s="49"/>
      <c r="N3" s="120" t="s">
        <v>203</v>
      </c>
      <c r="O3" s="121"/>
      <c r="P3" s="49"/>
      <c r="Q3" s="49"/>
      <c r="R3" s="49"/>
    </row>
    <row r="4" spans="1:18" ht="22" customHeight="1" x14ac:dyDescent="0.2">
      <c r="A4" s="50">
        <f>Financials!K56-Financials!K96-Financials!K105</f>
        <v>1178076000</v>
      </c>
      <c r="B4" s="51" t="s">
        <v>204</v>
      </c>
      <c r="C4" s="52">
        <f>Financials!K17*0.01</f>
        <v>8.5000000000000006E-2</v>
      </c>
      <c r="D4" s="51" t="s">
        <v>205</v>
      </c>
      <c r="E4" s="52">
        <f>SUM(C13:E13)/3</f>
        <v>6.4374947262163681E-2</v>
      </c>
      <c r="F4" s="53" t="s">
        <v>206</v>
      </c>
      <c r="G4" s="54">
        <f>A5*(1+(5*G3))</f>
        <v>545409493.51770055</v>
      </c>
      <c r="H4" s="53" t="s">
        <v>207</v>
      </c>
      <c r="I4" s="55">
        <f>NPV(I6,F15,G15,H15,I15,(J15+I3))</f>
        <v>18614985816.507797</v>
      </c>
      <c r="J4" s="53" t="s">
        <v>208</v>
      </c>
      <c r="K4" s="56" cm="1">
        <f t="array" ref="K4">_FV(A1,"Change (%)",TRUE)</f>
        <v>-2.5748000000000004E-2</v>
      </c>
      <c r="L4" s="57" t="s">
        <v>209</v>
      </c>
      <c r="M4" s="49"/>
      <c r="N4" s="122" t="s">
        <v>210</v>
      </c>
      <c r="O4" s="123"/>
      <c r="P4" s="49"/>
      <c r="Q4" s="49"/>
      <c r="R4" s="49"/>
    </row>
    <row r="5" spans="1:18" ht="22" customHeight="1" x14ac:dyDescent="0.2">
      <c r="A5" s="50" cm="1">
        <f t="array" ref="A5">_FV(A1,"Shares outstanding",TRUE)</f>
        <v>490198400</v>
      </c>
      <c r="B5" s="51" t="s">
        <v>211</v>
      </c>
      <c r="C5" s="52">
        <f>F14</f>
        <v>0.32047325102880658</v>
      </c>
      <c r="D5" s="58" t="s">
        <v>212</v>
      </c>
      <c r="E5" s="52">
        <f>SUM(C16:E16)/3</f>
        <v>4.3056749928694584</v>
      </c>
      <c r="F5" s="53" t="s">
        <v>213</v>
      </c>
      <c r="G5" s="54">
        <f>Financials!K56</f>
        <v>1430944000</v>
      </c>
      <c r="H5" s="53" t="s">
        <v>214</v>
      </c>
      <c r="I5" s="55">
        <f>I4+G5-G6</f>
        <v>19793061816.507797</v>
      </c>
      <c r="J5" s="53" t="s">
        <v>215</v>
      </c>
      <c r="K5" s="59" cm="1">
        <f t="array" ref="K5">_FV(A1,"Price")</f>
        <v>76.81</v>
      </c>
      <c r="L5" s="60" t="s">
        <v>216</v>
      </c>
      <c r="M5" s="49"/>
      <c r="N5" s="61" t="s">
        <v>217</v>
      </c>
      <c r="O5" s="62">
        <f>Financials!K20</f>
        <v>0</v>
      </c>
      <c r="P5" s="49"/>
      <c r="Q5" s="49"/>
      <c r="R5" s="49"/>
    </row>
    <row r="6" spans="1:18" ht="22" customHeight="1" x14ac:dyDescent="0.2">
      <c r="A6" s="63">
        <f>O20/F10</f>
        <v>19.3683843127572</v>
      </c>
      <c r="B6" s="51" t="s">
        <v>218</v>
      </c>
      <c r="C6" s="52">
        <f>F17</f>
        <v>0.29989711934156377</v>
      </c>
      <c r="D6" s="58" t="s">
        <v>196</v>
      </c>
      <c r="E6" s="52">
        <f>Financials!K33/Financials!K126</f>
        <v>6.243138731588628E-2</v>
      </c>
      <c r="F6" s="51" t="s">
        <v>219</v>
      </c>
      <c r="G6" s="54">
        <f>Financials!K96+Financials!K105</f>
        <v>252868000</v>
      </c>
      <c r="H6" s="53" t="s">
        <v>220</v>
      </c>
      <c r="I6" s="56">
        <f>N25</f>
        <v>9.6197546897368716E-2</v>
      </c>
      <c r="J6" s="53" t="s">
        <v>221</v>
      </c>
      <c r="K6" s="64">
        <f>I5/G4</f>
        <v>36.290277400287749</v>
      </c>
      <c r="L6" s="65" t="s">
        <v>222</v>
      </c>
      <c r="M6" s="49"/>
      <c r="N6" s="61" t="s">
        <v>223</v>
      </c>
      <c r="O6" s="62">
        <f>Financials!K96</f>
        <v>54793000</v>
      </c>
      <c r="P6" s="49"/>
      <c r="Q6" s="49"/>
      <c r="R6" s="49"/>
    </row>
    <row r="7" spans="1:18" ht="22" customHeight="1" thickBot="1" x14ac:dyDescent="0.25">
      <c r="A7" s="66">
        <f>O20/F12</f>
        <v>60.436820391653292</v>
      </c>
      <c r="B7" s="67" t="s">
        <v>224</v>
      </c>
      <c r="C7" s="68">
        <f>F15/A3</f>
        <v>1.5483848032901393E-2</v>
      </c>
      <c r="D7" s="67" t="s">
        <v>225</v>
      </c>
      <c r="E7" s="69">
        <f>(Financials!K16*(1-0.25))/(Financials!K126+Financials!K105+Financials!K96)</f>
        <v>4.7540246906781373E-2</v>
      </c>
      <c r="F7" s="67" t="s">
        <v>192</v>
      </c>
      <c r="G7" s="70">
        <f>(Financials!K96+Financials!K105)/Financials!K126</f>
        <v>0.12207530136477086</v>
      </c>
      <c r="H7" s="71" t="s">
        <v>226</v>
      </c>
      <c r="I7" s="72">
        <v>2.5000000000000001E-2</v>
      </c>
      <c r="J7" s="73" t="s">
        <v>227</v>
      </c>
      <c r="K7" s="74">
        <f>K6/K5-1</f>
        <v>-0.52753186563874821</v>
      </c>
      <c r="L7" s="75" t="s">
        <v>228</v>
      </c>
      <c r="M7" s="49"/>
      <c r="N7" s="61" t="s">
        <v>229</v>
      </c>
      <c r="O7" s="62">
        <f>Financials!K105</f>
        <v>198075000</v>
      </c>
      <c r="P7" s="49"/>
      <c r="Q7" s="49"/>
      <c r="R7" s="49"/>
    </row>
    <row r="8" spans="1:18" ht="22" customHeight="1" x14ac:dyDescent="0.2">
      <c r="A8" s="76"/>
      <c r="B8" s="49"/>
      <c r="C8" s="49"/>
      <c r="D8" s="49"/>
      <c r="E8" s="49"/>
      <c r="F8" s="49"/>
      <c r="G8" s="49"/>
      <c r="H8" s="49"/>
      <c r="I8" s="49"/>
      <c r="J8" s="77"/>
      <c r="K8" s="77"/>
      <c r="L8" s="77"/>
      <c r="M8" s="49"/>
      <c r="N8" s="78" t="s">
        <v>210</v>
      </c>
      <c r="O8" s="79">
        <f>O5/(O6+O7)</f>
        <v>0</v>
      </c>
      <c r="P8" s="49"/>
      <c r="Q8" s="49"/>
      <c r="R8" s="49"/>
    </row>
    <row r="9" spans="1:18" ht="22" customHeight="1" x14ac:dyDescent="0.2">
      <c r="A9" s="80"/>
      <c r="B9" s="81">
        <v>2019</v>
      </c>
      <c r="C9" s="81">
        <v>2020</v>
      </c>
      <c r="D9" s="81">
        <v>2021</v>
      </c>
      <c r="E9" s="82">
        <v>2022</v>
      </c>
      <c r="F9" s="83">
        <v>2023</v>
      </c>
      <c r="G9" s="84">
        <v>2024</v>
      </c>
      <c r="H9" s="84">
        <v>2025</v>
      </c>
      <c r="I9" s="84">
        <v>2026</v>
      </c>
      <c r="J9" s="85">
        <v>2027</v>
      </c>
      <c r="K9" s="77"/>
      <c r="L9" s="77"/>
      <c r="M9" s="77"/>
      <c r="N9" s="61" t="s">
        <v>230</v>
      </c>
      <c r="O9" s="62">
        <f>Financials!K25</f>
        <v>63620000</v>
      </c>
      <c r="P9" s="49"/>
      <c r="Q9" s="49"/>
      <c r="R9" s="49"/>
    </row>
    <row r="10" spans="1:18" ht="22" customHeight="1" x14ac:dyDescent="0.2">
      <c r="A10" s="86" t="s">
        <v>231</v>
      </c>
      <c r="B10" s="87">
        <v>661058000</v>
      </c>
      <c r="C10" s="87">
        <v>836033000</v>
      </c>
      <c r="D10" s="87">
        <v>1196467000</v>
      </c>
      <c r="E10" s="88">
        <v>1577795000</v>
      </c>
      <c r="F10" s="87">
        <v>1944000000</v>
      </c>
      <c r="G10" s="87">
        <v>2405000000</v>
      </c>
      <c r="H10" s="87">
        <v>2974000000</v>
      </c>
      <c r="I10" s="87">
        <v>3742000000</v>
      </c>
      <c r="J10" s="88">
        <v>4509000000</v>
      </c>
      <c r="K10" s="89" t="s">
        <v>232</v>
      </c>
      <c r="L10" s="77"/>
      <c r="N10" s="61" t="s">
        <v>233</v>
      </c>
      <c r="O10" s="62">
        <f>Financials!K24</f>
        <v>192941000</v>
      </c>
      <c r="P10" s="49"/>
      <c r="Q10" s="49"/>
      <c r="R10" s="49"/>
    </row>
    <row r="11" spans="1:18" ht="22" customHeight="1" x14ac:dyDescent="0.2">
      <c r="A11" s="90"/>
      <c r="B11" s="91"/>
      <c r="C11" s="91">
        <f t="shared" ref="C11:J11" si="0">(C10/B10)-1</f>
        <v>0.26468933134460215</v>
      </c>
      <c r="D11" s="91">
        <f t="shared" si="0"/>
        <v>0.43112413026758523</v>
      </c>
      <c r="E11" s="91">
        <f t="shared" si="0"/>
        <v>0.31871167361908026</v>
      </c>
      <c r="F11" s="92">
        <f t="shared" si="0"/>
        <v>0.23209922708590147</v>
      </c>
      <c r="G11" s="91">
        <f t="shared" si="0"/>
        <v>0.23713991769547316</v>
      </c>
      <c r="H11" s="91">
        <f t="shared" si="0"/>
        <v>0.23659043659043655</v>
      </c>
      <c r="I11" s="91">
        <f t="shared" si="0"/>
        <v>0.2582380632145258</v>
      </c>
      <c r="J11" s="93">
        <f t="shared" si="0"/>
        <v>0.20497060395510425</v>
      </c>
      <c r="K11" s="93">
        <f>SUM(F11:J11)/5</f>
        <v>0.23380764970828824</v>
      </c>
      <c r="L11" s="77"/>
      <c r="M11" s="77"/>
      <c r="N11" s="61" t="s">
        <v>234</v>
      </c>
      <c r="O11" s="94">
        <f>O9/O10</f>
        <v>0.32973810646778029</v>
      </c>
      <c r="P11" s="49"/>
      <c r="Q11" s="49"/>
      <c r="R11" s="49"/>
    </row>
    <row r="12" spans="1:18" ht="22" customHeight="1" x14ac:dyDescent="0.2">
      <c r="A12" s="86" t="s">
        <v>138</v>
      </c>
      <c r="B12" s="87">
        <v>108318000</v>
      </c>
      <c r="C12" s="87">
        <v>242317000</v>
      </c>
      <c r="D12" s="87">
        <v>137762000</v>
      </c>
      <c r="E12" s="87">
        <v>53385000</v>
      </c>
      <c r="F12" s="95">
        <v>623000000</v>
      </c>
      <c r="G12" s="87">
        <v>730000000</v>
      </c>
      <c r="H12" s="87">
        <v>930000000</v>
      </c>
      <c r="I12" s="87">
        <v>1431000000</v>
      </c>
      <c r="J12" s="88">
        <v>1884000000</v>
      </c>
      <c r="K12" s="96" t="s">
        <v>235</v>
      </c>
      <c r="L12" s="77"/>
      <c r="M12" s="77"/>
      <c r="N12" s="61" t="s">
        <v>236</v>
      </c>
      <c r="O12" s="94">
        <f>O8*(1-O11)</f>
        <v>0</v>
      </c>
      <c r="P12" s="49"/>
      <c r="Q12" s="49"/>
      <c r="R12" s="49"/>
    </row>
    <row r="13" spans="1:18" ht="22" customHeight="1" x14ac:dyDescent="0.2">
      <c r="A13" s="90"/>
      <c r="B13" s="91"/>
      <c r="C13" s="91">
        <f t="shared" ref="C13:J13" si="1">(C12/B12)-1</f>
        <v>1.2370889418194575</v>
      </c>
      <c r="D13" s="91">
        <f t="shared" si="1"/>
        <v>-0.4314802510760698</v>
      </c>
      <c r="E13" s="91">
        <f t="shared" si="1"/>
        <v>-0.61248384895689667</v>
      </c>
      <c r="F13" s="92">
        <f t="shared" si="1"/>
        <v>10.669944741032126</v>
      </c>
      <c r="G13" s="91">
        <f t="shared" si="1"/>
        <v>0.17174959871589079</v>
      </c>
      <c r="H13" s="91">
        <f t="shared" si="1"/>
        <v>0.27397260273972601</v>
      </c>
      <c r="I13" s="91">
        <f t="shared" si="1"/>
        <v>0.53870967741935494</v>
      </c>
      <c r="J13" s="93">
        <f t="shared" si="1"/>
        <v>0.31656184486373173</v>
      </c>
      <c r="K13" s="93">
        <f>AVERAGE(G13:J13)</f>
        <v>0.32524843093467587</v>
      </c>
      <c r="L13" s="77"/>
      <c r="M13" s="77"/>
      <c r="N13" s="122" t="s">
        <v>237</v>
      </c>
      <c r="O13" s="123"/>
      <c r="P13" s="49"/>
      <c r="Q13" s="49"/>
      <c r="R13" s="49"/>
    </row>
    <row r="14" spans="1:18" ht="22" customHeight="1" x14ac:dyDescent="0.2">
      <c r="A14" s="125" t="s">
        <v>238</v>
      </c>
      <c r="B14" s="97">
        <f>B12/B10</f>
        <v>0.16385551645997778</v>
      </c>
      <c r="C14" s="97">
        <f t="shared" ref="C14:J14" si="2">C12/C10</f>
        <v>0.28984142970432986</v>
      </c>
      <c r="D14" s="97">
        <f t="shared" si="2"/>
        <v>0.11514065995969801</v>
      </c>
      <c r="E14" s="97">
        <f t="shared" si="2"/>
        <v>3.3835194052459286E-2</v>
      </c>
      <c r="F14" s="98">
        <f t="shared" si="2"/>
        <v>0.32047325102880658</v>
      </c>
      <c r="G14" s="97">
        <f t="shared" si="2"/>
        <v>0.30353430353430355</v>
      </c>
      <c r="H14" s="97">
        <f t="shared" si="2"/>
        <v>0.31271015467383995</v>
      </c>
      <c r="I14" s="97">
        <f t="shared" si="2"/>
        <v>0.38241582041688937</v>
      </c>
      <c r="J14" s="99">
        <f t="shared" si="2"/>
        <v>0.41783100465735196</v>
      </c>
      <c r="K14" s="99"/>
      <c r="L14" s="77"/>
      <c r="M14" s="77"/>
      <c r="N14" s="61" t="s">
        <v>239</v>
      </c>
      <c r="O14" s="94">
        <f>'[1]US Treasury Bonds'!$C$8</f>
        <v>4.5080000000000002E-2</v>
      </c>
      <c r="P14" s="49"/>
      <c r="Q14" s="49"/>
      <c r="R14" s="49"/>
    </row>
    <row r="15" spans="1:18" ht="22" customHeight="1" x14ac:dyDescent="0.2">
      <c r="A15" s="86" t="s">
        <v>181</v>
      </c>
      <c r="B15" s="87">
        <v>24512000</v>
      </c>
      <c r="C15" s="87">
        <v>331008000</v>
      </c>
      <c r="D15" s="87">
        <v>323709000</v>
      </c>
      <c r="E15" s="87">
        <v>464574000</v>
      </c>
      <c r="F15" s="95">
        <v>583000000</v>
      </c>
      <c r="G15" s="87">
        <v>738000000</v>
      </c>
      <c r="H15" s="87">
        <v>917000000</v>
      </c>
      <c r="I15" s="87">
        <v>1241000000</v>
      </c>
      <c r="J15" s="88">
        <v>1636000000</v>
      </c>
      <c r="K15" s="96" t="s">
        <v>240</v>
      </c>
      <c r="L15" s="77"/>
      <c r="M15" s="77"/>
      <c r="N15" s="61" t="s">
        <v>241</v>
      </c>
      <c r="O15" s="100">
        <f>1.33</f>
        <v>1.33</v>
      </c>
      <c r="P15" s="49"/>
      <c r="Q15" s="49"/>
      <c r="R15" s="49"/>
    </row>
    <row r="16" spans="1:18" ht="22" customHeight="1" x14ac:dyDescent="0.2">
      <c r="A16" s="101"/>
      <c r="B16" s="91"/>
      <c r="C16" s="91">
        <f t="shared" ref="C16:J16" si="3">(C15/B15)-1</f>
        <v>12.503916449086162</v>
      </c>
      <c r="D16" s="91">
        <f t="shared" si="3"/>
        <v>-2.2050826566125337E-2</v>
      </c>
      <c r="E16" s="91">
        <f t="shared" si="3"/>
        <v>0.43515935608833867</v>
      </c>
      <c r="F16" s="92">
        <f t="shared" si="3"/>
        <v>0.25491310318700577</v>
      </c>
      <c r="G16" s="91">
        <f t="shared" si="3"/>
        <v>0.26586620926243576</v>
      </c>
      <c r="H16" s="91">
        <f t="shared" si="3"/>
        <v>0.24254742547425479</v>
      </c>
      <c r="I16" s="91">
        <f t="shared" si="3"/>
        <v>0.35332606324972726</v>
      </c>
      <c r="J16" s="93">
        <f t="shared" si="3"/>
        <v>0.31829170024174047</v>
      </c>
      <c r="K16" s="93">
        <f>SUM(F16:J16)/5</f>
        <v>0.28698890028303281</v>
      </c>
      <c r="L16" s="77"/>
      <c r="M16" s="77"/>
      <c r="N16" s="61" t="s">
        <v>242</v>
      </c>
      <c r="O16" s="94">
        <v>8.4000000000000005E-2</v>
      </c>
      <c r="P16" s="49"/>
      <c r="Q16" s="49"/>
      <c r="R16" s="49"/>
    </row>
    <row r="17" spans="1:18" ht="22" customHeight="1" x14ac:dyDescent="0.2">
      <c r="A17" s="125" t="s">
        <v>196</v>
      </c>
      <c r="B17" s="97">
        <f>B15/B10</f>
        <v>3.7079953650057937E-2</v>
      </c>
      <c r="C17" s="97">
        <f t="shared" ref="C17:J17" si="4">C15/C10</f>
        <v>0.39592695503646386</v>
      </c>
      <c r="D17" s="97">
        <f t="shared" si="4"/>
        <v>0.27055405623389528</v>
      </c>
      <c r="E17" s="99">
        <f t="shared" si="4"/>
        <v>0.29444509584578477</v>
      </c>
      <c r="F17" s="97">
        <f t="shared" si="4"/>
        <v>0.29989711934156377</v>
      </c>
      <c r="G17" s="97">
        <f t="shared" si="4"/>
        <v>0.30686070686070688</v>
      </c>
      <c r="H17" s="97">
        <f t="shared" si="4"/>
        <v>0.30833893745796909</v>
      </c>
      <c r="I17" s="97">
        <f t="shared" si="4"/>
        <v>0.33164083377872794</v>
      </c>
      <c r="J17" s="99">
        <f t="shared" si="4"/>
        <v>0.36282989576402752</v>
      </c>
      <c r="K17" s="99"/>
      <c r="L17" s="77"/>
      <c r="M17" s="77"/>
      <c r="N17" s="102" t="s">
        <v>237</v>
      </c>
      <c r="O17" s="103">
        <f>(O14)+((O15)*(O16-O14))</f>
        <v>9.6843600000000002E-2</v>
      </c>
      <c r="P17" s="49"/>
      <c r="Q17" s="49"/>
      <c r="R17" s="49"/>
    </row>
    <row r="18" spans="1:18" ht="22" customHeight="1" x14ac:dyDescent="0.2">
      <c r="A18" s="104" t="s">
        <v>192</v>
      </c>
      <c r="B18" s="105">
        <v>0.10492576377831007</v>
      </c>
      <c r="C18" s="105">
        <v>8.2841659805066734E-2</v>
      </c>
      <c r="D18" s="105">
        <v>5.1665402802797501E-2</v>
      </c>
      <c r="E18" s="105">
        <v>3.5871162515107545E-2</v>
      </c>
      <c r="F18" s="106"/>
      <c r="G18" s="105"/>
      <c r="H18" s="105"/>
      <c r="I18" s="105"/>
      <c r="J18" s="107"/>
      <c r="K18" s="108"/>
      <c r="L18" s="77"/>
      <c r="M18" s="77"/>
      <c r="N18" s="122" t="s">
        <v>243</v>
      </c>
      <c r="O18" s="123"/>
      <c r="P18" s="49"/>
      <c r="Q18" s="49"/>
      <c r="R18" s="49"/>
    </row>
    <row r="19" spans="1:18" ht="22" customHeight="1" x14ac:dyDescent="0.2">
      <c r="A19" s="77"/>
      <c r="B19" s="77"/>
      <c r="C19" s="77"/>
      <c r="D19" s="77"/>
      <c r="E19" s="77"/>
      <c r="F19" s="77" t="s">
        <v>244</v>
      </c>
      <c r="G19" s="77"/>
      <c r="H19" s="77"/>
      <c r="I19" s="77"/>
      <c r="J19" s="77"/>
      <c r="K19" s="77"/>
      <c r="L19" s="77"/>
      <c r="M19" s="77"/>
      <c r="N19" s="61" t="s">
        <v>220</v>
      </c>
      <c r="O19" s="109">
        <f>O6+O7</f>
        <v>252868000</v>
      </c>
      <c r="P19" s="49"/>
      <c r="Q19" s="49"/>
      <c r="R19" s="49"/>
    </row>
    <row r="20" spans="1:18" ht="22" customHeight="1" x14ac:dyDescent="0.2">
      <c r="B20" s="110"/>
      <c r="C20" s="110"/>
      <c r="D20" s="110"/>
      <c r="E20" s="110"/>
      <c r="F20" s="77"/>
      <c r="G20" s="77"/>
      <c r="H20" s="77"/>
      <c r="I20" s="77"/>
      <c r="J20" s="77"/>
      <c r="K20" s="77"/>
      <c r="L20" s="77"/>
      <c r="M20" s="77"/>
      <c r="N20" s="61" t="s">
        <v>197</v>
      </c>
      <c r="O20" s="109">
        <f>A3</f>
        <v>37652139104</v>
      </c>
      <c r="P20" s="49"/>
      <c r="Q20" s="49"/>
      <c r="R20" s="49"/>
    </row>
    <row r="21" spans="1:18" ht="22" customHeight="1" x14ac:dyDescent="0.2">
      <c r="A21" s="113" t="str" cm="1">
        <f t="array" ref="A21">_FV(A1,"Industry")</f>
        <v>Software &amp; IT Services</v>
      </c>
      <c r="B21" s="113"/>
      <c r="C21" s="124" cm="1">
        <f t="array" ref="C21">_FV(A1,"Year incorporated",TRUE)</f>
        <v>2009</v>
      </c>
      <c r="D21" s="124"/>
      <c r="E21" s="124"/>
      <c r="F21" s="77"/>
      <c r="G21" s="77"/>
      <c r="H21" s="77"/>
      <c r="I21" s="77"/>
      <c r="J21" s="77"/>
      <c r="K21" s="77"/>
      <c r="M21" s="77"/>
      <c r="N21" s="61" t="s">
        <v>245</v>
      </c>
      <c r="O21" s="109">
        <f>O19+O20</f>
        <v>37905007104</v>
      </c>
      <c r="P21" s="49"/>
      <c r="Q21" s="49"/>
      <c r="R21" s="49"/>
    </row>
    <row r="22" spans="1:18" ht="22" customHeight="1" x14ac:dyDescent="0.2">
      <c r="A22" s="113" t="str" cm="1">
        <f t="array" ref="A22">_FV(A1,"Description")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B22" s="113"/>
      <c r="C22" s="113"/>
      <c r="D22" s="113"/>
      <c r="E22" s="113"/>
      <c r="F22" s="77"/>
      <c r="G22" s="77"/>
      <c r="H22" s="77"/>
      <c r="I22" s="77"/>
      <c r="J22" s="77"/>
      <c r="K22" s="77"/>
      <c r="L22" s="77"/>
      <c r="M22" s="77"/>
      <c r="N22" s="78" t="s">
        <v>246</v>
      </c>
      <c r="O22" s="111">
        <f>(O19/O21)</f>
        <v>6.6710975493608493E-3</v>
      </c>
      <c r="P22" s="49"/>
      <c r="Q22" s="49"/>
      <c r="R22" s="49"/>
    </row>
    <row r="23" spans="1:18" ht="22" customHeight="1" x14ac:dyDescent="0.2">
      <c r="A23" s="113"/>
      <c r="B23" s="113"/>
      <c r="C23" s="113"/>
      <c r="D23" s="113"/>
      <c r="E23" s="113"/>
      <c r="F23" s="77"/>
      <c r="G23" s="77"/>
      <c r="H23" s="77"/>
      <c r="I23" s="77"/>
      <c r="J23" s="77"/>
      <c r="K23" s="77"/>
      <c r="L23" s="77"/>
      <c r="M23" s="77"/>
      <c r="N23" s="102" t="s">
        <v>247</v>
      </c>
      <c r="O23" s="112">
        <f>O20/O21</f>
        <v>0.9933289024506391</v>
      </c>
      <c r="P23" s="49"/>
      <c r="Q23" s="49"/>
      <c r="R23" s="49"/>
    </row>
    <row r="24" spans="1:18" ht="22" customHeight="1" x14ac:dyDescent="0.2">
      <c r="A24" s="113"/>
      <c r="B24" s="113"/>
      <c r="C24" s="113"/>
      <c r="D24" s="113"/>
      <c r="E24" s="113"/>
      <c r="F24" s="77"/>
      <c r="G24" s="77"/>
      <c r="H24" s="77"/>
      <c r="I24" s="77"/>
      <c r="J24" s="77"/>
      <c r="K24" s="77"/>
      <c r="L24" s="77"/>
      <c r="M24" s="77"/>
      <c r="N24" s="114" t="s">
        <v>248</v>
      </c>
      <c r="O24" s="115"/>
      <c r="P24" s="49"/>
      <c r="Q24" s="49"/>
      <c r="R24" s="49"/>
    </row>
    <row r="25" spans="1:18" ht="22" customHeight="1" x14ac:dyDescent="0.2">
      <c r="A25" s="113"/>
      <c r="B25" s="113"/>
      <c r="C25" s="113"/>
      <c r="D25" s="113"/>
      <c r="E25" s="113"/>
      <c r="F25" s="77"/>
      <c r="G25" s="77"/>
      <c r="H25" s="77"/>
      <c r="I25" s="77"/>
      <c r="J25" s="77"/>
      <c r="K25" s="77"/>
      <c r="L25" s="77"/>
      <c r="M25" s="77"/>
      <c r="N25" s="116">
        <f>(O22*O12)+(O23*O17)</f>
        <v>9.6197546897368716E-2</v>
      </c>
      <c r="O25" s="117"/>
      <c r="P25" s="49"/>
      <c r="Q25" s="49"/>
      <c r="R25" s="49"/>
    </row>
    <row r="26" spans="1:18" ht="22" customHeight="1" x14ac:dyDescent="0.2">
      <c r="A26" s="113"/>
      <c r="B26" s="113"/>
      <c r="C26" s="113"/>
      <c r="D26" s="113"/>
      <c r="E26" s="113"/>
      <c r="F26" s="77"/>
      <c r="G26" s="77"/>
      <c r="H26" s="77"/>
      <c r="I26" s="77"/>
      <c r="J26" s="77"/>
      <c r="K26" s="77"/>
      <c r="L26" s="77"/>
      <c r="M26" s="77"/>
      <c r="N26" s="77"/>
      <c r="O26" s="49"/>
      <c r="P26" s="49"/>
      <c r="Q26" s="49"/>
      <c r="R26" s="49"/>
    </row>
    <row r="27" spans="1:18" ht="22" customHeight="1" x14ac:dyDescent="0.2">
      <c r="A27" s="113"/>
      <c r="B27" s="113"/>
      <c r="C27" s="113"/>
      <c r="D27" s="113"/>
      <c r="E27" s="113"/>
      <c r="F27" s="77"/>
      <c r="G27" s="77"/>
      <c r="H27" s="77"/>
      <c r="I27" s="77"/>
      <c r="J27" s="77"/>
      <c r="K27" s="77"/>
      <c r="L27" s="77"/>
      <c r="M27" s="77"/>
      <c r="N27" s="77"/>
      <c r="O27" s="49"/>
      <c r="P27" s="49"/>
      <c r="Q27" s="49"/>
      <c r="R27" s="49"/>
    </row>
    <row r="28" spans="1:18" ht="22" customHeight="1" x14ac:dyDescent="0.2">
      <c r="A28" s="113"/>
      <c r="B28" s="113"/>
      <c r="C28" s="113"/>
      <c r="D28" s="113"/>
      <c r="E28" s="113"/>
      <c r="F28" s="77"/>
      <c r="G28" s="77"/>
      <c r="H28" s="77"/>
      <c r="I28" s="77"/>
      <c r="J28" s="77"/>
      <c r="K28" s="77"/>
      <c r="L28" s="77"/>
      <c r="M28" s="77"/>
      <c r="N28" s="77"/>
      <c r="O28" s="49"/>
      <c r="P28" s="49"/>
      <c r="Q28" s="49"/>
      <c r="R28" s="49"/>
    </row>
    <row r="29" spans="1:18" ht="22" customHeight="1" x14ac:dyDescent="0.2">
      <c r="A29" s="113"/>
      <c r="B29" s="113"/>
      <c r="C29" s="113"/>
      <c r="D29" s="113"/>
      <c r="E29" s="113"/>
      <c r="F29" s="77"/>
      <c r="G29" s="77"/>
      <c r="H29" s="77"/>
      <c r="I29" s="77"/>
      <c r="J29" s="77"/>
      <c r="K29" s="77"/>
      <c r="L29" s="77"/>
      <c r="M29" s="77"/>
      <c r="N29" s="77"/>
      <c r="O29" s="49"/>
      <c r="P29" s="49"/>
      <c r="Q29" s="49"/>
      <c r="R29" s="49"/>
    </row>
    <row r="30" spans="1:18" ht="22" customHeight="1" x14ac:dyDescent="0.2">
      <c r="A30" s="113"/>
      <c r="B30" s="113"/>
      <c r="C30" s="113"/>
      <c r="D30" s="113"/>
      <c r="E30" s="113"/>
      <c r="F30" s="77"/>
      <c r="G30" s="77"/>
      <c r="H30" s="77"/>
      <c r="I30" s="77"/>
      <c r="J30" s="77"/>
      <c r="K30" s="77"/>
      <c r="L30" s="77"/>
      <c r="M30" s="77"/>
      <c r="N30" s="77"/>
      <c r="O30" s="49"/>
      <c r="P30" s="49"/>
      <c r="Q30" s="49"/>
      <c r="R30" s="49"/>
    </row>
    <row r="31" spans="1:18" ht="22" customHeight="1" x14ac:dyDescent="0.2">
      <c r="A31" s="49"/>
      <c r="B31" s="49"/>
      <c r="C31" s="49"/>
      <c r="D31" s="49"/>
      <c r="E31" s="49"/>
      <c r="F31" s="49"/>
      <c r="G31" s="49"/>
      <c r="H31" s="49"/>
      <c r="I31" s="49"/>
      <c r="J31" s="49"/>
      <c r="K31" s="49"/>
      <c r="L31" s="49"/>
      <c r="M31" s="49"/>
      <c r="N31" s="49"/>
      <c r="O31" s="49"/>
      <c r="P31" s="49"/>
      <c r="Q31" s="49"/>
      <c r="R31" s="49"/>
    </row>
    <row r="32" spans="1:18" ht="22" customHeight="1" x14ac:dyDescent="0.2">
      <c r="A32" s="49"/>
      <c r="B32" s="49"/>
      <c r="C32" s="49"/>
      <c r="D32" s="49"/>
      <c r="E32" s="49"/>
      <c r="F32" s="49"/>
      <c r="G32" s="49"/>
      <c r="H32" s="49"/>
      <c r="I32" s="49"/>
      <c r="J32" s="49"/>
      <c r="K32" s="49"/>
      <c r="L32" s="49"/>
      <c r="M32" s="49"/>
      <c r="N32" s="49"/>
      <c r="O32" s="49"/>
      <c r="P32" s="49"/>
      <c r="Q32" s="49"/>
      <c r="R32" s="49"/>
    </row>
    <row r="33" spans="1:18" ht="22" customHeight="1" x14ac:dyDescent="0.2">
      <c r="A33" s="77"/>
      <c r="B33" s="77"/>
      <c r="C33" s="77"/>
      <c r="D33" s="77"/>
      <c r="E33" s="77"/>
      <c r="F33" s="77"/>
      <c r="G33" s="77"/>
      <c r="H33" s="77"/>
      <c r="I33" s="77"/>
      <c r="J33" s="77"/>
      <c r="K33" s="77"/>
      <c r="L33" s="77"/>
      <c r="M33" s="77"/>
      <c r="N33" s="77"/>
      <c r="O33" s="77"/>
      <c r="P33" s="77"/>
      <c r="Q33" s="49"/>
      <c r="R33" s="49"/>
    </row>
    <row r="34" spans="1:18" ht="22" customHeight="1" x14ac:dyDescent="0.2">
      <c r="A34" s="77"/>
      <c r="B34" s="77"/>
      <c r="C34" s="77"/>
      <c r="D34" s="77"/>
      <c r="E34" s="77"/>
      <c r="F34" s="77"/>
      <c r="G34" s="77"/>
      <c r="H34" s="77"/>
      <c r="I34" s="77"/>
      <c r="J34" s="77"/>
      <c r="K34" s="77"/>
      <c r="L34" s="77"/>
      <c r="M34" s="77"/>
      <c r="N34" s="77"/>
      <c r="O34" s="77"/>
      <c r="P34" s="77"/>
      <c r="Q34" s="49"/>
      <c r="R34" s="49"/>
    </row>
    <row r="35" spans="1:18" ht="22" customHeight="1" x14ac:dyDescent="0.2">
      <c r="A35" s="77"/>
      <c r="B35" s="77"/>
      <c r="C35" s="77"/>
      <c r="D35" s="77"/>
      <c r="E35" s="77"/>
      <c r="F35" s="77"/>
      <c r="G35" s="77"/>
      <c r="H35" s="77"/>
      <c r="I35" s="77"/>
      <c r="J35" s="77"/>
      <c r="K35" s="77"/>
      <c r="L35" s="77"/>
      <c r="M35" s="77"/>
      <c r="N35" s="77"/>
      <c r="O35" s="77"/>
      <c r="P35" s="77"/>
      <c r="Q35" s="49"/>
      <c r="R35" s="49"/>
    </row>
    <row r="36" spans="1:18" ht="22" customHeight="1" x14ac:dyDescent="0.2">
      <c r="A36" s="77"/>
      <c r="B36" s="77"/>
      <c r="C36" s="77"/>
      <c r="D36" s="77"/>
      <c r="E36" s="77"/>
      <c r="F36" s="77"/>
      <c r="G36" s="77"/>
      <c r="H36" s="77"/>
      <c r="I36" s="77"/>
      <c r="J36" s="77"/>
      <c r="K36" s="77"/>
      <c r="L36" s="77"/>
      <c r="M36" s="77"/>
      <c r="N36" s="77"/>
      <c r="O36" s="77"/>
      <c r="P36" s="77"/>
      <c r="Q36" s="49"/>
      <c r="R36" s="49"/>
    </row>
    <row r="37" spans="1:18" ht="22" customHeight="1" x14ac:dyDescent="0.2">
      <c r="A37" s="77"/>
      <c r="B37" s="77"/>
      <c r="C37" s="77"/>
      <c r="D37" s="77"/>
      <c r="E37" s="77"/>
      <c r="F37" s="77"/>
      <c r="G37" s="77"/>
      <c r="H37" s="77"/>
      <c r="I37" s="77"/>
      <c r="J37" s="77"/>
      <c r="K37" s="77"/>
      <c r="L37" s="77"/>
      <c r="M37" s="77"/>
      <c r="N37" s="77"/>
      <c r="O37" s="77"/>
      <c r="P37" s="77"/>
      <c r="Q37" s="49"/>
      <c r="R37" s="49"/>
    </row>
    <row r="38" spans="1:18" ht="22" customHeight="1" x14ac:dyDescent="0.2">
      <c r="A38" s="77"/>
      <c r="B38" s="77"/>
      <c r="C38" s="77"/>
      <c r="D38" s="77"/>
      <c r="E38" s="77"/>
      <c r="F38" s="77"/>
      <c r="G38" s="77"/>
      <c r="H38" s="77"/>
      <c r="I38" s="77"/>
      <c r="J38" s="77"/>
      <c r="K38" s="77"/>
      <c r="L38" s="77"/>
      <c r="M38" s="77"/>
      <c r="N38" s="77"/>
      <c r="O38" s="77"/>
      <c r="P38" s="77"/>
      <c r="Q38" s="49"/>
      <c r="R38" s="49"/>
    </row>
    <row r="39" spans="1:18" ht="22" customHeight="1" x14ac:dyDescent="0.2">
      <c r="A39" s="77"/>
      <c r="B39" s="77"/>
      <c r="C39" s="77"/>
      <c r="D39" s="77"/>
      <c r="E39" s="77"/>
      <c r="F39" s="77"/>
      <c r="G39" s="77"/>
      <c r="H39" s="77"/>
      <c r="I39" s="77"/>
      <c r="J39" s="77"/>
      <c r="K39" s="77"/>
      <c r="L39" s="77"/>
      <c r="M39" s="77"/>
      <c r="N39" s="77"/>
      <c r="O39" s="77"/>
      <c r="P39" s="77"/>
      <c r="Q39" s="49"/>
      <c r="R39" s="49"/>
    </row>
    <row r="40" spans="1:18" ht="22" customHeight="1" x14ac:dyDescent="0.2">
      <c r="A40" s="77"/>
      <c r="B40" s="77"/>
      <c r="C40" s="77"/>
      <c r="D40" s="77"/>
      <c r="E40" s="77"/>
      <c r="F40" s="77"/>
      <c r="G40" s="77"/>
      <c r="H40" s="77"/>
      <c r="I40" s="77"/>
      <c r="J40" s="77"/>
      <c r="K40" s="77"/>
      <c r="L40" s="77"/>
      <c r="M40" s="77"/>
      <c r="N40" s="77"/>
      <c r="O40" s="77"/>
      <c r="P40" s="77"/>
      <c r="Q40" s="49"/>
      <c r="R40" s="49"/>
    </row>
    <row r="41" spans="1:18" x14ac:dyDescent="0.2">
      <c r="A41" s="77"/>
      <c r="B41" s="77"/>
      <c r="C41" s="77"/>
      <c r="D41" s="77"/>
      <c r="E41" s="77"/>
      <c r="F41" s="77"/>
      <c r="G41" s="77"/>
      <c r="H41" s="77"/>
      <c r="I41" s="77"/>
      <c r="J41" s="77"/>
      <c r="K41" s="77"/>
      <c r="L41" s="77"/>
      <c r="M41" s="77"/>
      <c r="N41" s="77"/>
      <c r="O41" s="77"/>
      <c r="P41" s="77"/>
      <c r="Q41" s="49"/>
      <c r="R41" s="49"/>
    </row>
    <row r="42" spans="1:18" x14ac:dyDescent="0.2">
      <c r="A42" s="77"/>
      <c r="B42" s="77"/>
      <c r="C42" s="77"/>
      <c r="D42" s="77"/>
      <c r="E42" s="77"/>
      <c r="F42" s="77"/>
      <c r="G42" s="77"/>
      <c r="H42" s="77"/>
      <c r="I42" s="77"/>
      <c r="J42" s="77"/>
      <c r="K42" s="77"/>
      <c r="L42" s="77"/>
      <c r="M42" s="77"/>
      <c r="N42" s="77"/>
      <c r="O42" s="77"/>
      <c r="P42" s="77"/>
      <c r="Q42" s="49"/>
      <c r="R42" s="49"/>
    </row>
    <row r="43" spans="1:18" x14ac:dyDescent="0.2">
      <c r="A43" s="77"/>
      <c r="B43" s="77"/>
      <c r="C43" s="77"/>
      <c r="D43" s="77"/>
      <c r="E43" s="77"/>
      <c r="F43" s="77"/>
      <c r="G43" s="77"/>
      <c r="H43" s="77"/>
      <c r="I43" s="77"/>
      <c r="J43" s="77"/>
      <c r="K43" s="77"/>
      <c r="L43" s="77"/>
      <c r="M43" s="77"/>
      <c r="N43" s="77"/>
      <c r="O43" s="77"/>
      <c r="P43" s="77"/>
      <c r="Q43" s="49"/>
      <c r="R43" s="49"/>
    </row>
    <row r="44" spans="1:18" x14ac:dyDescent="0.2">
      <c r="A44" s="77"/>
      <c r="B44" s="77"/>
      <c r="C44" s="77"/>
      <c r="D44" s="77"/>
      <c r="E44" s="77"/>
      <c r="F44" s="77"/>
      <c r="G44" s="77"/>
      <c r="H44" s="77"/>
      <c r="I44" s="77"/>
      <c r="J44" s="77"/>
      <c r="K44" s="77"/>
      <c r="L44" s="77"/>
      <c r="M44" s="77"/>
      <c r="N44" s="77"/>
      <c r="O44" s="77"/>
      <c r="P44" s="77"/>
      <c r="Q44" s="49"/>
      <c r="R44" s="49"/>
    </row>
    <row r="45" spans="1:18" x14ac:dyDescent="0.2">
      <c r="A45" s="77"/>
      <c r="B45" s="77"/>
      <c r="C45" s="77"/>
      <c r="D45" s="77"/>
      <c r="E45" s="77"/>
      <c r="F45" s="77"/>
      <c r="G45" s="77"/>
      <c r="H45" s="77"/>
      <c r="I45" s="77"/>
      <c r="J45" s="77"/>
      <c r="K45" s="77"/>
      <c r="L45" s="77"/>
      <c r="M45" s="77"/>
      <c r="N45" s="77"/>
      <c r="O45" s="77"/>
      <c r="P45" s="77"/>
      <c r="Q45" s="49"/>
      <c r="R45" s="49"/>
    </row>
    <row r="46" spans="1:18" x14ac:dyDescent="0.2">
      <c r="A46" s="77"/>
      <c r="B46" s="77"/>
      <c r="C46" s="77"/>
      <c r="D46" s="77"/>
      <c r="E46" s="77"/>
      <c r="F46" s="77"/>
      <c r="G46" s="77"/>
      <c r="H46" s="77"/>
      <c r="I46" s="77"/>
      <c r="J46" s="77"/>
      <c r="K46" s="77"/>
      <c r="L46" s="77"/>
      <c r="M46" s="77"/>
      <c r="N46" s="77"/>
      <c r="O46" s="77"/>
      <c r="P46" s="77"/>
      <c r="Q46" s="49"/>
      <c r="R46" s="49"/>
    </row>
    <row r="47" spans="1:18" x14ac:dyDescent="0.2">
      <c r="A47" s="77"/>
      <c r="B47" s="77"/>
      <c r="C47" s="77"/>
      <c r="D47" s="77"/>
      <c r="E47" s="77"/>
      <c r="F47" s="77"/>
      <c r="G47" s="77"/>
      <c r="H47" s="77"/>
      <c r="I47" s="77"/>
      <c r="J47" s="77"/>
      <c r="K47" s="77"/>
      <c r="L47" s="77"/>
      <c r="M47" s="77"/>
      <c r="N47" s="77"/>
      <c r="O47" s="77"/>
      <c r="P47" s="77"/>
      <c r="Q47" s="49"/>
      <c r="R47" s="49"/>
    </row>
    <row r="48" spans="1:18" x14ac:dyDescent="0.2">
      <c r="A48" s="77"/>
      <c r="B48" s="77"/>
      <c r="C48" s="77"/>
      <c r="D48" s="77"/>
      <c r="E48" s="77"/>
      <c r="F48" s="77"/>
      <c r="G48" s="77"/>
      <c r="H48" s="77"/>
      <c r="I48" s="77"/>
      <c r="J48" s="77"/>
      <c r="K48" s="77"/>
      <c r="L48" s="77"/>
      <c r="M48" s="77"/>
      <c r="N48" s="77"/>
      <c r="O48" s="77"/>
      <c r="P48" s="77"/>
      <c r="Q48" s="49"/>
      <c r="R48" s="49"/>
    </row>
    <row r="49" spans="1:18" x14ac:dyDescent="0.2">
      <c r="A49" s="77"/>
      <c r="B49" s="77"/>
      <c r="C49" s="77"/>
      <c r="D49" s="77"/>
      <c r="E49" s="77"/>
      <c r="F49" s="77"/>
      <c r="G49" s="77"/>
      <c r="H49" s="77"/>
      <c r="I49" s="77"/>
      <c r="J49" s="77"/>
      <c r="K49" s="77"/>
      <c r="L49" s="77"/>
      <c r="M49" s="77"/>
      <c r="N49" s="77"/>
      <c r="O49" s="77"/>
      <c r="P49" s="77"/>
      <c r="Q49" s="49"/>
      <c r="R49" s="49"/>
    </row>
    <row r="50" spans="1:18" x14ac:dyDescent="0.2">
      <c r="A50" s="77"/>
      <c r="B50" s="77"/>
      <c r="C50" s="77"/>
      <c r="D50" s="77"/>
      <c r="E50" s="77"/>
      <c r="F50" s="77"/>
      <c r="G50" s="77"/>
      <c r="H50" s="77"/>
      <c r="I50" s="77"/>
      <c r="J50" s="77"/>
      <c r="K50" s="77"/>
      <c r="L50" s="77"/>
      <c r="M50" s="77"/>
      <c r="N50" s="77"/>
      <c r="O50" s="77"/>
      <c r="P50" s="77"/>
      <c r="Q50" s="49"/>
      <c r="R50" s="49"/>
    </row>
    <row r="51" spans="1:18" x14ac:dyDescent="0.2">
      <c r="A51" s="77"/>
      <c r="B51" s="77"/>
      <c r="C51" s="77"/>
      <c r="D51" s="77"/>
      <c r="E51" s="77"/>
      <c r="F51" s="77"/>
      <c r="G51" s="77"/>
      <c r="H51" s="77"/>
      <c r="I51" s="77"/>
      <c r="J51" s="77"/>
      <c r="K51" s="77"/>
      <c r="L51" s="77"/>
      <c r="M51" s="77"/>
      <c r="N51" s="77"/>
      <c r="O51" s="77"/>
      <c r="P51" s="77"/>
      <c r="Q51" s="49"/>
      <c r="R51" s="49"/>
    </row>
    <row r="52" spans="1:18" x14ac:dyDescent="0.2">
      <c r="A52" s="77"/>
      <c r="B52" s="77"/>
      <c r="C52" s="77"/>
      <c r="D52" s="77"/>
      <c r="E52" s="77"/>
      <c r="F52" s="77"/>
      <c r="G52" s="77"/>
      <c r="H52" s="77"/>
      <c r="I52" s="77"/>
      <c r="J52" s="77"/>
      <c r="K52" s="77"/>
      <c r="L52" s="77"/>
      <c r="M52" s="77"/>
      <c r="N52" s="77"/>
      <c r="O52" s="77"/>
      <c r="P52" s="77"/>
      <c r="Q52" s="49"/>
      <c r="R52" s="49"/>
    </row>
    <row r="53" spans="1:18" x14ac:dyDescent="0.2">
      <c r="A53" s="77"/>
      <c r="B53" s="77"/>
      <c r="C53" s="77"/>
      <c r="D53" s="77"/>
      <c r="E53" s="77"/>
      <c r="F53" s="77"/>
      <c r="G53" s="77"/>
      <c r="H53" s="77"/>
      <c r="I53" s="77"/>
      <c r="J53" s="77"/>
      <c r="K53" s="77"/>
      <c r="L53" s="77"/>
      <c r="M53" s="77"/>
      <c r="N53" s="77"/>
      <c r="O53" s="77"/>
      <c r="P53" s="77"/>
      <c r="Q53" s="49"/>
      <c r="R53" s="49"/>
    </row>
    <row r="54" spans="1:18" x14ac:dyDescent="0.2">
      <c r="A54" s="77"/>
      <c r="B54" s="77"/>
      <c r="C54" s="77"/>
      <c r="D54" s="77"/>
      <c r="E54" s="77"/>
      <c r="F54" s="77"/>
      <c r="G54" s="77"/>
      <c r="H54" s="77"/>
      <c r="I54" s="77"/>
      <c r="J54" s="77"/>
      <c r="K54" s="77"/>
      <c r="L54" s="77"/>
      <c r="M54" s="77"/>
      <c r="N54" s="77"/>
      <c r="O54" s="77"/>
      <c r="P54" s="77"/>
      <c r="Q54" s="49"/>
      <c r="R54" s="49"/>
    </row>
    <row r="55" spans="1:18" x14ac:dyDescent="0.2">
      <c r="A55" s="77"/>
      <c r="B55" s="77"/>
      <c r="C55" s="77"/>
      <c r="D55" s="77"/>
      <c r="E55" s="77"/>
      <c r="F55" s="77"/>
      <c r="G55" s="77"/>
      <c r="H55" s="77"/>
      <c r="I55" s="77"/>
      <c r="J55" s="77"/>
      <c r="K55" s="77"/>
      <c r="L55" s="77"/>
      <c r="M55" s="77"/>
      <c r="N55" s="77"/>
      <c r="O55" s="77"/>
      <c r="P55" s="77"/>
      <c r="Q55" s="49"/>
      <c r="R55" s="49"/>
    </row>
    <row r="56" spans="1:18" x14ac:dyDescent="0.2">
      <c r="A56" s="77"/>
      <c r="B56" s="77"/>
      <c r="C56" s="77"/>
      <c r="D56" s="77"/>
      <c r="E56" s="77"/>
      <c r="F56" s="77"/>
      <c r="G56" s="77"/>
      <c r="H56" s="77"/>
      <c r="I56" s="77"/>
      <c r="J56" s="77"/>
      <c r="K56" s="77"/>
      <c r="L56" s="77"/>
      <c r="M56" s="77"/>
      <c r="N56" s="77"/>
      <c r="O56" s="77"/>
      <c r="P56" s="77"/>
      <c r="Q56" s="49"/>
      <c r="R56" s="49"/>
    </row>
    <row r="57" spans="1:18" x14ac:dyDescent="0.2">
      <c r="A57" s="77"/>
      <c r="B57" s="77"/>
      <c r="C57" s="77"/>
      <c r="D57" s="77"/>
      <c r="E57" s="77"/>
      <c r="F57" s="77"/>
      <c r="G57" s="77"/>
      <c r="H57" s="77"/>
      <c r="I57" s="77"/>
      <c r="J57" s="77"/>
      <c r="K57" s="77"/>
      <c r="L57" s="77"/>
      <c r="M57" s="77"/>
      <c r="N57" s="77"/>
      <c r="O57" s="77"/>
      <c r="P57" s="77"/>
      <c r="Q57" s="49"/>
      <c r="R57" s="49"/>
    </row>
    <row r="58" spans="1:18" x14ac:dyDescent="0.2">
      <c r="A58" s="77"/>
      <c r="B58" s="77"/>
      <c r="C58" s="77"/>
      <c r="D58" s="77"/>
      <c r="E58" s="77"/>
      <c r="F58" s="77"/>
      <c r="G58" s="77"/>
      <c r="H58" s="77"/>
      <c r="I58" s="77"/>
      <c r="J58" s="77"/>
      <c r="K58" s="77"/>
      <c r="L58" s="77"/>
      <c r="M58" s="77"/>
      <c r="N58" s="77"/>
      <c r="O58" s="77"/>
      <c r="P58" s="77"/>
      <c r="Q58" s="49"/>
      <c r="R58" s="49"/>
    </row>
    <row r="59" spans="1:18" x14ac:dyDescent="0.2">
      <c r="A59" s="77"/>
      <c r="B59" s="77"/>
      <c r="C59" s="77"/>
      <c r="D59" s="77"/>
      <c r="E59" s="77"/>
      <c r="F59" s="77"/>
      <c r="G59" s="77"/>
      <c r="H59" s="77"/>
      <c r="I59" s="77"/>
      <c r="J59" s="77"/>
      <c r="K59" s="77"/>
      <c r="L59" s="77"/>
      <c r="M59" s="77"/>
      <c r="N59" s="77"/>
      <c r="O59" s="77"/>
      <c r="P59" s="77"/>
      <c r="Q59" s="49"/>
      <c r="R59" s="49"/>
    </row>
    <row r="60" spans="1:18" x14ac:dyDescent="0.2">
      <c r="A60" s="77"/>
      <c r="B60" s="77"/>
      <c r="C60" s="77"/>
      <c r="D60" s="77"/>
      <c r="E60" s="77"/>
      <c r="F60" s="77"/>
      <c r="G60" s="77"/>
      <c r="H60" s="77"/>
      <c r="I60" s="77"/>
      <c r="J60" s="77"/>
      <c r="K60" s="77"/>
      <c r="L60" s="77"/>
      <c r="M60" s="77"/>
      <c r="N60" s="77"/>
      <c r="O60" s="77"/>
      <c r="P60" s="77"/>
      <c r="Q60" s="49"/>
      <c r="R60" s="49"/>
    </row>
    <row r="61" spans="1:18" x14ac:dyDescent="0.2">
      <c r="A61" s="77"/>
      <c r="B61" s="77"/>
      <c r="C61" s="77"/>
      <c r="D61" s="77"/>
      <c r="E61" s="77"/>
      <c r="F61" s="77"/>
      <c r="G61" s="77"/>
      <c r="H61" s="77"/>
      <c r="I61" s="77"/>
      <c r="J61" s="77"/>
      <c r="K61" s="77"/>
      <c r="L61" s="77"/>
      <c r="M61" s="77"/>
      <c r="N61" s="77"/>
      <c r="O61" s="77"/>
      <c r="P61" s="77"/>
      <c r="Q61" s="49"/>
      <c r="R61" s="49"/>
    </row>
    <row r="62" spans="1:18" x14ac:dyDescent="0.2">
      <c r="O62" s="49"/>
      <c r="P62" s="49"/>
      <c r="Q62" s="49"/>
      <c r="R62" s="49"/>
    </row>
    <row r="63" spans="1:18" x14ac:dyDescent="0.2">
      <c r="O63" s="49"/>
      <c r="P63" s="49"/>
    </row>
    <row r="64" spans="1:18" x14ac:dyDescent="0.2">
      <c r="O64" s="49"/>
      <c r="P64" s="49"/>
    </row>
    <row r="65" spans="15:16" x14ac:dyDescent="0.2">
      <c r="O65" s="49"/>
      <c r="P65" s="49"/>
    </row>
    <row r="66" spans="15:16" x14ac:dyDescent="0.2">
      <c r="O66" s="49"/>
      <c r="P66" s="49"/>
    </row>
    <row r="67" spans="15:16" x14ac:dyDescent="0.2">
      <c r="O67" s="49"/>
      <c r="P67" s="49"/>
    </row>
    <row r="68" spans="15:16" x14ac:dyDescent="0.2">
      <c r="O68" s="49"/>
      <c r="P68" s="49"/>
    </row>
    <row r="69" spans="15:16" x14ac:dyDescent="0.2">
      <c r="O69" s="49"/>
      <c r="P69" s="49"/>
    </row>
    <row r="70" spans="15:16" x14ac:dyDescent="0.2">
      <c r="O70" s="49"/>
      <c r="P70" s="49"/>
    </row>
    <row r="71" spans="15:16" x14ac:dyDescent="0.2">
      <c r="O71" s="49"/>
      <c r="P71" s="49"/>
    </row>
    <row r="72" spans="15:16" x14ac:dyDescent="0.2">
      <c r="O72" s="49"/>
      <c r="P72" s="49"/>
    </row>
    <row r="73" spans="15:16" x14ac:dyDescent="0.2">
      <c r="O73" s="49"/>
      <c r="P73" s="49"/>
    </row>
    <row r="74" spans="15:16" x14ac:dyDescent="0.2">
      <c r="O74" s="49"/>
      <c r="P74" s="49"/>
    </row>
    <row r="75" spans="15:16" x14ac:dyDescent="0.2">
      <c r="O75" s="49"/>
      <c r="P75" s="49"/>
    </row>
    <row r="76" spans="15:16" x14ac:dyDescent="0.2">
      <c r="O76" s="49"/>
      <c r="P76" s="49"/>
    </row>
    <row r="77" spans="15:16" x14ac:dyDescent="0.2">
      <c r="O77" s="49"/>
      <c r="P77" s="49"/>
    </row>
    <row r="78" spans="15:16" x14ac:dyDescent="0.2">
      <c r="O78" s="49"/>
      <c r="P78" s="49"/>
    </row>
    <row r="79" spans="15:16" x14ac:dyDescent="0.2">
      <c r="O79" s="49"/>
      <c r="P79" s="49"/>
    </row>
    <row r="80" spans="15:16" x14ac:dyDescent="0.2">
      <c r="O80" s="49"/>
      <c r="P80" s="49"/>
    </row>
    <row r="81" spans="15:16" x14ac:dyDescent="0.2">
      <c r="O81" s="49"/>
      <c r="P81" s="49"/>
    </row>
    <row r="82" spans="15:16" x14ac:dyDescent="0.2">
      <c r="O82" s="49"/>
      <c r="P82" s="49"/>
    </row>
    <row r="83" spans="15:16" x14ac:dyDescent="0.2">
      <c r="O83" s="49"/>
      <c r="P83" s="49"/>
    </row>
    <row r="84" spans="15:16" x14ac:dyDescent="0.2">
      <c r="O84" s="49"/>
      <c r="P84" s="49"/>
    </row>
    <row r="85" spans="15:16" x14ac:dyDescent="0.2">
      <c r="O85" s="49"/>
      <c r="P85" s="49"/>
    </row>
    <row r="86" spans="15:16" x14ac:dyDescent="0.2">
      <c r="O86" s="49"/>
      <c r="P86" s="49"/>
    </row>
    <row r="87" spans="15:16" x14ac:dyDescent="0.2">
      <c r="O87" s="49"/>
      <c r="P87" s="49"/>
    </row>
    <row r="88" spans="15:16" x14ac:dyDescent="0.2">
      <c r="O88" s="49"/>
      <c r="P88" s="49"/>
    </row>
    <row r="89" spans="15:16" x14ac:dyDescent="0.2">
      <c r="O89" s="49"/>
      <c r="P89" s="49"/>
    </row>
    <row r="90" spans="15:16" x14ac:dyDescent="0.2">
      <c r="O90" s="49"/>
      <c r="P90" s="49"/>
    </row>
    <row r="91" spans="15:16" x14ac:dyDescent="0.2">
      <c r="O91" s="49"/>
      <c r="P91" s="49"/>
    </row>
    <row r="92" spans="15:16" x14ac:dyDescent="0.2">
      <c r="O92" s="49"/>
      <c r="P92" s="49"/>
    </row>
    <row r="93" spans="15:16" x14ac:dyDescent="0.2">
      <c r="O93" s="49"/>
      <c r="P93" s="49"/>
    </row>
    <row r="94" spans="15:16" x14ac:dyDescent="0.2">
      <c r="O94" s="49"/>
      <c r="P94" s="49"/>
    </row>
    <row r="95" spans="15:16" x14ac:dyDescent="0.2">
      <c r="O95" s="49"/>
      <c r="P95" s="49"/>
    </row>
    <row r="96" spans="15:16" x14ac:dyDescent="0.2">
      <c r="O96" s="49"/>
      <c r="P96" s="49"/>
    </row>
    <row r="97" spans="15:16" x14ac:dyDescent="0.2">
      <c r="O97" s="49"/>
      <c r="P97" s="49"/>
    </row>
    <row r="98" spans="15:16" x14ac:dyDescent="0.2">
      <c r="O98" s="49"/>
      <c r="P98" s="49"/>
    </row>
    <row r="99" spans="15:16" x14ac:dyDescent="0.2">
      <c r="O99" s="49"/>
      <c r="P99" s="49"/>
    </row>
    <row r="100" spans="15:16" x14ac:dyDescent="0.2">
      <c r="O100" s="49"/>
      <c r="P100" s="49"/>
    </row>
    <row r="101" spans="15:16" x14ac:dyDescent="0.2">
      <c r="O101" s="49"/>
      <c r="P101" s="49"/>
    </row>
    <row r="102" spans="15:16" x14ac:dyDescent="0.2">
      <c r="O102" s="49"/>
      <c r="P102" s="49"/>
    </row>
    <row r="103" spans="15:16" x14ac:dyDescent="0.2">
      <c r="O103" s="49"/>
      <c r="P103" s="49"/>
    </row>
    <row r="104" spans="15:16" x14ac:dyDescent="0.2">
      <c r="O104" s="49"/>
      <c r="P104" s="49"/>
    </row>
    <row r="105" spans="15:16" x14ac:dyDescent="0.2">
      <c r="O105" s="49"/>
      <c r="P105" s="49"/>
    </row>
    <row r="106" spans="15:16" x14ac:dyDescent="0.2">
      <c r="O106" s="49"/>
      <c r="P106" s="49"/>
    </row>
    <row r="107" spans="15:16" x14ac:dyDescent="0.2">
      <c r="O107" s="49"/>
      <c r="P107" s="49"/>
    </row>
    <row r="108" spans="15:16" x14ac:dyDescent="0.2">
      <c r="O108" s="49"/>
      <c r="P108" s="49"/>
    </row>
    <row r="109" spans="15:16" x14ac:dyDescent="0.2">
      <c r="O109" s="49"/>
      <c r="P109" s="49"/>
    </row>
    <row r="110" spans="15:16" x14ac:dyDescent="0.2">
      <c r="O110" s="49"/>
      <c r="P110" s="49"/>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HUBS/explorer/revenue_proj" xr:uid="{D5092EAE-BE4A-6140-8B02-A6197B7B4C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2023-11-10T06:23:43Z</dcterms:modified>
</cp:coreProperties>
</file>