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267062E-8C60-B449-91B7-23303727A2DE}"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2" l="1"/>
  <c r="K13" i="2"/>
  <c r="D21" i="2" a="1"/>
  <c r="D21" i="2" s="1"/>
  <c r="G3" i="2"/>
  <c r="K16" i="2"/>
  <c r="C5" i="2"/>
  <c r="C6" i="2"/>
  <c r="F14" i="2"/>
  <c r="G14" i="2"/>
  <c r="H14" i="2"/>
  <c r="I14" i="2"/>
  <c r="J14" i="2"/>
  <c r="C14" i="2"/>
  <c r="D14" i="2"/>
  <c r="E14" i="2"/>
  <c r="B14" i="2"/>
  <c r="G17" i="2"/>
  <c r="H17" i="2"/>
  <c r="I17" i="2"/>
  <c r="J17" i="2"/>
  <c r="F17" i="2"/>
  <c r="C17" i="2"/>
  <c r="D17" i="2"/>
  <c r="E17" i="2"/>
  <c r="B17" i="2"/>
  <c r="O10" i="2"/>
  <c r="O9" i="2"/>
  <c r="O7" i="2"/>
  <c r="G7" i="2"/>
  <c r="E7" i="2"/>
  <c r="O6" i="2"/>
  <c r="G6" i="2"/>
  <c r="E6" i="2"/>
  <c r="O5" i="2"/>
  <c r="G5" i="2"/>
  <c r="C4" i="2"/>
  <c r="A4" i="2"/>
  <c r="C3" i="2"/>
  <c r="O20" i="2" a="1"/>
  <c r="O20" i="2" s="1"/>
  <c r="A22" i="2" a="1"/>
  <c r="A22"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P3" i="1"/>
  <c r="P18" i="1"/>
  <c r="P35" i="1"/>
  <c r="P129" i="1"/>
  <c r="P189" i="1"/>
  <c r="P190" i="1"/>
  <c r="O190" i="1"/>
  <c r="N190" i="1"/>
  <c r="M190" i="1"/>
  <c r="L190" i="1"/>
  <c r="K190" i="1"/>
  <c r="J190" i="1"/>
  <c r="I190" i="1"/>
  <c r="H190" i="1"/>
  <c r="G190" i="1"/>
  <c r="F190" i="1"/>
  <c r="E190" i="1"/>
  <c r="D190" i="1"/>
  <c r="C190" i="1"/>
  <c r="B190" i="1"/>
  <c r="O189" i="1"/>
  <c r="N189" i="1"/>
  <c r="L189" i="1"/>
  <c r="K189" i="1"/>
  <c r="J189" i="1"/>
  <c r="I189" i="1"/>
  <c r="H189" i="1"/>
  <c r="G189" i="1"/>
  <c r="F189" i="1"/>
  <c r="E189" i="1"/>
  <c r="D189" i="1"/>
  <c r="C189" i="1"/>
  <c r="P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P36" i="1"/>
  <c r="O36" i="1"/>
  <c r="N36" i="1"/>
  <c r="M36" i="1"/>
  <c r="L36" i="1"/>
  <c r="K36" i="1"/>
  <c r="J36" i="1"/>
  <c r="I36" i="1"/>
  <c r="H36" i="1"/>
  <c r="G36" i="1"/>
  <c r="F36" i="1"/>
  <c r="E36" i="1"/>
  <c r="D36" i="1"/>
  <c r="C36" i="1"/>
  <c r="B36" i="1"/>
  <c r="O35" i="1"/>
  <c r="N35" i="1"/>
  <c r="L35" i="1"/>
  <c r="K35" i="1"/>
  <c r="J35" i="1"/>
  <c r="I35" i="1"/>
  <c r="H35" i="1"/>
  <c r="G35" i="1"/>
  <c r="F35" i="1"/>
  <c r="E35" i="1"/>
  <c r="D35" i="1"/>
  <c r="C35" i="1"/>
  <c r="O18" i="1"/>
  <c r="N18" i="1"/>
  <c r="L18" i="1"/>
  <c r="K18" i="1"/>
  <c r="J18" i="1"/>
  <c r="I18" i="1"/>
  <c r="H18" i="1"/>
  <c r="G18" i="1"/>
  <c r="F18" i="1"/>
  <c r="E18" i="1"/>
  <c r="D18" i="1"/>
  <c r="C18" i="1"/>
  <c r="P14" i="1"/>
  <c r="O14" i="1"/>
  <c r="N14" i="1"/>
  <c r="M14" i="1"/>
  <c r="L14" i="1"/>
  <c r="K14" i="1"/>
  <c r="J14" i="1"/>
  <c r="I14" i="1"/>
  <c r="H14" i="1"/>
  <c r="G14" i="1"/>
  <c r="F14" i="1"/>
  <c r="E14" i="1"/>
  <c r="D14" i="1"/>
  <c r="C14" i="1"/>
  <c r="B14" i="1"/>
  <c r="P12" i="1"/>
  <c r="O12" i="1"/>
  <c r="N12" i="1"/>
  <c r="M12" i="1"/>
  <c r="L12" i="1"/>
  <c r="K12" i="1"/>
  <c r="J12" i="1"/>
  <c r="I12" i="1"/>
  <c r="H12" i="1"/>
  <c r="G12" i="1"/>
  <c r="F12" i="1"/>
  <c r="E12" i="1"/>
  <c r="D12" i="1"/>
  <c r="C12" i="1"/>
  <c r="B12" i="1"/>
  <c r="O3" i="1"/>
  <c r="N3" i="1"/>
  <c r="L3" i="1"/>
  <c r="K3" i="1"/>
  <c r="J3" i="1"/>
  <c r="I3" i="1"/>
  <c r="H3" i="1"/>
  <c r="G3" i="1"/>
  <c r="F3" i="1"/>
  <c r="E3" i="1"/>
  <c r="D3" i="1"/>
  <c r="C3" i="1"/>
  <c r="O19" i="2" l="1"/>
  <c r="E5" i="2"/>
  <c r="O8" i="2"/>
  <c r="O12" i="2" s="1"/>
  <c r="E4" i="2"/>
  <c r="G4" i="2"/>
  <c r="O21" i="2"/>
  <c r="O22" i="2" s="1"/>
  <c r="C7" i="2"/>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<sst xmlns="http://schemas.openxmlformats.org/spreadsheetml/2006/main" count="1307" uniqueCount="249">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</sst>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9" fontId="11" fillId="6" borderId="2" xfId="0" applyNumberFormat="1" applyFont="1" applyFill="1" applyBorder="1" applyAlignment="1">
      <alignment horizontal="right" vertical="center"/>
    </xf>
    <xf numFmtId="164" fontId="11" fillId="6" borderId="2" xfId="0" applyNumberFormat="1" applyFont="1" applyFill="1" applyBorder="1"/>
    <xf numFmtId="0" fontId="11" fillId="6" borderId="2" xfId="0" applyFont="1" applyFill="1" applyBorder="1" applyAlignment="1">
      <alignment horizontal="left" vertical="center" indent="1"/>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0" fontId="1" fillId="11" borderId="0" xfId="0" applyFont="1" applyFill="1"/>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0" xfId="0" applyFont="1" applyFill="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9" fontId="4" fillId="12" borderId="7" xfId="1" applyFont="1" applyFill="1" applyBorder="1" applyAlignment="1">
      <alignment horizontal="right" vertical="center" indent="1"/>
    </xf>
    <xf numFmtId="9" fontId="22" fillId="12" borderId="5" xfId="1" applyFont="1" applyFill="1" applyBorder="1" applyAlignment="1">
      <alignment horizontal="left" vertical="center" indent="2"/>
    </xf>
    <xf numFmtId="9" fontId="4" fillId="12" borderId="7" xfId="1" applyFont="1" applyFill="1" applyBorder="1" applyAlignment="1">
      <alignment vertical="center"/>
    </xf>
    <xf numFmtId="0" fontId="23" fillId="12" borderId="5" xfId="0" applyFont="1" applyFill="1" applyBorder="1" applyAlignment="1">
      <alignment horizontal="left" vertical="center" indent="1"/>
    </xf>
    <xf numFmtId="9" fontId="19" fillId="10" borderId="10" xfId="1" applyFont="1" applyFill="1" applyBorder="1" applyAlignment="1">
      <alignment horizontal="left" vertical="center" indent="2"/>
    </xf>
    <xf numFmtId="9" fontId="4" fillId="10" borderId="6" xfId="1" applyFont="1" applyFill="1" applyBorder="1" applyAlignment="1">
      <alignment horizontal="right" vertical="center" indent="1"/>
    </xf>
    <xf numFmtId="9" fontId="4" fillId="10" borderId="10" xfId="1" applyFont="1" applyFill="1" applyBorder="1" applyAlignment="1">
      <alignment horizontal="right" vertical="center" indent="1"/>
    </xf>
    <xf numFmtId="9" fontId="4" fillId="10" borderId="11" xfId="1" applyFont="1" applyFill="1" applyBorder="1" applyAlignment="1">
      <alignment horizontal="right" vertical="center" indent="1"/>
    </xf>
    <xf numFmtId="9" fontId="4" fillId="10" borderId="11" xfId="1" applyFont="1" applyFill="1" applyBorder="1" applyAlignment="1">
      <alignment vertical="center"/>
    </xf>
    <xf numFmtId="9" fontId="19" fillId="10" borderId="12" xfId="1" applyFont="1" applyFill="1" applyBorder="1" applyAlignment="1">
      <alignment horizontal="left" vertical="center" indent="2"/>
    </xf>
    <xf numFmtId="164" fontId="4" fillId="10" borderId="1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1" borderId="1" xfId="0" applyFont="1" applyFill="1" applyBorder="1" applyAlignment="1">
      <alignment horizontal="right" vertical="center"/>
    </xf>
    <xf numFmtId="0" fontId="3" fillId="9" borderId="8" xfId="0" applyFont="1" applyFill="1" applyBorder="1" applyAlignment="1">
      <alignment horizontal="right" vertical="center"/>
    </xf>
    <xf numFmtId="0" fontId="19" fillId="9" borderId="9" xfId="0" applyFont="1" applyFill="1" applyBorder="1" applyAlignment="1">
      <alignment horizontal="right" vertical="center" indent="1"/>
    </xf>
    <xf numFmtId="0" fontId="20" fillId="14" borderId="9" xfId="0" applyFont="1" applyFill="1" applyBorder="1" applyAlignment="1">
      <alignment horizontal="right" vertical="center" indent="1"/>
    </xf>
    <xf numFmtId="0" fontId="21" fillId="14" borderId="9" xfId="0" applyFont="1" applyFill="1" applyBorder="1" applyAlignment="1">
      <alignment horizontal="right" vertical="center" indent="1"/>
    </xf>
    <xf numFmtId="0" fontId="21" fillId="14" borderId="15" xfId="0"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0" fontId="15" fillId="12" borderId="12" xfId="0" applyFont="1" applyFill="1" applyBorder="1" applyAlignment="1">
      <alignment horizontal="left" vertical="center" indent="2"/>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164" fontId="4" fillId="9" borderId="18"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7" xfId="1" applyNumberFormat="1" applyFont="1" applyFill="1" applyBorder="1" applyAlignment="1">
      <alignment horizontal="left" vertical="center" indent="1"/>
    </xf>
    <xf numFmtId="164" fontId="4" fillId="9" borderId="7"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5" fontId="4" fillId="9" borderId="25" xfId="1" applyNumberFormat="1" applyFont="1" applyFill="1" applyBorder="1" applyAlignment="1">
      <alignment horizontal="right" vertical="center" indent="1"/>
    </xf>
    <xf numFmtId="9" fontId="4" fillId="9" borderId="25" xfId="1" applyFont="1" applyFill="1" applyBorder="1" applyAlignment="1">
      <alignment horizontal="righ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165" fontId="4" fillId="14" borderId="25" xfId="1" applyNumberFormat="1" applyFont="1" applyFill="1" applyBorder="1" applyAlignment="1">
      <alignment horizontal="right" vertical="center" indent="1"/>
    </xf>
    <xf numFmtId="9" fontId="16" fillId="10" borderId="24" xfId="1" applyFont="1" applyFill="1" applyBorder="1" applyAlignment="1">
      <alignment horizontal="left" vertical="center" indent="1"/>
    </xf>
    <xf numFmtId="9" fontId="3" fillId="13" borderId="25" xfId="1" applyFont="1" applyFill="1" applyBorder="1" applyAlignment="1">
      <alignment horizontal="right" vertical="center" indent="1"/>
    </xf>
    <xf numFmtId="9" fontId="15" fillId="10" borderId="26" xfId="1" applyFont="1" applyFill="1" applyBorder="1" applyAlignment="1">
      <alignment horizontal="left" vertical="center" indent="1"/>
    </xf>
    <xf numFmtId="0" fontId="13" fillId="12" borderId="5" xfId="0" applyFont="1" applyFill="1" applyBorder="1" applyAlignment="1">
      <alignment horizontal="left" vertical="center" wrapText="1"/>
    </xf>
    <xf numFmtId="164" fontId="14" fillId="12" borderId="7"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7" xfId="0" applyNumberFormat="1" applyFont="1" applyFill="1" applyBorder="1" applyAlignment="1">
      <alignment vertical="center"/>
    </xf>
    <xf numFmtId="10" fontId="14" fillId="12" borderId="7" xfId="0" applyNumberFormat="1" applyFont="1" applyFill="1" applyBorder="1" applyAlignment="1">
      <alignment vertical="center"/>
    </xf>
    <xf numFmtId="2" fontId="14" fillId="12" borderId="7" xfId="0" applyNumberFormat="1" applyFont="1" applyFill="1" applyBorder="1" applyAlignment="1">
      <alignment vertical="center"/>
    </xf>
    <xf numFmtId="0" fontId="17" fillId="12" borderId="10" xfId="0" applyFont="1" applyFill="1" applyBorder="1" applyAlignment="1">
      <alignment horizontal="left" vertical="center" wrapText="1"/>
    </xf>
    <xf numFmtId="10" fontId="18" fillId="12" borderId="11" xfId="0" applyNumberFormat="1" applyFont="1" applyFill="1" applyBorder="1" applyAlignment="1">
      <alignment vertical="center"/>
    </xf>
    <xf numFmtId="164" fontId="14" fillId="12" borderId="7" xfId="0" applyNumberFormat="1" applyFont="1" applyFill="1" applyBorder="1" applyAlignment="1">
      <alignment horizontal="right" vertical="center"/>
    </xf>
    <xf numFmtId="10" fontId="18" fillId="12" borderId="7" xfId="0" applyNumberFormat="1" applyFont="1" applyFill="1" applyBorder="1" applyAlignment="1">
      <alignment horizontal="right" vertical="center"/>
    </xf>
    <xf numFmtId="10" fontId="18" fillId="12" borderId="11" xfId="0" applyNumberFormat="1" applyFont="1" applyFill="1" applyBorder="1" applyAlignment="1">
      <alignment horizontal="right" vertical="center"/>
    </xf>
    <xf numFmtId="0" fontId="12" fillId="11" borderId="0" xfId="0" applyFont="1" applyFill="1" applyAlignment="1">
      <alignment horizontal="left" vertical="center" wrapText="1" indent="3"/>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10" fontId="19" fillId="9" borderId="10" xfId="1" applyNumberFormat="1" applyFont="1" applyFill="1" applyBorder="1" applyAlignment="1">
      <alignment horizontal="center" vertical="center"/>
    </xf>
    <xf numFmtId="10" fontId="19" fillId="9" borderId="11"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12" xfId="1" applyFont="1" applyFill="1" applyBorder="1" applyAlignment="1">
      <alignment horizontal="center" vertical="center"/>
    </xf>
    <xf numFmtId="9" fontId="19" fillId="12" borderId="14"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4" xfId="1" applyFont="1" applyFill="1" applyBorder="1" applyAlignment="1">
      <alignment horizontal="center" vertical="center"/>
    </xf>
    <xf numFmtId="1" fontId="12" fillId="11" borderId="0" xfId="0" applyNumberFormat="1" applyFont="1" applyFill="1" applyAlignment="1">
      <alignment horizontal="left" vertical="center" indent="3"/>
    </xf>
    <xf numFmtId="0" fontId="12"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42.547600000000003</v>
    <v>1.3341000000000001</v>
    <v>0.2</v>
    <v>3.5839999999999999E-3</v>
    <v>-0.5</v>
    <v>-8.9289999999999994E-3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60.24</v>
    <v>Software &amp; IT Services</v>
    <v>Stock</v>
    <v>45239.96961555547</v>
    <v>0</v>
    <v>55.57</v>
    <v>10144335165</v>
    <v>TWILIO INC.</v>
    <v>TWILIO INC.</v>
    <v>57.21</v>
    <v>55.81</v>
    <v>56.01</v>
    <v>55.5</v>
    <v>181116500</v>
    <v>TWLO</v>
    <v>TWILIO INC. (XNYS:TWLO)</v>
    <v>12341617</v>
    <v>2290619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WL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6"/>
  <sheetViews>
    <sheetView topLeftCell="A112" workbookViewId="0">
      <pane xSplit="1" topLeftCell="B1" activePane="topRight" state="frozen"/>
      <selection pane="topRight" activeCell="L129" sqref="E129:L129"/>
    </sheetView>
  </sheetViews>
  <sheetFormatPr baseColWidth="10" defaultRowHeight="15" x14ac:dyDescent="0.2"/>
  <cols>
    <col min="1" max="1" width="40.83203125" customWidth="1"/>
    <col min="2" max="17" width="15.83203125" customWidth="1"/>
  </cols>
  <sheetData>
    <row r="1" spans="1:16"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ht="16" x14ac:dyDescent="0.2">
      <c r="A2" s="28" t="s">
        <v>15</v>
      </c>
      <c r="B2" s="26">
        <v>49920000</v>
      </c>
      <c r="C2" s="26">
        <v>88846000</v>
      </c>
      <c r="D2" s="26">
        <v>166919000</v>
      </c>
      <c r="E2" s="26">
        <v>277335000</v>
      </c>
      <c r="F2" s="26">
        <v>399020000</v>
      </c>
      <c r="G2" s="26">
        <v>650067000</v>
      </c>
      <c r="H2" s="26">
        <v>1134468000</v>
      </c>
      <c r="I2" s="26">
        <v>1761776000</v>
      </c>
      <c r="J2" s="26">
        <v>2841839000</v>
      </c>
      <c r="K2" s="26">
        <v>3826321000</v>
      </c>
      <c r="L2" s="27">
        <v>4051929000</v>
      </c>
      <c r="M2" s="26">
        <v>983030000</v>
      </c>
      <c r="N2" s="26">
        <v>1024574000</v>
      </c>
      <c r="O2" s="26">
        <v>1006564000</v>
      </c>
      <c r="P2" s="26">
        <v>1037761000</v>
      </c>
    </row>
    <row r="3" spans="1:16" ht="16" x14ac:dyDescent="0.2">
      <c r="A3" s="11" t="s">
        <v>188</v>
      </c>
      <c r="B3" s="10"/>
      <c r="C3" s="9">
        <f t="shared" ref="C3:L3" si="0">(C2/B2)-1</f>
        <v>0.77976762820512824</v>
      </c>
      <c r="D3" s="9">
        <f t="shared" si="0"/>
        <v>0.87874524458051018</v>
      </c>
      <c r="E3" s="9">
        <f t="shared" si="0"/>
        <v>0.66149449733104082</v>
      </c>
      <c r="F3" s="9">
        <f t="shared" si="0"/>
        <v>0.43876539203490372</v>
      </c>
      <c r="G3" s="9">
        <f t="shared" si="0"/>
        <v>0.62915893940153378</v>
      </c>
      <c r="H3" s="9">
        <f t="shared" si="0"/>
        <v>0.74515549935622016</v>
      </c>
      <c r="I3" s="9">
        <f t="shared" si="0"/>
        <v>0.55295345483521796</v>
      </c>
      <c r="J3" s="9">
        <f t="shared" si="0"/>
        <v>0.613053532344634</v>
      </c>
      <c r="K3" s="9">
        <f t="shared" si="0"/>
        <v>0.34642426963666839</v>
      </c>
      <c r="L3" s="9">
        <f t="shared" si="0"/>
        <v>5.8962120533013307E-2</v>
      </c>
      <c r="M3" s="9"/>
      <c r="N3" s="9">
        <f>(N2/M2)-1</f>
        <v>4.2261172090373611E-2</v>
      </c>
      <c r="O3" s="9">
        <f>(O2/N2)-1</f>
        <v>-1.7578037311116623E-2</v>
      </c>
      <c r="P3" s="9">
        <f>(P2/O2)-1</f>
        <v>3.0993558283427536E-2</v>
      </c>
    </row>
    <row r="4" spans="1:16" ht="16" x14ac:dyDescent="0.2">
      <c r="A4" s="3" t="s">
        <v>16</v>
      </c>
      <c r="B4" s="4">
        <v>49920000</v>
      </c>
      <c r="C4" s="4">
        <v>88846000</v>
      </c>
      <c r="D4" s="4">
        <v>166919000</v>
      </c>
      <c r="E4" s="4">
        <v>277335000</v>
      </c>
      <c r="F4" s="4">
        <v>399020000</v>
      </c>
      <c r="G4" s="4">
        <v>650067000</v>
      </c>
      <c r="H4" s="4">
        <v>1134468000</v>
      </c>
      <c r="I4" s="4">
        <v>1761776000</v>
      </c>
      <c r="J4" s="4">
        <v>2841839000</v>
      </c>
      <c r="K4" s="4">
        <v>3826321000</v>
      </c>
      <c r="L4" s="5">
        <v>4051929000</v>
      </c>
      <c r="M4" s="4">
        <v>983030000</v>
      </c>
      <c r="N4" s="4">
        <v>1024574000</v>
      </c>
      <c r="O4" s="4">
        <v>1006564000</v>
      </c>
      <c r="P4" s="4">
        <v>1037761000</v>
      </c>
    </row>
    <row r="5" spans="1:16" ht="16" x14ac:dyDescent="0.2">
      <c r="A5" s="3" t="s">
        <v>17</v>
      </c>
      <c r="B5" s="4">
        <v>25868000</v>
      </c>
      <c r="C5" s="4">
        <v>41423000</v>
      </c>
      <c r="D5" s="4">
        <v>74454000</v>
      </c>
      <c r="E5" s="4">
        <v>120520000</v>
      </c>
      <c r="F5" s="4">
        <v>182895000</v>
      </c>
      <c r="G5" s="4">
        <v>300841000</v>
      </c>
      <c r="H5" s="4">
        <v>525551000</v>
      </c>
      <c r="I5" s="4">
        <v>846115000</v>
      </c>
      <c r="J5" s="4">
        <v>1451126000</v>
      </c>
      <c r="K5" s="4">
        <v>2012744000</v>
      </c>
      <c r="L5" s="5">
        <v>2112267000</v>
      </c>
      <c r="M5" s="4">
        <v>520955000</v>
      </c>
      <c r="N5" s="4">
        <v>543432000</v>
      </c>
      <c r="O5" s="4">
        <v>515874000</v>
      </c>
      <c r="P5" s="4">
        <v>532006000</v>
      </c>
    </row>
    <row r="6" spans="1:16" ht="16" x14ac:dyDescent="0.2">
      <c r="A6" s="3" t="s">
        <v>18</v>
      </c>
      <c r="B6" s="4">
        <v>25868000</v>
      </c>
      <c r="C6" s="4">
        <v>41423000</v>
      </c>
      <c r="D6" s="4">
        <v>74454000</v>
      </c>
      <c r="E6" s="4">
        <v>120520000</v>
      </c>
      <c r="F6" s="4">
        <v>182895000</v>
      </c>
      <c r="G6" s="4">
        <v>300841000</v>
      </c>
      <c r="H6" s="4">
        <v>525551000</v>
      </c>
      <c r="I6" s="4">
        <v>846115000</v>
      </c>
      <c r="J6" s="4">
        <v>1451126000</v>
      </c>
      <c r="K6" s="4">
        <v>2012744000</v>
      </c>
      <c r="L6" s="5">
        <v>2112267000</v>
      </c>
      <c r="M6" s="4">
        <v>520955000</v>
      </c>
      <c r="N6" s="4">
        <v>543432000</v>
      </c>
      <c r="O6" s="4">
        <v>515874000</v>
      </c>
      <c r="P6" s="4">
        <v>532006000</v>
      </c>
    </row>
    <row r="7" spans="1:16" ht="16" x14ac:dyDescent="0.2">
      <c r="A7" s="36" t="s">
        <v>19</v>
      </c>
      <c r="B7" s="34">
        <v>24052000</v>
      </c>
      <c r="C7" s="34">
        <v>47423000</v>
      </c>
      <c r="D7" s="34">
        <v>92465000</v>
      </c>
      <c r="E7" s="34">
        <v>156815000</v>
      </c>
      <c r="F7" s="34">
        <v>216125000</v>
      </c>
      <c r="G7" s="34">
        <v>349226000</v>
      </c>
      <c r="H7" s="34">
        <v>608917000</v>
      </c>
      <c r="I7" s="34">
        <v>915661000</v>
      </c>
      <c r="J7" s="34">
        <v>1390713000</v>
      </c>
      <c r="K7" s="34">
        <v>1813577000</v>
      </c>
      <c r="L7" s="35">
        <v>1939662000</v>
      </c>
      <c r="M7" s="34">
        <v>462075000</v>
      </c>
      <c r="N7" s="34">
        <v>481142000</v>
      </c>
      <c r="O7" s="34">
        <v>490690000</v>
      </c>
      <c r="P7" s="34">
        <v>505755000</v>
      </c>
    </row>
    <row r="8" spans="1:16" ht="16" x14ac:dyDescent="0.2">
      <c r="A8" s="31" t="s">
        <v>55</v>
      </c>
      <c r="B8" s="32">
        <v>48.18</v>
      </c>
      <c r="C8" s="32">
        <v>53.38</v>
      </c>
      <c r="D8" s="32">
        <v>55.4</v>
      </c>
      <c r="E8" s="32">
        <v>56.54</v>
      </c>
      <c r="F8" s="32">
        <v>54.16</v>
      </c>
      <c r="G8" s="32">
        <v>53.72</v>
      </c>
      <c r="H8" s="32">
        <v>53.67</v>
      </c>
      <c r="I8" s="32">
        <v>51.97</v>
      </c>
      <c r="J8" s="32">
        <v>48.94</v>
      </c>
      <c r="K8" s="32">
        <v>47.4</v>
      </c>
      <c r="L8" s="33">
        <v>47.87</v>
      </c>
      <c r="M8" s="32">
        <v>47.01</v>
      </c>
      <c r="N8" s="32">
        <v>46.96</v>
      </c>
      <c r="O8" s="32">
        <v>48.75</v>
      </c>
      <c r="P8" s="32">
        <v>48.74</v>
      </c>
    </row>
    <row r="9" spans="1:16" ht="16" x14ac:dyDescent="0.2">
      <c r="A9" s="3" t="s">
        <v>20</v>
      </c>
      <c r="B9" s="4" t="s">
        <v>21</v>
      </c>
      <c r="C9" s="4" t="s">
        <v>21</v>
      </c>
      <c r="D9" s="4" t="s">
        <v>21</v>
      </c>
      <c r="E9" s="4" t="s">
        <v>21</v>
      </c>
      <c r="F9" s="4" t="s">
        <v>21</v>
      </c>
      <c r="G9" s="4" t="s">
        <v>21</v>
      </c>
      <c r="H9" s="4" t="s">
        <v>21</v>
      </c>
      <c r="I9" s="4" t="s">
        <v>21</v>
      </c>
      <c r="J9" s="4" t="s">
        <v>21</v>
      </c>
      <c r="K9" s="4" t="s">
        <v>21</v>
      </c>
      <c r="L9" s="5" t="s">
        <v>21</v>
      </c>
      <c r="M9" s="4" t="s">
        <v>21</v>
      </c>
      <c r="N9" s="4" t="s">
        <v>21</v>
      </c>
      <c r="O9" s="4" t="s">
        <v>21</v>
      </c>
      <c r="P9" s="4" t="s">
        <v>21</v>
      </c>
    </row>
    <row r="10" spans="1:16" ht="16" x14ac:dyDescent="0.2">
      <c r="A10" s="3" t="s">
        <v>22</v>
      </c>
      <c r="B10" s="4">
        <v>50902000</v>
      </c>
      <c r="C10" s="4">
        <v>74106000</v>
      </c>
      <c r="D10" s="4">
        <v>127858000</v>
      </c>
      <c r="E10" s="4">
        <v>194270000</v>
      </c>
      <c r="F10" s="4">
        <v>281027000</v>
      </c>
      <c r="G10" s="4">
        <v>457340000</v>
      </c>
      <c r="H10" s="4">
        <v>978702000</v>
      </c>
      <c r="I10" s="4">
        <v>1408562000</v>
      </c>
      <c r="J10" s="4">
        <v>2306297000</v>
      </c>
      <c r="K10" s="4">
        <v>2844527000</v>
      </c>
      <c r="L10" s="5">
        <v>2678819000</v>
      </c>
      <c r="M10" s="4">
        <v>748899000</v>
      </c>
      <c r="N10" s="4">
        <v>695524000</v>
      </c>
      <c r="O10" s="4">
        <v>611048000</v>
      </c>
      <c r="P10" s="4">
        <v>623348000</v>
      </c>
    </row>
    <row r="11" spans="1:16" ht="16" x14ac:dyDescent="0.2">
      <c r="A11" s="23" t="s">
        <v>23</v>
      </c>
      <c r="B11" s="26">
        <v>36943000</v>
      </c>
      <c r="C11" s="26">
        <v>52282000</v>
      </c>
      <c r="D11" s="26">
        <v>85299000</v>
      </c>
      <c r="E11" s="26">
        <v>116344000</v>
      </c>
      <c r="F11" s="26">
        <v>160288000</v>
      </c>
      <c r="G11" s="26">
        <v>285982000</v>
      </c>
      <c r="H11" s="26">
        <v>587347000</v>
      </c>
      <c r="I11" s="26">
        <v>878014000</v>
      </c>
      <c r="J11" s="26">
        <v>1517078000</v>
      </c>
      <c r="K11" s="26">
        <v>1765446000</v>
      </c>
      <c r="L11" s="27">
        <v>1654499000</v>
      </c>
      <c r="M11" s="26">
        <v>464164000</v>
      </c>
      <c r="N11" s="26">
        <v>421430000</v>
      </c>
      <c r="O11" s="26">
        <v>372453000</v>
      </c>
      <c r="P11" s="26">
        <v>396452000</v>
      </c>
    </row>
    <row r="12" spans="1:16" ht="16" x14ac:dyDescent="0.2">
      <c r="A12" s="12" t="s">
        <v>189</v>
      </c>
      <c r="B12" s="9">
        <f t="shared" ref="B12:P12" si="1">B11/B2</f>
        <v>0.74004407051282051</v>
      </c>
      <c r="C12" s="9">
        <f t="shared" si="1"/>
        <v>0.58845643022758476</v>
      </c>
      <c r="D12" s="9">
        <f t="shared" si="1"/>
        <v>0.51102031524272251</v>
      </c>
      <c r="E12" s="9">
        <f t="shared" si="1"/>
        <v>0.4195070943083275</v>
      </c>
      <c r="F12" s="9">
        <f t="shared" si="1"/>
        <v>0.40170417522931179</v>
      </c>
      <c r="G12" s="9">
        <f t="shared" si="1"/>
        <v>0.43992696137475062</v>
      </c>
      <c r="H12" s="9">
        <f t="shared" si="1"/>
        <v>0.5177290148333844</v>
      </c>
      <c r="I12" s="9">
        <f t="shared" si="1"/>
        <v>0.49836869159302888</v>
      </c>
      <c r="J12" s="9">
        <f t="shared" si="1"/>
        <v>0.53383671629532847</v>
      </c>
      <c r="K12" s="9">
        <f t="shared" si="1"/>
        <v>0.46139516261181435</v>
      </c>
      <c r="L12" s="9">
        <f t="shared" si="1"/>
        <v>0.40832378849678758</v>
      </c>
      <c r="M12" s="9">
        <f t="shared" si="1"/>
        <v>0.47217684099162793</v>
      </c>
      <c r="N12" s="9">
        <f t="shared" si="1"/>
        <v>0.41132216901853846</v>
      </c>
      <c r="O12" s="9">
        <f t="shared" si="1"/>
        <v>0.37002416140454059</v>
      </c>
      <c r="P12" s="9">
        <f t="shared" si="1"/>
        <v>0.38202630470792409</v>
      </c>
    </row>
    <row r="13" spans="1:16" ht="16" x14ac:dyDescent="0.2">
      <c r="A13" s="23" t="s">
        <v>24</v>
      </c>
      <c r="B13" s="26">
        <v>13959000</v>
      </c>
      <c r="C13" s="26">
        <v>21824000</v>
      </c>
      <c r="D13" s="26">
        <v>42559000</v>
      </c>
      <c r="E13" s="26">
        <v>77926000</v>
      </c>
      <c r="F13" s="26">
        <v>120739000</v>
      </c>
      <c r="G13" s="26">
        <v>171358000</v>
      </c>
      <c r="H13" s="26">
        <v>391355000</v>
      </c>
      <c r="I13" s="26">
        <v>530548000</v>
      </c>
      <c r="J13" s="26">
        <v>789219000</v>
      </c>
      <c r="K13" s="26">
        <v>1079081000</v>
      </c>
      <c r="L13" s="27">
        <v>1024320000</v>
      </c>
      <c r="M13" s="26">
        <v>284735000</v>
      </c>
      <c r="N13" s="26">
        <v>274094000</v>
      </c>
      <c r="O13" s="26">
        <v>238595000</v>
      </c>
      <c r="P13" s="26">
        <v>226896000</v>
      </c>
    </row>
    <row r="14" spans="1:16" ht="16" x14ac:dyDescent="0.2">
      <c r="A14" s="12" t="s">
        <v>190</v>
      </c>
      <c r="B14" s="9">
        <f t="shared" ref="B14:P14" si="2">B13/B2</f>
        <v>0.27962740384615387</v>
      </c>
      <c r="C14" s="9">
        <f t="shared" si="2"/>
        <v>0.24563852058618282</v>
      </c>
      <c r="D14" s="9">
        <f t="shared" si="2"/>
        <v>0.25496797848058039</v>
      </c>
      <c r="E14" s="9">
        <f t="shared" si="2"/>
        <v>0.28098148448627114</v>
      </c>
      <c r="F14" s="9">
        <f t="shared" si="2"/>
        <v>0.30258884266452807</v>
      </c>
      <c r="G14" s="9">
        <f t="shared" si="2"/>
        <v>0.26360052117704791</v>
      </c>
      <c r="H14" s="9">
        <f t="shared" si="2"/>
        <v>0.34496786158798659</v>
      </c>
      <c r="I14" s="9">
        <f t="shared" si="2"/>
        <v>0.30114384575564657</v>
      </c>
      <c r="J14" s="9">
        <f t="shared" si="2"/>
        <v>0.27771418437145806</v>
      </c>
      <c r="K14" s="9">
        <f t="shared" si="2"/>
        <v>0.28201528308785384</v>
      </c>
      <c r="L14" s="9">
        <f t="shared" si="2"/>
        <v>0.25279811171419836</v>
      </c>
      <c r="M14" s="9">
        <f t="shared" si="2"/>
        <v>0.28965036672329431</v>
      </c>
      <c r="N14" s="9">
        <f t="shared" si="2"/>
        <v>0.26751996439495829</v>
      </c>
      <c r="O14" s="9">
        <f t="shared" si="2"/>
        <v>0.23703907550836312</v>
      </c>
      <c r="P14" s="9">
        <f t="shared" si="2"/>
        <v>0.21863993732660988</v>
      </c>
    </row>
    <row r="15" spans="1:16" ht="16" x14ac:dyDescent="0.2">
      <c r="A15" s="3" t="s">
        <v>25</v>
      </c>
      <c r="B15" s="4" t="s">
        <v>21</v>
      </c>
      <c r="C15" s="4" t="s">
        <v>21</v>
      </c>
      <c r="D15" s="4" t="s">
        <v>21</v>
      </c>
      <c r="E15" s="4" t="s">
        <v>21</v>
      </c>
      <c r="F15" s="4" t="s">
        <v>21</v>
      </c>
      <c r="G15" s="4" t="s">
        <v>21</v>
      </c>
      <c r="H15" s="4" t="s">
        <v>21</v>
      </c>
      <c r="I15" s="4" t="s">
        <v>21</v>
      </c>
      <c r="J15" s="4" t="s">
        <v>21</v>
      </c>
      <c r="K15" s="4" t="s">
        <v>21</v>
      </c>
      <c r="L15" s="5" t="s">
        <v>21</v>
      </c>
      <c r="M15" s="4" t="s">
        <v>21</v>
      </c>
      <c r="N15" s="4" t="s">
        <v>21</v>
      </c>
      <c r="O15" s="4" t="s">
        <v>21</v>
      </c>
      <c r="P15" s="4" t="s">
        <v>21</v>
      </c>
    </row>
    <row r="16" spans="1:16" ht="16" x14ac:dyDescent="0.2">
      <c r="A16" s="28" t="s">
        <v>26</v>
      </c>
      <c r="B16" s="26">
        <v>-26850000</v>
      </c>
      <c r="C16" s="26">
        <v>-26683000</v>
      </c>
      <c r="D16" s="26">
        <v>-35393000</v>
      </c>
      <c r="E16" s="26">
        <v>-37455000</v>
      </c>
      <c r="F16" s="26">
        <v>-64902000</v>
      </c>
      <c r="G16" s="26">
        <v>-108114000</v>
      </c>
      <c r="H16" s="26">
        <v>-369785000</v>
      </c>
      <c r="I16" s="26">
        <v>-492901000</v>
      </c>
      <c r="J16" s="26">
        <v>-915584000</v>
      </c>
      <c r="K16" s="26">
        <v>-1030950000</v>
      </c>
      <c r="L16" s="27">
        <v>-739157000</v>
      </c>
      <c r="M16" s="26">
        <v>-286824000</v>
      </c>
      <c r="N16" s="26">
        <v>-214382000</v>
      </c>
      <c r="O16" s="26">
        <v>-120358000</v>
      </c>
      <c r="P16" s="26">
        <v>-117593000</v>
      </c>
    </row>
    <row r="17" spans="1:16" ht="16" x14ac:dyDescent="0.2">
      <c r="A17" s="23" t="s">
        <v>56</v>
      </c>
      <c r="B17" s="29">
        <v>-53.79</v>
      </c>
      <c r="C17" s="29">
        <v>-30.03</v>
      </c>
      <c r="D17" s="29">
        <v>-21.2</v>
      </c>
      <c r="E17" s="29">
        <v>-13.51</v>
      </c>
      <c r="F17" s="29">
        <v>-16.27</v>
      </c>
      <c r="G17" s="29">
        <v>-16.63</v>
      </c>
      <c r="H17" s="29">
        <v>-32.6</v>
      </c>
      <c r="I17" s="29">
        <v>-27.98</v>
      </c>
      <c r="J17" s="29">
        <v>-32.22</v>
      </c>
      <c r="K17" s="29">
        <v>-26.94</v>
      </c>
      <c r="L17" s="30">
        <v>-18.239999999999998</v>
      </c>
      <c r="M17" s="29">
        <v>-29.18</v>
      </c>
      <c r="N17" s="29">
        <v>-20.92</v>
      </c>
      <c r="O17" s="29">
        <v>-11.96</v>
      </c>
      <c r="P17" s="29">
        <v>-11.33</v>
      </c>
    </row>
    <row r="18" spans="1:16" ht="16" x14ac:dyDescent="0.2">
      <c r="A18" s="13" t="s">
        <v>191</v>
      </c>
      <c r="B18" s="10"/>
      <c r="C18" s="9">
        <f>(C16/B16)-1</f>
        <v>-6.2197392923649675E-3</v>
      </c>
      <c r="D18" s="9">
        <f>(D16/C16)-1</f>
        <v>0.32642506464790322</v>
      </c>
      <c r="E18" s="9">
        <f>(E16/D16)-1</f>
        <v>5.8260107930946825E-2</v>
      </c>
      <c r="F18" s="9">
        <f t="shared" ref="F18:N18" si="3">(F16/E16)-1</f>
        <v>0.73279935923107731</v>
      </c>
      <c r="G18" s="9">
        <f t="shared" si="3"/>
        <v>0.66580382730886578</v>
      </c>
      <c r="H18" s="9">
        <f t="shared" si="3"/>
        <v>2.420324842296095</v>
      </c>
      <c r="I18" s="9">
        <f t="shared" si="3"/>
        <v>0.3329394107386725</v>
      </c>
      <c r="J18" s="9">
        <f t="shared" si="3"/>
        <v>0.85754137240541195</v>
      </c>
      <c r="K18" s="9">
        <f t="shared" si="3"/>
        <v>0.12600263875297069</v>
      </c>
      <c r="L18" s="9">
        <f t="shared" si="3"/>
        <v>-0.28303312478781706</v>
      </c>
      <c r="M18" s="9"/>
      <c r="N18" s="9">
        <f t="shared" si="3"/>
        <v>-0.25256603352578588</v>
      </c>
      <c r="O18" s="9">
        <f>(O16/N16)-1</f>
        <v>-0.43858159733559721</v>
      </c>
      <c r="P18" s="9">
        <f>(P16/O16)-1</f>
        <v>-2.2973130161684341E-2</v>
      </c>
    </row>
    <row r="19" spans="1:16" ht="16" x14ac:dyDescent="0.2">
      <c r="A19" s="3" t="s">
        <v>27</v>
      </c>
      <c r="B19" s="4">
        <v>4000</v>
      </c>
      <c r="C19" s="4">
        <v>62000</v>
      </c>
      <c r="D19" s="4">
        <v>-11000</v>
      </c>
      <c r="E19" s="4">
        <v>3543000</v>
      </c>
      <c r="F19" s="4">
        <v>-1899000</v>
      </c>
      <c r="G19" s="4">
        <v>13044000</v>
      </c>
      <c r="H19" s="4">
        <v>-7569000</v>
      </c>
      <c r="I19" s="4">
        <v>11525000</v>
      </c>
      <c r="J19" s="4">
        <v>45345000</v>
      </c>
      <c r="K19" s="4">
        <v>212682000</v>
      </c>
      <c r="L19" s="5">
        <v>456930000</v>
      </c>
      <c r="M19" s="4">
        <v>191923000</v>
      </c>
      <c r="N19" s="4">
        <v>5843000</v>
      </c>
      <c r="O19" s="4">
        <v>211314000</v>
      </c>
      <c r="P19" s="4">
        <v>47850000</v>
      </c>
    </row>
    <row r="20" spans="1:16" ht="16" x14ac:dyDescent="0.2">
      <c r="A20" s="3" t="s">
        <v>28</v>
      </c>
      <c r="B20" s="4" t="s">
        <v>21</v>
      </c>
      <c r="C20" s="4" t="s">
        <v>21</v>
      </c>
      <c r="D20" s="4" t="s">
        <v>21</v>
      </c>
      <c r="E20" s="4" t="s">
        <v>21</v>
      </c>
      <c r="F20" s="4" t="s">
        <v>21</v>
      </c>
      <c r="G20" s="4" t="s">
        <v>21</v>
      </c>
      <c r="H20" s="4" t="s">
        <v>21</v>
      </c>
      <c r="I20" s="4" t="s">
        <v>21</v>
      </c>
      <c r="J20" s="4" t="s">
        <v>21</v>
      </c>
      <c r="K20" s="4" t="s">
        <v>21</v>
      </c>
      <c r="L20" s="5">
        <v>0</v>
      </c>
      <c r="M20" s="4" t="s">
        <v>21</v>
      </c>
      <c r="N20" s="4" t="s">
        <v>21</v>
      </c>
      <c r="O20" s="4" t="s">
        <v>21</v>
      </c>
      <c r="P20" s="4" t="s">
        <v>21</v>
      </c>
    </row>
    <row r="21" spans="1:16" ht="16" x14ac:dyDescent="0.2">
      <c r="A21" s="3" t="s">
        <v>29</v>
      </c>
      <c r="B21" s="4" t="s">
        <v>21</v>
      </c>
      <c r="C21" s="4" t="s">
        <v>21</v>
      </c>
      <c r="D21" s="4" t="s">
        <v>21</v>
      </c>
      <c r="E21" s="4" t="s">
        <v>21</v>
      </c>
      <c r="F21" s="4" t="s">
        <v>21</v>
      </c>
      <c r="G21" s="4" t="s">
        <v>21</v>
      </c>
      <c r="H21" s="4" t="s">
        <v>21</v>
      </c>
      <c r="I21" s="4" t="s">
        <v>21</v>
      </c>
      <c r="J21" s="4" t="s">
        <v>21</v>
      </c>
      <c r="K21" s="4" t="s">
        <v>21</v>
      </c>
      <c r="L21" s="5" t="s">
        <v>21</v>
      </c>
      <c r="M21" s="4" t="s">
        <v>21</v>
      </c>
      <c r="N21" s="4" t="s">
        <v>21</v>
      </c>
      <c r="O21" s="4" t="s">
        <v>21</v>
      </c>
      <c r="P21" s="4" t="s">
        <v>21</v>
      </c>
    </row>
    <row r="22" spans="1:16" ht="16" x14ac:dyDescent="0.2">
      <c r="A22" s="3" t="s">
        <v>30</v>
      </c>
      <c r="B22" s="4" t="s">
        <v>21</v>
      </c>
      <c r="C22" s="4" t="s">
        <v>21</v>
      </c>
      <c r="D22" s="4" t="s">
        <v>21</v>
      </c>
      <c r="E22" s="4" t="s">
        <v>21</v>
      </c>
      <c r="F22" s="4" t="s">
        <v>21</v>
      </c>
      <c r="G22" s="4" t="s">
        <v>21</v>
      </c>
      <c r="H22" s="4" t="s">
        <v>21</v>
      </c>
      <c r="I22" s="4" t="s">
        <v>21</v>
      </c>
      <c r="J22" s="4" t="s">
        <v>21</v>
      </c>
      <c r="K22" s="4" t="s">
        <v>21</v>
      </c>
      <c r="L22" s="5" t="s">
        <v>21</v>
      </c>
      <c r="M22" s="4" t="s">
        <v>21</v>
      </c>
      <c r="N22" s="4" t="s">
        <v>21</v>
      </c>
      <c r="O22" s="4" t="s">
        <v>21</v>
      </c>
      <c r="P22" s="4" t="s">
        <v>21</v>
      </c>
    </row>
    <row r="23" spans="1:16" ht="16" x14ac:dyDescent="0.2">
      <c r="A23" s="3" t="s">
        <v>31</v>
      </c>
      <c r="B23" s="4">
        <v>4000</v>
      </c>
      <c r="C23" s="4">
        <v>62000</v>
      </c>
      <c r="D23" s="4">
        <v>-11000</v>
      </c>
      <c r="E23" s="4">
        <v>3543000</v>
      </c>
      <c r="F23" s="4">
        <v>-1899000</v>
      </c>
      <c r="G23" s="4">
        <v>13044000</v>
      </c>
      <c r="H23" s="4">
        <v>-7569000</v>
      </c>
      <c r="I23" s="4">
        <v>11525000</v>
      </c>
      <c r="J23" s="4">
        <v>45345000</v>
      </c>
      <c r="K23" s="4">
        <v>212682000</v>
      </c>
      <c r="L23" s="5">
        <v>456930000</v>
      </c>
      <c r="M23" s="4">
        <v>191923000</v>
      </c>
      <c r="N23" s="4">
        <v>5843000</v>
      </c>
      <c r="O23" s="4">
        <v>211314000</v>
      </c>
      <c r="P23" s="4">
        <v>47850000</v>
      </c>
    </row>
    <row r="24" spans="1:16" ht="16" x14ac:dyDescent="0.2">
      <c r="A24" s="3" t="s">
        <v>32</v>
      </c>
      <c r="B24" s="4">
        <v>-26854000</v>
      </c>
      <c r="C24" s="4">
        <v>-26745000</v>
      </c>
      <c r="D24" s="4">
        <v>-35382000</v>
      </c>
      <c r="E24" s="4">
        <v>-40998000</v>
      </c>
      <c r="F24" s="4">
        <v>-63003000</v>
      </c>
      <c r="G24" s="4">
        <v>-121158000</v>
      </c>
      <c r="H24" s="4">
        <v>-362216000</v>
      </c>
      <c r="I24" s="4">
        <v>-504426000</v>
      </c>
      <c r="J24" s="4">
        <v>-960929000</v>
      </c>
      <c r="K24" s="4">
        <v>-1243632000</v>
      </c>
      <c r="L24" s="5">
        <v>-1196087000</v>
      </c>
      <c r="M24" s="4">
        <v>-478747000</v>
      </c>
      <c r="N24" s="4">
        <v>-220225000</v>
      </c>
      <c r="O24" s="4">
        <v>-331672000</v>
      </c>
      <c r="P24" s="4">
        <v>-165443000</v>
      </c>
    </row>
    <row r="25" spans="1:16" ht="16" x14ac:dyDescent="0.2">
      <c r="A25" s="3" t="s">
        <v>33</v>
      </c>
      <c r="B25" s="4" t="s">
        <v>21</v>
      </c>
      <c r="C25" s="4">
        <v>13000</v>
      </c>
      <c r="D25" s="4">
        <v>122000</v>
      </c>
      <c r="E25" s="4">
        <v>326000</v>
      </c>
      <c r="F25" s="4">
        <v>705000</v>
      </c>
      <c r="G25" s="4">
        <v>791000</v>
      </c>
      <c r="H25" s="4">
        <v>-55153000</v>
      </c>
      <c r="I25" s="4">
        <v>-13447000</v>
      </c>
      <c r="J25" s="4">
        <v>-11029000</v>
      </c>
      <c r="K25" s="4">
        <v>12513000</v>
      </c>
      <c r="L25" s="5">
        <v>23988000</v>
      </c>
      <c r="M25" s="4">
        <v>3580000</v>
      </c>
      <c r="N25" s="4">
        <v>9197000</v>
      </c>
      <c r="O25" s="4">
        <v>10467000</v>
      </c>
      <c r="P25" s="4">
        <v>744000</v>
      </c>
    </row>
    <row r="26" spans="1:16" ht="16" x14ac:dyDescent="0.2">
      <c r="A26" s="3" t="s">
        <v>34</v>
      </c>
      <c r="B26" s="4" t="s">
        <v>21</v>
      </c>
      <c r="C26" s="4" t="s">
        <v>21</v>
      </c>
      <c r="D26" s="4" t="s">
        <v>21</v>
      </c>
      <c r="E26" s="4" t="s">
        <v>21</v>
      </c>
      <c r="F26" s="4" t="s">
        <v>21</v>
      </c>
      <c r="G26" s="4" t="s">
        <v>21</v>
      </c>
      <c r="H26" s="4" t="s">
        <v>21</v>
      </c>
      <c r="I26" s="4" t="s">
        <v>21</v>
      </c>
      <c r="J26" s="4" t="s">
        <v>21</v>
      </c>
      <c r="K26" s="4" t="s">
        <v>21</v>
      </c>
      <c r="L26" s="5" t="s">
        <v>21</v>
      </c>
      <c r="M26" s="4" t="s">
        <v>21</v>
      </c>
      <c r="N26" s="4" t="s">
        <v>21</v>
      </c>
      <c r="O26" s="4" t="s">
        <v>21</v>
      </c>
      <c r="P26" s="4" t="s">
        <v>21</v>
      </c>
    </row>
    <row r="27" spans="1:16" ht="16" x14ac:dyDescent="0.2">
      <c r="A27" s="3" t="s">
        <v>35</v>
      </c>
      <c r="B27" s="4">
        <v>-26854000</v>
      </c>
      <c r="C27" s="4">
        <v>-26758000</v>
      </c>
      <c r="D27" s="4">
        <v>-35504000</v>
      </c>
      <c r="E27" s="4">
        <v>-41324000</v>
      </c>
      <c r="F27" s="4">
        <v>-63708000</v>
      </c>
      <c r="G27" s="4">
        <v>-121949000</v>
      </c>
      <c r="H27" s="4">
        <v>-307063000</v>
      </c>
      <c r="I27" s="4">
        <v>-490979000</v>
      </c>
      <c r="J27" s="4">
        <v>-949900000</v>
      </c>
      <c r="K27" s="4">
        <v>-1256145000</v>
      </c>
      <c r="L27" s="5">
        <v>-1220075000</v>
      </c>
      <c r="M27" s="4">
        <v>-482327000</v>
      </c>
      <c r="N27" s="4">
        <v>-229422000</v>
      </c>
      <c r="O27" s="4">
        <v>-342139000</v>
      </c>
      <c r="P27" s="4">
        <v>-166187000</v>
      </c>
    </row>
    <row r="28" spans="1:16" ht="16" x14ac:dyDescent="0.2">
      <c r="A28" s="3" t="s">
        <v>36</v>
      </c>
      <c r="B28" s="4" t="s">
        <v>21</v>
      </c>
      <c r="C28" s="4" t="s">
        <v>21</v>
      </c>
      <c r="D28" s="4" t="s">
        <v>21</v>
      </c>
      <c r="E28" s="4" t="s">
        <v>21</v>
      </c>
      <c r="F28" s="4" t="s">
        <v>21</v>
      </c>
      <c r="G28" s="4" t="s">
        <v>21</v>
      </c>
      <c r="H28" s="4" t="s">
        <v>21</v>
      </c>
      <c r="I28" s="4" t="s">
        <v>21</v>
      </c>
      <c r="J28" s="4" t="s">
        <v>21</v>
      </c>
      <c r="K28" s="4" t="s">
        <v>21</v>
      </c>
      <c r="L28" s="5" t="s">
        <v>21</v>
      </c>
      <c r="M28" s="4" t="s">
        <v>21</v>
      </c>
      <c r="N28" s="4" t="s">
        <v>21</v>
      </c>
      <c r="O28" s="4" t="s">
        <v>21</v>
      </c>
      <c r="P28" s="4" t="s">
        <v>21</v>
      </c>
    </row>
    <row r="29" spans="1:16" ht="16" x14ac:dyDescent="0.2">
      <c r="A29" s="3" t="s">
        <v>37</v>
      </c>
      <c r="B29" s="4" t="s">
        <v>21</v>
      </c>
      <c r="C29" s="4" t="s">
        <v>21</v>
      </c>
      <c r="D29" s="4" t="s">
        <v>21</v>
      </c>
      <c r="E29" s="4" t="s">
        <v>21</v>
      </c>
      <c r="F29" s="4" t="s">
        <v>21</v>
      </c>
      <c r="G29" s="4" t="s">
        <v>21</v>
      </c>
      <c r="H29" s="4" t="s">
        <v>21</v>
      </c>
      <c r="I29" s="4" t="s">
        <v>21</v>
      </c>
      <c r="J29" s="4" t="s">
        <v>21</v>
      </c>
      <c r="K29" s="4" t="s">
        <v>21</v>
      </c>
      <c r="L29" s="5" t="s">
        <v>21</v>
      </c>
      <c r="M29" s="4" t="s">
        <v>21</v>
      </c>
      <c r="N29" s="4" t="s">
        <v>21</v>
      </c>
      <c r="O29" s="4" t="s">
        <v>21</v>
      </c>
      <c r="P29" s="4" t="s">
        <v>21</v>
      </c>
    </row>
    <row r="30" spans="1:16" ht="16" x14ac:dyDescent="0.2">
      <c r="A30" s="3" t="s">
        <v>38</v>
      </c>
      <c r="B30" s="4" t="s">
        <v>21</v>
      </c>
      <c r="C30" s="4" t="s">
        <v>21</v>
      </c>
      <c r="D30" s="4" t="s">
        <v>21</v>
      </c>
      <c r="E30" s="4" t="s">
        <v>21</v>
      </c>
      <c r="F30" s="4" t="s">
        <v>21</v>
      </c>
      <c r="G30" s="4" t="s">
        <v>21</v>
      </c>
      <c r="H30" s="4" t="s">
        <v>21</v>
      </c>
      <c r="I30" s="4" t="s">
        <v>21</v>
      </c>
      <c r="J30" s="4" t="s">
        <v>21</v>
      </c>
      <c r="K30" s="4" t="s">
        <v>21</v>
      </c>
      <c r="L30" s="5" t="s">
        <v>21</v>
      </c>
      <c r="M30" s="4" t="s">
        <v>21</v>
      </c>
      <c r="N30" s="4" t="s">
        <v>21</v>
      </c>
      <c r="O30" s="4" t="s">
        <v>21</v>
      </c>
      <c r="P30" s="4" t="s">
        <v>21</v>
      </c>
    </row>
    <row r="31" spans="1:16" ht="16" x14ac:dyDescent="0.2">
      <c r="A31" s="3" t="s">
        <v>39</v>
      </c>
      <c r="B31" s="4">
        <v>-26854000</v>
      </c>
      <c r="C31" s="4">
        <v>-26758000</v>
      </c>
      <c r="D31" s="4">
        <v>-35504000</v>
      </c>
      <c r="E31" s="4">
        <v>-41324000</v>
      </c>
      <c r="F31" s="4">
        <v>-63708000</v>
      </c>
      <c r="G31" s="4">
        <v>-121949000</v>
      </c>
      <c r="H31" s="4">
        <v>-307063000</v>
      </c>
      <c r="I31" s="4">
        <v>-490979000</v>
      </c>
      <c r="J31" s="4">
        <v>-949900000</v>
      </c>
      <c r="K31" s="4">
        <v>-1256145000</v>
      </c>
      <c r="L31" s="5">
        <v>-1220075000</v>
      </c>
      <c r="M31" s="4">
        <v>-482327000</v>
      </c>
      <c r="N31" s="4">
        <v>-229422000</v>
      </c>
      <c r="O31" s="4">
        <v>-342139000</v>
      </c>
      <c r="P31" s="4">
        <v>-166187000</v>
      </c>
    </row>
    <row r="32" spans="1:16" ht="16" x14ac:dyDescent="0.2">
      <c r="A32" s="3" t="s">
        <v>40</v>
      </c>
      <c r="B32" s="4" t="s">
        <v>21</v>
      </c>
      <c r="C32" s="4" t="s">
        <v>21</v>
      </c>
      <c r="D32" s="4" t="s">
        <v>21</v>
      </c>
      <c r="E32" s="4" t="s">
        <v>21</v>
      </c>
      <c r="F32" s="4" t="s">
        <v>21</v>
      </c>
      <c r="G32" s="4" t="s">
        <v>21</v>
      </c>
      <c r="H32" s="4" t="s">
        <v>21</v>
      </c>
      <c r="I32" s="4" t="s">
        <v>21</v>
      </c>
      <c r="J32" s="4" t="s">
        <v>21</v>
      </c>
      <c r="K32" s="4" t="s">
        <v>21</v>
      </c>
      <c r="L32" s="5" t="s">
        <v>21</v>
      </c>
      <c r="M32" s="4" t="s">
        <v>21</v>
      </c>
      <c r="N32" s="4" t="s">
        <v>21</v>
      </c>
      <c r="O32" s="4" t="s">
        <v>21</v>
      </c>
      <c r="P32" s="4" t="s">
        <v>21</v>
      </c>
    </row>
    <row r="33" spans="1:16" ht="16" x14ac:dyDescent="0.2">
      <c r="A33" s="28" t="s">
        <v>41</v>
      </c>
      <c r="B33" s="26">
        <v>-26854000</v>
      </c>
      <c r="C33" s="26">
        <v>-26758000</v>
      </c>
      <c r="D33" s="26">
        <v>-35504000</v>
      </c>
      <c r="E33" s="26">
        <v>-41324000</v>
      </c>
      <c r="F33" s="26">
        <v>-63708000</v>
      </c>
      <c r="G33" s="26">
        <v>-121949000</v>
      </c>
      <c r="H33" s="26">
        <v>-307063000</v>
      </c>
      <c r="I33" s="26">
        <v>-490979000</v>
      </c>
      <c r="J33" s="26">
        <v>-949900000</v>
      </c>
      <c r="K33" s="26">
        <v>-1256145000</v>
      </c>
      <c r="L33" s="27">
        <v>-1220075000</v>
      </c>
      <c r="M33" s="26">
        <v>-482327000</v>
      </c>
      <c r="N33" s="26">
        <v>-229422000</v>
      </c>
      <c r="O33" s="26">
        <v>-342139000</v>
      </c>
      <c r="P33" s="26">
        <v>-166187000</v>
      </c>
    </row>
    <row r="34" spans="1:16" ht="16" x14ac:dyDescent="0.2">
      <c r="A34" s="23" t="s">
        <v>57</v>
      </c>
      <c r="B34" s="29">
        <v>-53.79</v>
      </c>
      <c r="C34" s="29">
        <v>-30.12</v>
      </c>
      <c r="D34" s="29">
        <v>-21.27</v>
      </c>
      <c r="E34" s="29">
        <v>-14.9</v>
      </c>
      <c r="F34" s="29">
        <v>-15.97</v>
      </c>
      <c r="G34" s="29">
        <v>-18.760000000000002</v>
      </c>
      <c r="H34" s="29">
        <v>-27.07</v>
      </c>
      <c r="I34" s="29">
        <v>-27.87</v>
      </c>
      <c r="J34" s="29">
        <v>-33.43</v>
      </c>
      <c r="K34" s="29">
        <v>-32.83</v>
      </c>
      <c r="L34" s="30">
        <v>-30.11</v>
      </c>
      <c r="M34" s="29">
        <v>-49.07</v>
      </c>
      <c r="N34" s="29">
        <v>-22.39</v>
      </c>
      <c r="O34" s="29">
        <v>-33.99</v>
      </c>
      <c r="P34" s="29">
        <v>-16.010000000000002</v>
      </c>
    </row>
    <row r="35" spans="1:16" ht="16" x14ac:dyDescent="0.2">
      <c r="A35" s="14" t="s">
        <v>192</v>
      </c>
      <c r="B35" s="15"/>
      <c r="C35" s="16">
        <f>(C33/B33)-1</f>
        <v>-3.5748864228792865E-3</v>
      </c>
      <c r="D35" s="16">
        <f>(D33/C33)-1</f>
        <v>0.32685551984453243</v>
      </c>
      <c r="E35" s="16">
        <f>(E33/D33)-1</f>
        <v>0.16392519152771512</v>
      </c>
      <c r="F35" s="16">
        <f t="shared" ref="F35:N35" si="4">(F33/E33)-1</f>
        <v>0.5416706998354468</v>
      </c>
      <c r="G35" s="16">
        <f t="shared" si="4"/>
        <v>0.91418660136874497</v>
      </c>
      <c r="H35" s="16">
        <f t="shared" si="4"/>
        <v>1.5179624269161698</v>
      </c>
      <c r="I35" s="16">
        <f t="shared" si="4"/>
        <v>0.59895200659148129</v>
      </c>
      <c r="J35" s="16">
        <f t="shared" si="4"/>
        <v>0.9347059650209073</v>
      </c>
      <c r="K35" s="16">
        <f t="shared" si="4"/>
        <v>0.32239709443099263</v>
      </c>
      <c r="L35" s="16">
        <f t="shared" si="4"/>
        <v>-2.87148378570945E-2</v>
      </c>
      <c r="M35" s="16"/>
      <c r="N35" s="16">
        <f t="shared" si="4"/>
        <v>-0.52434344334859961</v>
      </c>
      <c r="O35" s="16">
        <f>(O33/N33)-1</f>
        <v>0.49130859289867579</v>
      </c>
      <c r="P35" s="16">
        <f>(P33/O33)-1</f>
        <v>-0.51427051578452032</v>
      </c>
    </row>
    <row r="36" spans="1:16" ht="16" x14ac:dyDescent="0.2">
      <c r="A36" s="17" t="s">
        <v>193</v>
      </c>
      <c r="B36" s="18" t="e">
        <f t="shared" ref="B36:P36" si="5">(B16*(1-0.25))/(B126+B105+B96)</f>
        <v>#VALUE!</v>
      </c>
      <c r="C36" s="18" t="e">
        <f t="shared" si="5"/>
        <v>#VALUE!</v>
      </c>
      <c r="D36" s="18" t="e">
        <f t="shared" si="5"/>
        <v>#VALUE!</v>
      </c>
      <c r="E36" s="18" t="e">
        <f t="shared" si="5"/>
        <v>#VALUE!</v>
      </c>
      <c r="F36" s="18" t="e">
        <f t="shared" si="5"/>
        <v>#VALUE!</v>
      </c>
      <c r="G36" s="18" t="e">
        <f t="shared" si="5"/>
        <v>#VALUE!</v>
      </c>
      <c r="H36" s="18">
        <f t="shared" si="5"/>
        <v>-5.6373938512005076E-2</v>
      </c>
      <c r="I36" s="18">
        <f t="shared" si="5"/>
        <v>-4.0803540306321467E-2</v>
      </c>
      <c r="J36" s="18">
        <f t="shared" si="5"/>
        <v>-5.5800696289794241E-2</v>
      </c>
      <c r="K36" s="18">
        <f t="shared" si="5"/>
        <v>-6.5601608010936591E-2</v>
      </c>
      <c r="L36" s="18">
        <f t="shared" si="5"/>
        <v>-4.9591974041778841E-2</v>
      </c>
      <c r="M36" s="18">
        <f t="shared" si="5"/>
        <v>-1.8274470280093352E-2</v>
      </c>
      <c r="N36" s="18">
        <f t="shared" si="5"/>
        <v>-1.3641596516417488E-2</v>
      </c>
      <c r="O36" s="18">
        <f t="shared" si="5"/>
        <v>-7.8212205795008174E-3</v>
      </c>
      <c r="P36" s="18">
        <f t="shared" si="5"/>
        <v>-7.8896215600946732E-3</v>
      </c>
    </row>
    <row r="37" spans="1:16" ht="16" x14ac:dyDescent="0.2">
      <c r="A37" s="3" t="s">
        <v>42</v>
      </c>
      <c r="B37" s="4" t="s">
        <v>21</v>
      </c>
      <c r="C37" s="4" t="s">
        <v>21</v>
      </c>
      <c r="D37" s="4" t="s">
        <v>21</v>
      </c>
      <c r="E37" s="4" t="s">
        <v>21</v>
      </c>
      <c r="F37" s="4" t="s">
        <v>21</v>
      </c>
      <c r="G37" s="4" t="s">
        <v>21</v>
      </c>
      <c r="H37" s="4" t="s">
        <v>21</v>
      </c>
      <c r="I37" s="4" t="s">
        <v>21</v>
      </c>
      <c r="J37" s="4" t="s">
        <v>21</v>
      </c>
      <c r="K37" s="4" t="s">
        <v>21</v>
      </c>
      <c r="L37" s="5" t="s">
        <v>21</v>
      </c>
      <c r="M37" s="4" t="s">
        <v>21</v>
      </c>
      <c r="N37" s="4" t="s">
        <v>21</v>
      </c>
      <c r="O37" s="4" t="s">
        <v>21</v>
      </c>
      <c r="P37" s="4" t="s">
        <v>21</v>
      </c>
    </row>
    <row r="38" spans="1:16" ht="16" x14ac:dyDescent="0.2">
      <c r="A38" s="3" t="s">
        <v>43</v>
      </c>
      <c r="B38" s="4" t="s">
        <v>21</v>
      </c>
      <c r="C38" s="4" t="s">
        <v>21</v>
      </c>
      <c r="D38" s="4" t="s">
        <v>21</v>
      </c>
      <c r="E38" s="4" t="s">
        <v>21</v>
      </c>
      <c r="F38" s="4" t="s">
        <v>21</v>
      </c>
      <c r="G38" s="4" t="s">
        <v>21</v>
      </c>
      <c r="H38" s="4" t="s">
        <v>21</v>
      </c>
      <c r="I38" s="4" t="s">
        <v>21</v>
      </c>
      <c r="J38" s="4" t="s">
        <v>21</v>
      </c>
      <c r="K38" s="4" t="s">
        <v>21</v>
      </c>
      <c r="L38" s="5" t="s">
        <v>21</v>
      </c>
      <c r="M38" s="4" t="s">
        <v>21</v>
      </c>
      <c r="N38" s="4" t="s">
        <v>21</v>
      </c>
      <c r="O38" s="4" t="s">
        <v>21</v>
      </c>
      <c r="P38" s="4" t="s">
        <v>21</v>
      </c>
    </row>
    <row r="39" spans="1:16" ht="16" x14ac:dyDescent="0.2">
      <c r="A39" s="3" t="s">
        <v>44</v>
      </c>
      <c r="B39" s="4">
        <v>-26854000</v>
      </c>
      <c r="C39" s="4">
        <v>-26758000</v>
      </c>
      <c r="D39" s="4">
        <v>-35504000</v>
      </c>
      <c r="E39" s="4">
        <v>-41324000</v>
      </c>
      <c r="F39" s="4">
        <v>-63708000</v>
      </c>
      <c r="G39" s="4">
        <v>-121949000</v>
      </c>
      <c r="H39" s="4">
        <v>-307063000</v>
      </c>
      <c r="I39" s="4">
        <v>-490979000</v>
      </c>
      <c r="J39" s="4">
        <v>-949900000</v>
      </c>
      <c r="K39" s="4">
        <v>-1256145000</v>
      </c>
      <c r="L39" s="5">
        <v>-1220075000</v>
      </c>
      <c r="M39" s="4">
        <v>-482327000</v>
      </c>
      <c r="N39" s="4">
        <v>-229422000</v>
      </c>
      <c r="O39" s="4">
        <v>-342139000</v>
      </c>
      <c r="P39" s="4">
        <v>-166187000</v>
      </c>
    </row>
    <row r="40" spans="1:16" ht="16" x14ac:dyDescent="0.2">
      <c r="A40" s="3" t="s">
        <v>45</v>
      </c>
      <c r="B40" s="4">
        <v>59399000</v>
      </c>
      <c r="C40" s="4">
        <v>71992000</v>
      </c>
      <c r="D40" s="4">
        <v>17747000</v>
      </c>
      <c r="E40" s="4">
        <v>53117000</v>
      </c>
      <c r="F40" s="4">
        <v>91225000</v>
      </c>
      <c r="G40" s="4">
        <v>97130000</v>
      </c>
      <c r="H40" s="4">
        <v>130083000</v>
      </c>
      <c r="I40" s="4">
        <v>146709000</v>
      </c>
      <c r="J40" s="4">
        <v>174180000</v>
      </c>
      <c r="K40" s="4">
        <v>182994000</v>
      </c>
      <c r="L40" s="5">
        <v>184651000</v>
      </c>
      <c r="M40" s="4">
        <v>183693000</v>
      </c>
      <c r="N40" s="4">
        <v>185017000</v>
      </c>
      <c r="O40" s="4">
        <v>186403000</v>
      </c>
      <c r="P40" s="4">
        <v>183491000</v>
      </c>
    </row>
    <row r="41" spans="1:16" ht="16" x14ac:dyDescent="0.2">
      <c r="A41" s="3" t="s">
        <v>46</v>
      </c>
      <c r="B41" s="6">
        <v>-0.45</v>
      </c>
      <c r="C41" s="6">
        <v>-0.37</v>
      </c>
      <c r="D41" s="4">
        <v>-2</v>
      </c>
      <c r="E41" s="6">
        <v>-0.78</v>
      </c>
      <c r="F41" s="6">
        <v>-0.7</v>
      </c>
      <c r="G41" s="6">
        <v>-1.26</v>
      </c>
      <c r="H41" s="6">
        <v>-2.36</v>
      </c>
      <c r="I41" s="6">
        <v>-3.35</v>
      </c>
      <c r="J41" s="6">
        <v>-5.45</v>
      </c>
      <c r="K41" s="6">
        <v>-6.86</v>
      </c>
      <c r="L41" s="7">
        <v>-6.61</v>
      </c>
      <c r="M41" s="6">
        <v>-2.63</v>
      </c>
      <c r="N41" s="6">
        <v>-1.24</v>
      </c>
      <c r="O41" s="6">
        <v>-1.84</v>
      </c>
      <c r="P41" s="6">
        <v>-0.91</v>
      </c>
    </row>
    <row r="42" spans="1:16" ht="16" x14ac:dyDescent="0.2">
      <c r="A42" s="3" t="s">
        <v>47</v>
      </c>
      <c r="B42" s="6">
        <v>-0.45</v>
      </c>
      <c r="C42" s="6">
        <v>-0.37</v>
      </c>
      <c r="D42" s="4">
        <v>-2</v>
      </c>
      <c r="E42" s="6">
        <v>-0.78</v>
      </c>
      <c r="F42" s="6">
        <v>-0.7</v>
      </c>
      <c r="G42" s="6">
        <v>-1.26</v>
      </c>
      <c r="H42" s="6">
        <v>-2.36</v>
      </c>
      <c r="I42" s="6">
        <v>-3.35</v>
      </c>
      <c r="J42" s="6">
        <v>-5.45</v>
      </c>
      <c r="K42" s="6">
        <v>-6.86</v>
      </c>
      <c r="L42" s="7">
        <v>-6.61</v>
      </c>
      <c r="M42" s="6">
        <v>-2.63</v>
      </c>
      <c r="N42" s="6">
        <v>-1.24</v>
      </c>
      <c r="O42" s="6">
        <v>-1.84</v>
      </c>
      <c r="P42" s="6">
        <v>-0.91</v>
      </c>
    </row>
    <row r="43" spans="1:16" ht="16" x14ac:dyDescent="0.2">
      <c r="A43" s="3" t="s">
        <v>48</v>
      </c>
      <c r="B43" s="4">
        <v>59399000</v>
      </c>
      <c r="C43" s="4">
        <v>71992000</v>
      </c>
      <c r="D43" s="4">
        <v>17747000</v>
      </c>
      <c r="E43" s="4">
        <v>53117000</v>
      </c>
      <c r="F43" s="4">
        <v>91225000</v>
      </c>
      <c r="G43" s="4">
        <v>97130000</v>
      </c>
      <c r="H43" s="4">
        <v>130083000</v>
      </c>
      <c r="I43" s="4">
        <v>146709000</v>
      </c>
      <c r="J43" s="4">
        <v>174180000</v>
      </c>
      <c r="K43" s="4">
        <v>182994000</v>
      </c>
      <c r="L43" s="5">
        <v>184651000</v>
      </c>
      <c r="M43" s="4">
        <v>183693000</v>
      </c>
      <c r="N43" s="4">
        <v>185017000</v>
      </c>
      <c r="O43" s="4">
        <v>186403000</v>
      </c>
      <c r="P43" s="4">
        <v>183491000</v>
      </c>
    </row>
    <row r="44" spans="1:16" ht="16" x14ac:dyDescent="0.2">
      <c r="A44" s="3" t="s">
        <v>49</v>
      </c>
      <c r="B44" s="6">
        <v>-0.45</v>
      </c>
      <c r="C44" s="6">
        <v>-0.37</v>
      </c>
      <c r="D44" s="4">
        <v>-2</v>
      </c>
      <c r="E44" s="6">
        <v>-0.78</v>
      </c>
      <c r="F44" s="6">
        <v>-0.7</v>
      </c>
      <c r="G44" s="6">
        <v>-1.26</v>
      </c>
      <c r="H44" s="6">
        <v>-2.36</v>
      </c>
      <c r="I44" s="6">
        <v>-3.35</v>
      </c>
      <c r="J44" s="6">
        <v>-5.45</v>
      </c>
      <c r="K44" s="6">
        <v>-6.86</v>
      </c>
      <c r="L44" s="7">
        <v>-6.61</v>
      </c>
      <c r="M44" s="6">
        <v>-2.63</v>
      </c>
      <c r="N44" s="6">
        <v>-1.24</v>
      </c>
      <c r="O44" s="6">
        <v>-1.84</v>
      </c>
      <c r="P44" s="6">
        <v>-0.91</v>
      </c>
    </row>
    <row r="45" spans="1:16" ht="16" x14ac:dyDescent="0.2">
      <c r="A45" s="3" t="s">
        <v>50</v>
      </c>
      <c r="B45" s="6">
        <v>-0.45</v>
      </c>
      <c r="C45" s="6">
        <v>-0.37</v>
      </c>
      <c r="D45" s="4">
        <v>-2</v>
      </c>
      <c r="E45" s="6">
        <v>-0.78</v>
      </c>
      <c r="F45" s="6">
        <v>-0.7</v>
      </c>
      <c r="G45" s="6">
        <v>-1.26</v>
      </c>
      <c r="H45" s="6">
        <v>-2.36</v>
      </c>
      <c r="I45" s="6">
        <v>-3.35</v>
      </c>
      <c r="J45" s="6">
        <v>-5.45</v>
      </c>
      <c r="K45" s="6">
        <v>-6.86</v>
      </c>
      <c r="L45" s="7">
        <v>-6.61</v>
      </c>
      <c r="M45" s="6">
        <v>-2.63</v>
      </c>
      <c r="N45" s="6">
        <v>-1.24</v>
      </c>
      <c r="O45" s="6">
        <v>-1.84</v>
      </c>
      <c r="P45" s="6">
        <v>-0.91</v>
      </c>
    </row>
    <row r="46" spans="1:16" ht="16" x14ac:dyDescent="0.2">
      <c r="A46" s="3" t="s">
        <v>51</v>
      </c>
      <c r="B46" s="4">
        <v>-26240000</v>
      </c>
      <c r="C46" s="4">
        <v>-24927000</v>
      </c>
      <c r="D46" s="4">
        <v>-31167000</v>
      </c>
      <c r="E46" s="4">
        <v>-29140000</v>
      </c>
      <c r="F46" s="4">
        <v>-46138000</v>
      </c>
      <c r="G46" s="4">
        <v>-82019000</v>
      </c>
      <c r="H46" s="4">
        <v>-259355000</v>
      </c>
      <c r="I46" s="4">
        <v>-343241000</v>
      </c>
      <c r="J46" s="4">
        <v>-657206000</v>
      </c>
      <c r="K46" s="4">
        <v>-751823000</v>
      </c>
      <c r="L46" s="5">
        <v>-451386000</v>
      </c>
      <c r="M46" s="4">
        <v>-216688000</v>
      </c>
      <c r="N46" s="4">
        <v>-143135000</v>
      </c>
      <c r="O46" s="4">
        <v>-48965000</v>
      </c>
      <c r="P46" s="4">
        <v>-42598000</v>
      </c>
    </row>
    <row r="47" spans="1:16" ht="16" x14ac:dyDescent="0.2">
      <c r="A47" s="3" t="s">
        <v>52</v>
      </c>
      <c r="B47" s="6">
        <v>-52.56</v>
      </c>
      <c r="C47" s="6">
        <v>-28.06</v>
      </c>
      <c r="D47" s="6">
        <v>-18.670000000000002</v>
      </c>
      <c r="E47" s="6">
        <v>-10.51</v>
      </c>
      <c r="F47" s="6">
        <v>-11.56</v>
      </c>
      <c r="G47" s="6">
        <v>-12.62</v>
      </c>
      <c r="H47" s="6">
        <v>-22.86</v>
      </c>
      <c r="I47" s="6">
        <v>-19.48</v>
      </c>
      <c r="J47" s="6">
        <v>-23.13</v>
      </c>
      <c r="K47" s="6">
        <v>-19.649999999999999</v>
      </c>
      <c r="L47" s="7">
        <v>-11.14</v>
      </c>
      <c r="M47" s="6">
        <v>-22.6</v>
      </c>
      <c r="N47" s="6">
        <v>-19.649999999999999</v>
      </c>
      <c r="O47" s="6">
        <v>-16.45</v>
      </c>
      <c r="P47" s="6">
        <v>-11.14</v>
      </c>
    </row>
    <row r="48" spans="1:16" ht="16" x14ac:dyDescent="0.2">
      <c r="A48" s="3" t="s">
        <v>53</v>
      </c>
      <c r="B48" s="4">
        <v>-26850000</v>
      </c>
      <c r="C48" s="4">
        <v>-26683000</v>
      </c>
      <c r="D48" s="4">
        <v>-35393000</v>
      </c>
      <c r="E48" s="4">
        <v>-37455000</v>
      </c>
      <c r="F48" s="4">
        <v>-64902000</v>
      </c>
      <c r="G48" s="4">
        <v>-108114000</v>
      </c>
      <c r="H48" s="4">
        <v>-369785000</v>
      </c>
      <c r="I48" s="4">
        <v>-492901000</v>
      </c>
      <c r="J48" s="4">
        <v>-915584000</v>
      </c>
      <c r="K48" s="4">
        <v>-1030950000</v>
      </c>
      <c r="L48" s="5">
        <v>-739157000</v>
      </c>
      <c r="M48" s="4">
        <v>-286824000</v>
      </c>
      <c r="N48" s="4">
        <v>-214382000</v>
      </c>
      <c r="O48" s="4">
        <v>-120358000</v>
      </c>
      <c r="P48" s="4">
        <v>-117593000</v>
      </c>
    </row>
    <row r="49" spans="1:16" ht="16" x14ac:dyDescent="0.2">
      <c r="A49" s="3" t="s">
        <v>54</v>
      </c>
      <c r="B49" s="4">
        <v>-26850000</v>
      </c>
      <c r="C49" s="4">
        <v>-26683000</v>
      </c>
      <c r="D49" s="4">
        <v>-35393000</v>
      </c>
      <c r="E49" s="4">
        <v>-37455000</v>
      </c>
      <c r="F49" s="4">
        <v>-64902000</v>
      </c>
      <c r="G49" s="4">
        <v>-108114000</v>
      </c>
      <c r="H49" s="4">
        <v>-369785000</v>
      </c>
      <c r="I49" s="4">
        <v>-492901000</v>
      </c>
      <c r="J49" s="4">
        <v>-915584000</v>
      </c>
      <c r="K49" s="4">
        <v>-1030950000</v>
      </c>
      <c r="L49" s="5">
        <v>-739157000</v>
      </c>
      <c r="M49" s="4">
        <v>-286824000</v>
      </c>
      <c r="N49" s="4">
        <v>-214382000</v>
      </c>
      <c r="O49" s="4">
        <v>-120358000</v>
      </c>
      <c r="P49" s="4">
        <v>-117593000</v>
      </c>
    </row>
    <row r="50" spans="1:16" ht="16" x14ac:dyDescent="0.2">
      <c r="A50" s="3" t="s">
        <v>58</v>
      </c>
      <c r="B50" s="4" t="s">
        <v>21</v>
      </c>
      <c r="C50" s="4" t="s">
        <v>21</v>
      </c>
      <c r="D50" s="4" t="s">
        <v>21</v>
      </c>
      <c r="E50" s="4">
        <v>379911</v>
      </c>
      <c r="F50" s="4">
        <v>400622</v>
      </c>
      <c r="G50" s="4">
        <v>451435</v>
      </c>
      <c r="H50" s="4">
        <v>390523</v>
      </c>
      <c r="I50" s="4">
        <v>380595</v>
      </c>
      <c r="J50" s="4">
        <v>361235</v>
      </c>
      <c r="K50" s="4">
        <v>469142</v>
      </c>
      <c r="L50" s="5">
        <v>496803</v>
      </c>
      <c r="M50" s="4">
        <v>124956</v>
      </c>
      <c r="N50" s="4">
        <v>125622</v>
      </c>
      <c r="O50" s="4">
        <v>123414</v>
      </c>
      <c r="P50" s="4">
        <v>127239</v>
      </c>
    </row>
    <row r="51" spans="1:16" ht="16" x14ac:dyDescent="0.2">
      <c r="A51" s="3" t="s">
        <v>59</v>
      </c>
      <c r="B51" s="4" t="s">
        <v>21</v>
      </c>
      <c r="C51" s="4" t="s">
        <v>21</v>
      </c>
      <c r="D51" s="4" t="s">
        <v>21</v>
      </c>
      <c r="E51" s="4" t="s">
        <v>21</v>
      </c>
      <c r="F51" s="4" t="s">
        <v>21</v>
      </c>
      <c r="G51" s="4" t="s">
        <v>21</v>
      </c>
      <c r="H51" s="4" t="s">
        <v>21</v>
      </c>
      <c r="I51" s="4" t="s">
        <v>21</v>
      </c>
      <c r="J51" s="4" t="s">
        <v>21</v>
      </c>
      <c r="K51" s="4" t="s">
        <v>21</v>
      </c>
      <c r="L51" s="5" t="s">
        <v>21</v>
      </c>
      <c r="M51" s="4" t="s">
        <v>21</v>
      </c>
      <c r="N51" s="4" t="s">
        <v>21</v>
      </c>
      <c r="O51" s="4" t="s">
        <v>21</v>
      </c>
      <c r="P51" s="4" t="s">
        <v>21</v>
      </c>
    </row>
    <row r="52" spans="1:16" ht="16" x14ac:dyDescent="0.2">
      <c r="A52" s="3" t="s">
        <v>60</v>
      </c>
      <c r="B52" s="4">
        <v>610000</v>
      </c>
      <c r="C52" s="4">
        <v>1756000</v>
      </c>
      <c r="D52" s="4">
        <v>4226000</v>
      </c>
      <c r="E52" s="4">
        <v>8315000</v>
      </c>
      <c r="F52" s="4">
        <v>18764000</v>
      </c>
      <c r="G52" s="4">
        <v>26095000</v>
      </c>
      <c r="H52" s="4">
        <v>110430000</v>
      </c>
      <c r="I52" s="4">
        <v>149660000</v>
      </c>
      <c r="J52" s="4">
        <v>258378000</v>
      </c>
      <c r="K52" s="4">
        <v>279127000</v>
      </c>
      <c r="L52" s="5">
        <v>287771000</v>
      </c>
      <c r="M52" s="4">
        <v>70136000</v>
      </c>
      <c r="N52" s="4">
        <v>71247000</v>
      </c>
      <c r="O52" s="4">
        <v>71393000</v>
      </c>
      <c r="P52" s="4">
        <v>74995000</v>
      </c>
    </row>
    <row r="54" spans="1:16" ht="16" x14ac:dyDescent="0.2">
      <c r="A54" s="2" t="s">
        <v>21</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row>
    <row r="55" spans="1:16" ht="16" x14ac:dyDescent="0.2">
      <c r="A55" s="3" t="s">
        <v>61</v>
      </c>
      <c r="B55" s="4" t="s">
        <v>21</v>
      </c>
      <c r="C55" s="4">
        <v>46349000</v>
      </c>
      <c r="D55" s="4">
        <v>136475000</v>
      </c>
      <c r="E55" s="4">
        <v>353380000</v>
      </c>
      <c r="F55" s="4">
        <v>353265000</v>
      </c>
      <c r="G55" s="4">
        <v>872948000</v>
      </c>
      <c r="H55" s="4">
        <v>2061331000</v>
      </c>
      <c r="I55" s="4">
        <v>3372335000</v>
      </c>
      <c r="J55" s="4">
        <v>5932228000</v>
      </c>
      <c r="K55" s="4">
        <v>4984086000</v>
      </c>
      <c r="L55" s="5">
        <v>4664500000</v>
      </c>
      <c r="M55" s="4">
        <v>4962272000</v>
      </c>
      <c r="N55" s="4">
        <v>4984086000</v>
      </c>
      <c r="O55" s="4">
        <v>4856536000</v>
      </c>
      <c r="P55" s="4">
        <v>4664500000</v>
      </c>
    </row>
    <row r="56" spans="1:16" ht="16" x14ac:dyDescent="0.2">
      <c r="A56" s="3" t="s">
        <v>62</v>
      </c>
      <c r="B56" s="4" t="s">
        <v>21</v>
      </c>
      <c r="C56" s="4">
        <v>32627000</v>
      </c>
      <c r="D56" s="4">
        <v>108835000</v>
      </c>
      <c r="E56" s="4">
        <v>305665000</v>
      </c>
      <c r="F56" s="4">
        <v>290873000</v>
      </c>
      <c r="G56" s="4">
        <v>748343000</v>
      </c>
      <c r="H56" s="4">
        <v>1852693000</v>
      </c>
      <c r="I56" s="4">
        <v>3039791000</v>
      </c>
      <c r="J56" s="4">
        <v>5357882000</v>
      </c>
      <c r="K56" s="4">
        <v>4155069000</v>
      </c>
      <c r="L56" s="5">
        <v>3683968000</v>
      </c>
      <c r="M56" s="4">
        <v>4208545000</v>
      </c>
      <c r="N56" s="4">
        <v>4155069000</v>
      </c>
      <c r="O56" s="4">
        <v>3945307000</v>
      </c>
      <c r="P56" s="4">
        <v>3683968000</v>
      </c>
    </row>
    <row r="57" spans="1:16" ht="16" x14ac:dyDescent="0.2">
      <c r="A57" s="3" t="s">
        <v>63</v>
      </c>
      <c r="B57" s="4" t="s">
        <v>21</v>
      </c>
      <c r="C57" s="4">
        <v>32627000</v>
      </c>
      <c r="D57" s="4">
        <v>108835000</v>
      </c>
      <c r="E57" s="4">
        <v>305665000</v>
      </c>
      <c r="F57" s="4">
        <v>115286000</v>
      </c>
      <c r="G57" s="4">
        <v>487215000</v>
      </c>
      <c r="H57" s="4">
        <v>253660000</v>
      </c>
      <c r="I57" s="4">
        <v>933885000</v>
      </c>
      <c r="J57" s="4">
        <v>1479452000</v>
      </c>
      <c r="K57" s="4">
        <v>651752000</v>
      </c>
      <c r="L57" s="5">
        <v>675081000</v>
      </c>
      <c r="M57" s="4">
        <v>632794000</v>
      </c>
      <c r="N57" s="4">
        <v>651752000</v>
      </c>
      <c r="O57" s="4">
        <v>634824000</v>
      </c>
      <c r="P57" s="4">
        <v>675081000</v>
      </c>
    </row>
    <row r="58" spans="1:16" ht="16" x14ac:dyDescent="0.2">
      <c r="A58" s="3" t="s">
        <v>64</v>
      </c>
      <c r="B58" s="4" t="s">
        <v>21</v>
      </c>
      <c r="C58" s="4" t="s">
        <v>21</v>
      </c>
      <c r="D58" s="4" t="s">
        <v>21</v>
      </c>
      <c r="E58" s="4" t="s">
        <v>21</v>
      </c>
      <c r="F58" s="4">
        <v>175587000</v>
      </c>
      <c r="G58" s="4">
        <v>261128000</v>
      </c>
      <c r="H58" s="4">
        <v>1599033000</v>
      </c>
      <c r="I58" s="4">
        <v>2105906000</v>
      </c>
      <c r="J58" s="4">
        <v>3878430000</v>
      </c>
      <c r="K58" s="4">
        <v>3503317000</v>
      </c>
      <c r="L58" s="5">
        <v>3008887000</v>
      </c>
      <c r="M58" s="4">
        <v>3575751000</v>
      </c>
      <c r="N58" s="4">
        <v>3503317000</v>
      </c>
      <c r="O58" s="4">
        <v>3310483000</v>
      </c>
      <c r="P58" s="4">
        <v>3008887000</v>
      </c>
    </row>
    <row r="59" spans="1:16" ht="16" x14ac:dyDescent="0.2">
      <c r="A59" s="3" t="s">
        <v>65</v>
      </c>
      <c r="B59" s="4" t="s">
        <v>21</v>
      </c>
      <c r="C59" s="4">
        <v>9264000</v>
      </c>
      <c r="D59" s="4">
        <v>19094000</v>
      </c>
      <c r="E59" s="4">
        <v>26203000</v>
      </c>
      <c r="F59" s="4">
        <v>43113000</v>
      </c>
      <c r="G59" s="4">
        <v>97712000</v>
      </c>
      <c r="H59" s="4">
        <v>154067000</v>
      </c>
      <c r="I59" s="4">
        <v>251167000</v>
      </c>
      <c r="J59" s="4">
        <v>388215000</v>
      </c>
      <c r="K59" s="4">
        <v>547507000</v>
      </c>
      <c r="L59" s="5">
        <v>599806000</v>
      </c>
      <c r="M59" s="4">
        <v>487750000</v>
      </c>
      <c r="N59" s="4">
        <v>547507000</v>
      </c>
      <c r="O59" s="4">
        <v>575664000</v>
      </c>
      <c r="P59" s="4">
        <v>599806000</v>
      </c>
    </row>
    <row r="60" spans="1:16" ht="16" x14ac:dyDescent="0.2">
      <c r="A60" s="3" t="s">
        <v>66</v>
      </c>
      <c r="B60" s="4" t="s">
        <v>21</v>
      </c>
      <c r="C60" s="4">
        <v>9264000</v>
      </c>
      <c r="D60" s="4">
        <v>19094000</v>
      </c>
      <c r="E60" s="4">
        <v>26203000</v>
      </c>
      <c r="F60" s="4">
        <v>43113000</v>
      </c>
      <c r="G60" s="4">
        <v>97712000</v>
      </c>
      <c r="H60" s="4">
        <v>154067000</v>
      </c>
      <c r="I60" s="4">
        <v>251167000</v>
      </c>
      <c r="J60" s="4">
        <v>388215000</v>
      </c>
      <c r="K60" s="4">
        <v>547507000</v>
      </c>
      <c r="L60" s="5">
        <v>599806000</v>
      </c>
      <c r="M60" s="4">
        <v>487750000</v>
      </c>
      <c r="N60" s="4">
        <v>547507000</v>
      </c>
      <c r="O60" s="4">
        <v>575664000</v>
      </c>
      <c r="P60" s="4">
        <v>599806000</v>
      </c>
    </row>
    <row r="61" spans="1:16" ht="16" x14ac:dyDescent="0.2">
      <c r="A61" s="3" t="s">
        <v>67</v>
      </c>
      <c r="B61" s="4" t="s">
        <v>21</v>
      </c>
      <c r="C61" s="4" t="s">
        <v>21</v>
      </c>
      <c r="D61" s="4" t="s">
        <v>21</v>
      </c>
      <c r="E61" s="4" t="s">
        <v>21</v>
      </c>
      <c r="F61" s="4" t="s">
        <v>21</v>
      </c>
      <c r="G61" s="4" t="s">
        <v>21</v>
      </c>
      <c r="H61" s="4" t="s">
        <v>21</v>
      </c>
      <c r="I61" s="4" t="s">
        <v>21</v>
      </c>
      <c r="J61" s="4" t="s">
        <v>21</v>
      </c>
      <c r="K61" s="4" t="s">
        <v>21</v>
      </c>
      <c r="L61" s="5" t="s">
        <v>21</v>
      </c>
      <c r="M61" s="4" t="s">
        <v>21</v>
      </c>
      <c r="N61" s="4" t="s">
        <v>21</v>
      </c>
      <c r="O61" s="4" t="s">
        <v>21</v>
      </c>
      <c r="P61" s="4" t="s">
        <v>21</v>
      </c>
    </row>
    <row r="62" spans="1:16" ht="16" x14ac:dyDescent="0.2">
      <c r="A62" s="3" t="s">
        <v>68</v>
      </c>
      <c r="B62" s="4" t="s">
        <v>21</v>
      </c>
      <c r="C62" s="4" t="s">
        <v>21</v>
      </c>
      <c r="D62" s="4" t="s">
        <v>21</v>
      </c>
      <c r="E62" s="4" t="s">
        <v>21</v>
      </c>
      <c r="F62" s="4" t="s">
        <v>21</v>
      </c>
      <c r="G62" s="4" t="s">
        <v>21</v>
      </c>
      <c r="H62" s="4" t="s">
        <v>21</v>
      </c>
      <c r="I62" s="4" t="s">
        <v>21</v>
      </c>
      <c r="J62" s="4" t="s">
        <v>21</v>
      </c>
      <c r="K62" s="4" t="s">
        <v>21</v>
      </c>
      <c r="L62" s="5" t="s">
        <v>21</v>
      </c>
      <c r="M62" s="4" t="s">
        <v>21</v>
      </c>
      <c r="N62" s="4" t="s">
        <v>21</v>
      </c>
      <c r="O62" s="4" t="s">
        <v>21</v>
      </c>
      <c r="P62" s="4" t="s">
        <v>21</v>
      </c>
    </row>
    <row r="63" spans="1:16" ht="16" x14ac:dyDescent="0.2">
      <c r="A63" s="3" t="s">
        <v>69</v>
      </c>
      <c r="B63" s="4" t="s">
        <v>21</v>
      </c>
      <c r="C63" s="4" t="s">
        <v>21</v>
      </c>
      <c r="D63" s="4" t="s">
        <v>21</v>
      </c>
      <c r="E63" s="4" t="s">
        <v>21</v>
      </c>
      <c r="F63" s="4" t="s">
        <v>21</v>
      </c>
      <c r="G63" s="4" t="s">
        <v>21</v>
      </c>
      <c r="H63" s="4" t="s">
        <v>21</v>
      </c>
      <c r="I63" s="4" t="s">
        <v>21</v>
      </c>
      <c r="J63" s="4" t="s">
        <v>21</v>
      </c>
      <c r="K63" s="4" t="s">
        <v>21</v>
      </c>
      <c r="L63" s="5" t="s">
        <v>21</v>
      </c>
      <c r="M63" s="4" t="s">
        <v>21</v>
      </c>
      <c r="N63" s="4" t="s">
        <v>21</v>
      </c>
      <c r="O63" s="4" t="s">
        <v>21</v>
      </c>
      <c r="P63" s="4" t="s">
        <v>21</v>
      </c>
    </row>
    <row r="64" spans="1:16" ht="16" x14ac:dyDescent="0.2">
      <c r="A64" s="3" t="s">
        <v>70</v>
      </c>
      <c r="B64" s="4" t="s">
        <v>21</v>
      </c>
      <c r="C64" s="4" t="s">
        <v>21</v>
      </c>
      <c r="D64" s="4" t="s">
        <v>21</v>
      </c>
      <c r="E64" s="4" t="s">
        <v>21</v>
      </c>
      <c r="F64" s="4" t="s">
        <v>21</v>
      </c>
      <c r="G64" s="4" t="s">
        <v>21</v>
      </c>
      <c r="H64" s="4" t="s">
        <v>21</v>
      </c>
      <c r="I64" s="4" t="s">
        <v>21</v>
      </c>
      <c r="J64" s="4" t="s">
        <v>21</v>
      </c>
      <c r="K64" s="4" t="s">
        <v>21</v>
      </c>
      <c r="L64" s="5" t="s">
        <v>21</v>
      </c>
      <c r="M64" s="4" t="s">
        <v>21</v>
      </c>
      <c r="N64" s="4" t="s">
        <v>21</v>
      </c>
      <c r="O64" s="4" t="s">
        <v>21</v>
      </c>
      <c r="P64" s="4" t="s">
        <v>21</v>
      </c>
    </row>
    <row r="65" spans="1:16" ht="16" x14ac:dyDescent="0.2">
      <c r="A65" s="3" t="s">
        <v>71</v>
      </c>
      <c r="B65" s="4" t="s">
        <v>21</v>
      </c>
      <c r="C65" s="4" t="s">
        <v>21</v>
      </c>
      <c r="D65" s="4" t="s">
        <v>21</v>
      </c>
      <c r="E65" s="4" t="s">
        <v>21</v>
      </c>
      <c r="F65" s="4" t="s">
        <v>21</v>
      </c>
      <c r="G65" s="4" t="s">
        <v>21</v>
      </c>
      <c r="H65" s="4" t="s">
        <v>21</v>
      </c>
      <c r="I65" s="4" t="s">
        <v>21</v>
      </c>
      <c r="J65" s="4" t="s">
        <v>21</v>
      </c>
      <c r="K65" s="4" t="s">
        <v>21</v>
      </c>
      <c r="L65" s="5" t="s">
        <v>21</v>
      </c>
      <c r="M65" s="4" t="s">
        <v>21</v>
      </c>
      <c r="N65" s="4" t="s">
        <v>21</v>
      </c>
      <c r="O65" s="4" t="s">
        <v>21</v>
      </c>
      <c r="P65" s="4" t="s">
        <v>21</v>
      </c>
    </row>
    <row r="66" spans="1:16" ht="16" x14ac:dyDescent="0.2">
      <c r="A66" s="3" t="s">
        <v>72</v>
      </c>
      <c r="B66" s="4" t="s">
        <v>21</v>
      </c>
      <c r="C66" s="4" t="s">
        <v>21</v>
      </c>
      <c r="D66" s="4" t="s">
        <v>21</v>
      </c>
      <c r="E66" s="4" t="s">
        <v>21</v>
      </c>
      <c r="F66" s="4" t="s">
        <v>21</v>
      </c>
      <c r="G66" s="4" t="s">
        <v>21</v>
      </c>
      <c r="H66" s="4" t="s">
        <v>21</v>
      </c>
      <c r="I66" s="4" t="s">
        <v>21</v>
      </c>
      <c r="J66" s="4" t="s">
        <v>21</v>
      </c>
      <c r="K66" s="4" t="s">
        <v>21</v>
      </c>
      <c r="L66" s="5" t="s">
        <v>21</v>
      </c>
      <c r="M66" s="4" t="s">
        <v>21</v>
      </c>
      <c r="N66" s="4" t="s">
        <v>21</v>
      </c>
      <c r="O66" s="4" t="s">
        <v>21</v>
      </c>
      <c r="P66" s="4" t="s">
        <v>21</v>
      </c>
    </row>
    <row r="67" spans="1:16" ht="16" x14ac:dyDescent="0.2">
      <c r="A67" s="3" t="s">
        <v>73</v>
      </c>
      <c r="B67" s="4" t="s">
        <v>21</v>
      </c>
      <c r="C67" s="4" t="s">
        <v>21</v>
      </c>
      <c r="D67" s="4" t="s">
        <v>21</v>
      </c>
      <c r="E67" s="4" t="s">
        <v>21</v>
      </c>
      <c r="F67" s="4" t="s">
        <v>21</v>
      </c>
      <c r="G67" s="4" t="s">
        <v>21</v>
      </c>
      <c r="H67" s="4" t="s">
        <v>21</v>
      </c>
      <c r="I67" s="4" t="s">
        <v>21</v>
      </c>
      <c r="J67" s="4" t="s">
        <v>21</v>
      </c>
      <c r="K67" s="4" t="s">
        <v>21</v>
      </c>
      <c r="L67" s="5" t="s">
        <v>21</v>
      </c>
      <c r="M67" s="4" t="s">
        <v>21</v>
      </c>
      <c r="N67" s="4" t="s">
        <v>21</v>
      </c>
      <c r="O67" s="4" t="s">
        <v>21</v>
      </c>
      <c r="P67" s="4" t="s">
        <v>21</v>
      </c>
    </row>
    <row r="68" spans="1:16" ht="16" x14ac:dyDescent="0.2">
      <c r="A68" s="3" t="s">
        <v>74</v>
      </c>
      <c r="B68" s="4" t="s">
        <v>21</v>
      </c>
      <c r="C68" s="4" t="s">
        <v>21</v>
      </c>
      <c r="D68" s="4" t="s">
        <v>21</v>
      </c>
      <c r="E68" s="4" t="s">
        <v>21</v>
      </c>
      <c r="F68" s="4" t="s">
        <v>21</v>
      </c>
      <c r="G68" s="4" t="s">
        <v>21</v>
      </c>
      <c r="H68" s="4" t="s">
        <v>21</v>
      </c>
      <c r="I68" s="4" t="s">
        <v>21</v>
      </c>
      <c r="J68" s="4" t="s">
        <v>21</v>
      </c>
      <c r="K68" s="4" t="s">
        <v>21</v>
      </c>
      <c r="L68" s="5" t="s">
        <v>21</v>
      </c>
      <c r="M68" s="4" t="s">
        <v>21</v>
      </c>
      <c r="N68" s="4" t="s">
        <v>21</v>
      </c>
      <c r="O68" s="4" t="s">
        <v>21</v>
      </c>
      <c r="P68" s="4" t="s">
        <v>21</v>
      </c>
    </row>
    <row r="69" spans="1:16" ht="16" x14ac:dyDescent="0.2">
      <c r="A69" s="3" t="s">
        <v>75</v>
      </c>
      <c r="B69" s="4" t="s">
        <v>21</v>
      </c>
      <c r="C69" s="4" t="s">
        <v>21</v>
      </c>
      <c r="D69" s="4" t="s">
        <v>21</v>
      </c>
      <c r="E69" s="4" t="s">
        <v>21</v>
      </c>
      <c r="F69" s="4" t="s">
        <v>21</v>
      </c>
      <c r="G69" s="4" t="s">
        <v>21</v>
      </c>
      <c r="H69" s="4" t="s">
        <v>21</v>
      </c>
      <c r="I69" s="4" t="s">
        <v>21</v>
      </c>
      <c r="J69" s="4" t="s">
        <v>21</v>
      </c>
      <c r="K69" s="4" t="s">
        <v>21</v>
      </c>
      <c r="L69" s="5" t="s">
        <v>21</v>
      </c>
      <c r="M69" s="4" t="s">
        <v>21</v>
      </c>
      <c r="N69" s="4" t="s">
        <v>21</v>
      </c>
      <c r="O69" s="4" t="s">
        <v>21</v>
      </c>
      <c r="P69" s="4" t="s">
        <v>21</v>
      </c>
    </row>
    <row r="70" spans="1:16" ht="16" x14ac:dyDescent="0.2">
      <c r="A70" s="3" t="s">
        <v>76</v>
      </c>
      <c r="B70" s="4" t="s">
        <v>21</v>
      </c>
      <c r="C70" s="4">
        <v>4458000</v>
      </c>
      <c r="D70" s="4">
        <v>8546000</v>
      </c>
      <c r="E70" s="4">
        <v>21512000</v>
      </c>
      <c r="F70" s="4">
        <v>19279000</v>
      </c>
      <c r="G70" s="4">
        <v>26893000</v>
      </c>
      <c r="H70" s="4">
        <v>54571000</v>
      </c>
      <c r="I70" s="4">
        <v>81377000</v>
      </c>
      <c r="J70" s="4">
        <v>186131000</v>
      </c>
      <c r="K70" s="4">
        <v>281510000</v>
      </c>
      <c r="L70" s="5">
        <v>380726000</v>
      </c>
      <c r="M70" s="4">
        <v>265977000</v>
      </c>
      <c r="N70" s="4">
        <v>281510000</v>
      </c>
      <c r="O70" s="4">
        <v>335565000</v>
      </c>
      <c r="P70" s="4">
        <v>380726000</v>
      </c>
    </row>
    <row r="71" spans="1:16" ht="16" x14ac:dyDescent="0.2">
      <c r="A71" s="3" t="s">
        <v>77</v>
      </c>
      <c r="B71" s="4" t="s">
        <v>21</v>
      </c>
      <c r="C71" s="4" t="s">
        <v>21</v>
      </c>
      <c r="D71" s="4" t="s">
        <v>21</v>
      </c>
      <c r="E71" s="4" t="s">
        <v>21</v>
      </c>
      <c r="F71" s="4" t="s">
        <v>21</v>
      </c>
      <c r="G71" s="4" t="s">
        <v>21</v>
      </c>
      <c r="H71" s="4" t="s">
        <v>21</v>
      </c>
      <c r="I71" s="4" t="s">
        <v>21</v>
      </c>
      <c r="J71" s="4" t="s">
        <v>21</v>
      </c>
      <c r="K71" s="4" t="s">
        <v>21</v>
      </c>
      <c r="L71" s="5" t="s">
        <v>21</v>
      </c>
      <c r="M71" s="4" t="s">
        <v>21</v>
      </c>
      <c r="N71" s="4" t="s">
        <v>21</v>
      </c>
      <c r="O71" s="4" t="s">
        <v>21</v>
      </c>
      <c r="P71" s="4" t="s">
        <v>21</v>
      </c>
    </row>
    <row r="72" spans="1:16" ht="16" x14ac:dyDescent="0.2">
      <c r="A72" s="3" t="s">
        <v>78</v>
      </c>
      <c r="B72" s="4" t="s">
        <v>21</v>
      </c>
      <c r="C72" s="4" t="s">
        <v>21</v>
      </c>
      <c r="D72" s="4" t="s">
        <v>21</v>
      </c>
      <c r="E72" s="4" t="s">
        <v>21</v>
      </c>
      <c r="F72" s="4" t="s">
        <v>21</v>
      </c>
      <c r="G72" s="4" t="s">
        <v>21</v>
      </c>
      <c r="H72" s="4" t="s">
        <v>21</v>
      </c>
      <c r="I72" s="4" t="s">
        <v>21</v>
      </c>
      <c r="J72" s="4" t="s">
        <v>21</v>
      </c>
      <c r="K72" s="4" t="s">
        <v>21</v>
      </c>
      <c r="L72" s="5" t="s">
        <v>21</v>
      </c>
      <c r="M72" s="4" t="s">
        <v>21</v>
      </c>
      <c r="N72" s="4" t="s">
        <v>21</v>
      </c>
      <c r="O72" s="4" t="s">
        <v>21</v>
      </c>
      <c r="P72" s="4" t="s">
        <v>21</v>
      </c>
    </row>
    <row r="73" spans="1:16" ht="16" x14ac:dyDescent="0.2">
      <c r="A73" s="3" t="s">
        <v>79</v>
      </c>
      <c r="B73" s="4" t="s">
        <v>21</v>
      </c>
      <c r="C73" s="4" t="s">
        <v>21</v>
      </c>
      <c r="D73" s="4" t="s">
        <v>21</v>
      </c>
      <c r="E73" s="4" t="s">
        <v>21</v>
      </c>
      <c r="F73" s="4" t="s">
        <v>21</v>
      </c>
      <c r="G73" s="4" t="s">
        <v>21</v>
      </c>
      <c r="H73" s="4" t="s">
        <v>21</v>
      </c>
      <c r="I73" s="4" t="s">
        <v>21</v>
      </c>
      <c r="J73" s="4" t="s">
        <v>21</v>
      </c>
      <c r="K73" s="4" t="s">
        <v>21</v>
      </c>
      <c r="L73" s="5" t="s">
        <v>21</v>
      </c>
      <c r="M73" s="4" t="s">
        <v>21</v>
      </c>
      <c r="N73" s="4" t="s">
        <v>21</v>
      </c>
      <c r="O73" s="4" t="s">
        <v>21</v>
      </c>
      <c r="P73" s="4" t="s">
        <v>21</v>
      </c>
    </row>
    <row r="74" spans="1:16" ht="16" x14ac:dyDescent="0.2">
      <c r="A74" s="3" t="s">
        <v>80</v>
      </c>
      <c r="B74" s="4" t="s">
        <v>21</v>
      </c>
      <c r="C74" s="4" t="s">
        <v>21</v>
      </c>
      <c r="D74" s="4" t="s">
        <v>21</v>
      </c>
      <c r="E74" s="4" t="s">
        <v>21</v>
      </c>
      <c r="F74" s="4" t="s">
        <v>21</v>
      </c>
      <c r="G74" s="4" t="s">
        <v>21</v>
      </c>
      <c r="H74" s="4" t="s">
        <v>21</v>
      </c>
      <c r="I74" s="4" t="s">
        <v>21</v>
      </c>
      <c r="J74" s="4" t="s">
        <v>21</v>
      </c>
      <c r="K74" s="4" t="s">
        <v>21</v>
      </c>
      <c r="L74" s="5" t="s">
        <v>21</v>
      </c>
      <c r="M74" s="4" t="s">
        <v>21</v>
      </c>
      <c r="N74" s="4" t="s">
        <v>21</v>
      </c>
      <c r="O74" s="4" t="s">
        <v>21</v>
      </c>
      <c r="P74" s="4" t="s">
        <v>21</v>
      </c>
    </row>
    <row r="75" spans="1:16" ht="16" x14ac:dyDescent="0.2">
      <c r="A75" s="3" t="s">
        <v>81</v>
      </c>
      <c r="B75" s="4" t="s">
        <v>21</v>
      </c>
      <c r="C75" s="4" t="s">
        <v>21</v>
      </c>
      <c r="D75" s="4" t="s">
        <v>21</v>
      </c>
      <c r="E75" s="4" t="s">
        <v>21</v>
      </c>
      <c r="F75" s="4" t="s">
        <v>21</v>
      </c>
      <c r="G75" s="4" t="s">
        <v>21</v>
      </c>
      <c r="H75" s="4" t="s">
        <v>21</v>
      </c>
      <c r="I75" s="4" t="s">
        <v>21</v>
      </c>
      <c r="J75" s="4" t="s">
        <v>21</v>
      </c>
      <c r="K75" s="4" t="s">
        <v>21</v>
      </c>
      <c r="L75" s="5" t="s">
        <v>21</v>
      </c>
      <c r="M75" s="4" t="s">
        <v>21</v>
      </c>
      <c r="N75" s="4" t="s">
        <v>21</v>
      </c>
      <c r="O75" s="4" t="s">
        <v>21</v>
      </c>
      <c r="P75" s="4" t="s">
        <v>21</v>
      </c>
    </row>
    <row r="76" spans="1:16" ht="16" x14ac:dyDescent="0.2">
      <c r="A76" s="3" t="s">
        <v>82</v>
      </c>
      <c r="B76" s="4" t="s">
        <v>21</v>
      </c>
      <c r="C76" s="4">
        <v>8625000</v>
      </c>
      <c r="D76" s="4">
        <v>21041000</v>
      </c>
      <c r="E76" s="4">
        <v>59314000</v>
      </c>
      <c r="F76" s="4">
        <v>96517000</v>
      </c>
      <c r="G76" s="4">
        <v>155762000</v>
      </c>
      <c r="H76" s="4">
        <v>3089185000</v>
      </c>
      <c r="I76" s="4">
        <v>6115098000</v>
      </c>
      <c r="J76" s="4">
        <v>7066370000</v>
      </c>
      <c r="K76" s="4">
        <v>7580218000</v>
      </c>
      <c r="L76" s="5">
        <v>7239986000</v>
      </c>
      <c r="M76" s="4">
        <v>7650384000</v>
      </c>
      <c r="N76" s="4">
        <v>7580218000</v>
      </c>
      <c r="O76" s="4">
        <v>7442372000</v>
      </c>
      <c r="P76" s="4">
        <v>7239986000</v>
      </c>
    </row>
    <row r="77" spans="1:16" ht="16" x14ac:dyDescent="0.2">
      <c r="A77" s="3" t="s">
        <v>83</v>
      </c>
      <c r="B77" s="4" t="s">
        <v>21</v>
      </c>
      <c r="C77" s="4">
        <v>6751000</v>
      </c>
      <c r="D77" s="4">
        <v>14058000</v>
      </c>
      <c r="E77" s="4">
        <v>37552000</v>
      </c>
      <c r="F77" s="4">
        <v>50541000</v>
      </c>
      <c r="G77" s="4">
        <v>63534000</v>
      </c>
      <c r="H77" s="4">
        <v>193649000</v>
      </c>
      <c r="I77" s="4">
        <v>254665000</v>
      </c>
      <c r="J77" s="4">
        <v>298882000</v>
      </c>
      <c r="K77" s="4">
        <v>99024000</v>
      </c>
      <c r="L77" s="5">
        <v>-5689000</v>
      </c>
      <c r="M77" s="4">
        <v>124381000</v>
      </c>
      <c r="N77" s="4">
        <v>99024000</v>
      </c>
      <c r="O77" s="4">
        <v>47451000</v>
      </c>
      <c r="P77" s="4">
        <v>-5689000</v>
      </c>
    </row>
    <row r="78" spans="1:16" ht="16" x14ac:dyDescent="0.2">
      <c r="A78" s="3" t="s">
        <v>84</v>
      </c>
      <c r="B78" s="4" t="s">
        <v>21</v>
      </c>
      <c r="C78" s="4">
        <v>9375000</v>
      </c>
      <c r="D78" s="4">
        <v>20408000</v>
      </c>
      <c r="E78" s="4">
        <v>50997000</v>
      </c>
      <c r="F78" s="4">
        <v>76726000</v>
      </c>
      <c r="G78" s="4">
        <v>108270000</v>
      </c>
      <c r="H78" s="4">
        <v>297997000</v>
      </c>
      <c r="I78" s="4">
        <v>441849000</v>
      </c>
      <c r="J78" s="4">
        <v>489900000</v>
      </c>
      <c r="K78" s="4">
        <v>385320000</v>
      </c>
      <c r="L78" s="5">
        <v>321585000</v>
      </c>
      <c r="M78" s="4">
        <v>391429000</v>
      </c>
      <c r="N78" s="4">
        <v>385320000</v>
      </c>
      <c r="O78" s="4">
        <v>357594000</v>
      </c>
      <c r="P78" s="4">
        <v>321585000</v>
      </c>
    </row>
    <row r="79" spans="1:16" ht="16" x14ac:dyDescent="0.2">
      <c r="A79" s="3" t="s">
        <v>85</v>
      </c>
      <c r="B79" s="4" t="s">
        <v>21</v>
      </c>
      <c r="C79" s="4">
        <v>2624000</v>
      </c>
      <c r="D79" s="4">
        <v>6350000</v>
      </c>
      <c r="E79" s="4">
        <v>13445000</v>
      </c>
      <c r="F79" s="4">
        <v>26185000</v>
      </c>
      <c r="G79" s="4">
        <v>44736000</v>
      </c>
      <c r="H79" s="4">
        <v>104348000</v>
      </c>
      <c r="I79" s="4">
        <v>187184000</v>
      </c>
      <c r="J79" s="4">
        <v>191018000</v>
      </c>
      <c r="K79" s="4">
        <v>286296000</v>
      </c>
      <c r="L79" s="5">
        <v>327274000</v>
      </c>
      <c r="M79" s="4">
        <v>267048000</v>
      </c>
      <c r="N79" s="4">
        <v>286296000</v>
      </c>
      <c r="O79" s="4">
        <v>310143000</v>
      </c>
      <c r="P79" s="4">
        <v>327274000</v>
      </c>
    </row>
    <row r="80" spans="1:16" ht="16" x14ac:dyDescent="0.2">
      <c r="A80" s="3" t="s">
        <v>86</v>
      </c>
      <c r="B80" s="4" t="s">
        <v>21</v>
      </c>
      <c r="C80" s="4" t="s">
        <v>21</v>
      </c>
      <c r="D80" s="4" t="s">
        <v>21</v>
      </c>
      <c r="E80" s="4" t="s">
        <v>21</v>
      </c>
      <c r="F80" s="4" t="s">
        <v>21</v>
      </c>
      <c r="G80" s="4" t="s">
        <v>21</v>
      </c>
      <c r="H80" s="4" t="s">
        <v>21</v>
      </c>
      <c r="I80" s="4" t="s">
        <v>21</v>
      </c>
      <c r="J80" s="4" t="s">
        <v>21</v>
      </c>
      <c r="K80" s="4">
        <v>699911000</v>
      </c>
      <c r="L80" s="5">
        <v>656940000</v>
      </c>
      <c r="M80" s="4">
        <v>732490000</v>
      </c>
      <c r="N80" s="4">
        <v>699911000</v>
      </c>
      <c r="O80" s="4">
        <v>684144000</v>
      </c>
      <c r="P80" s="4">
        <v>656940000</v>
      </c>
    </row>
    <row r="81" spans="1:16" ht="16" x14ac:dyDescent="0.2">
      <c r="A81" s="3" t="s">
        <v>87</v>
      </c>
      <c r="B81" s="4" t="s">
        <v>21</v>
      </c>
      <c r="C81" s="4" t="s">
        <v>21</v>
      </c>
      <c r="D81" s="4" t="s">
        <v>21</v>
      </c>
      <c r="E81" s="4" t="s">
        <v>21</v>
      </c>
      <c r="F81" s="4" t="s">
        <v>21</v>
      </c>
      <c r="G81" s="4" t="s">
        <v>21</v>
      </c>
      <c r="H81" s="4" t="s">
        <v>21</v>
      </c>
      <c r="I81" s="4" t="s">
        <v>21</v>
      </c>
      <c r="J81" s="4" t="s">
        <v>21</v>
      </c>
      <c r="K81" s="4">
        <v>699911000</v>
      </c>
      <c r="L81" s="5">
        <v>656940000</v>
      </c>
      <c r="M81" s="4">
        <v>732490000</v>
      </c>
      <c r="N81" s="4">
        <v>699911000</v>
      </c>
      <c r="O81" s="4">
        <v>684144000</v>
      </c>
      <c r="P81" s="4">
        <v>656940000</v>
      </c>
    </row>
    <row r="82" spans="1:16" ht="16" x14ac:dyDescent="0.2">
      <c r="A82" s="3" t="s">
        <v>88</v>
      </c>
      <c r="B82" s="4" t="s">
        <v>21</v>
      </c>
      <c r="C82" s="4" t="s">
        <v>21</v>
      </c>
      <c r="D82" s="4" t="s">
        <v>21</v>
      </c>
      <c r="E82" s="4" t="s">
        <v>21</v>
      </c>
      <c r="F82" s="4" t="s">
        <v>21</v>
      </c>
      <c r="G82" s="4" t="s">
        <v>21</v>
      </c>
      <c r="H82" s="4" t="s">
        <v>21</v>
      </c>
      <c r="I82" s="4" t="s">
        <v>21</v>
      </c>
      <c r="J82" s="4" t="s">
        <v>21</v>
      </c>
      <c r="K82" s="4" t="s">
        <v>21</v>
      </c>
      <c r="L82" s="5" t="s">
        <v>21</v>
      </c>
      <c r="M82" s="4" t="s">
        <v>21</v>
      </c>
      <c r="N82" s="4" t="s">
        <v>21</v>
      </c>
      <c r="O82" s="4" t="s">
        <v>21</v>
      </c>
      <c r="P82" s="4" t="s">
        <v>21</v>
      </c>
    </row>
    <row r="83" spans="1:16" ht="16" x14ac:dyDescent="0.2">
      <c r="A83" s="3" t="s">
        <v>89</v>
      </c>
      <c r="B83" s="4" t="s">
        <v>21</v>
      </c>
      <c r="C83" s="4">
        <v>1874000</v>
      </c>
      <c r="D83" s="4">
        <v>6983000</v>
      </c>
      <c r="E83" s="4">
        <v>21762000</v>
      </c>
      <c r="F83" s="4">
        <v>45976000</v>
      </c>
      <c r="G83" s="4">
        <v>92228000</v>
      </c>
      <c r="H83" s="4">
        <v>2895536000</v>
      </c>
      <c r="I83" s="4">
        <v>5860433000</v>
      </c>
      <c r="J83" s="4">
        <v>6767488000</v>
      </c>
      <c r="K83" s="4">
        <v>6781283000</v>
      </c>
      <c r="L83" s="5">
        <v>6588735000</v>
      </c>
      <c r="M83" s="4">
        <v>6793513000</v>
      </c>
      <c r="N83" s="4">
        <v>6781283000</v>
      </c>
      <c r="O83" s="4">
        <v>6710777000</v>
      </c>
      <c r="P83" s="4">
        <v>6588735000</v>
      </c>
    </row>
    <row r="84" spans="1:16" ht="16" x14ac:dyDescent="0.2">
      <c r="A84" s="3" t="s">
        <v>90</v>
      </c>
      <c r="B84" s="4" t="s">
        <v>21</v>
      </c>
      <c r="C84" s="4">
        <v>510000</v>
      </c>
      <c r="D84" s="4">
        <v>5457000</v>
      </c>
      <c r="E84" s="4">
        <v>13833000</v>
      </c>
      <c r="F84" s="4">
        <v>37915000</v>
      </c>
      <c r="G84" s="4">
        <v>65723000</v>
      </c>
      <c r="H84" s="4">
        <v>2757633000</v>
      </c>
      <c r="I84" s="4">
        <v>5561967000</v>
      </c>
      <c r="J84" s="4">
        <v>6313178000</v>
      </c>
      <c r="K84" s="4">
        <v>6134088000</v>
      </c>
      <c r="L84" s="5">
        <v>5970910000</v>
      </c>
      <c r="M84" s="4">
        <v>6185771000</v>
      </c>
      <c r="N84" s="4">
        <v>6134088000</v>
      </c>
      <c r="O84" s="4">
        <v>6082087000</v>
      </c>
      <c r="P84" s="4">
        <v>5970910000</v>
      </c>
    </row>
    <row r="85" spans="1:16" ht="16" x14ac:dyDescent="0.2">
      <c r="A85" s="3" t="s">
        <v>91</v>
      </c>
      <c r="B85" s="4" t="s">
        <v>21</v>
      </c>
      <c r="C85" s="4" t="s">
        <v>21</v>
      </c>
      <c r="D85" s="4">
        <v>3165000</v>
      </c>
      <c r="E85" s="4">
        <v>3565000</v>
      </c>
      <c r="F85" s="4">
        <v>17851000</v>
      </c>
      <c r="G85" s="4">
        <v>38165000</v>
      </c>
      <c r="H85" s="4">
        <v>2296784000</v>
      </c>
      <c r="I85" s="4">
        <v>4595394000</v>
      </c>
      <c r="J85" s="4">
        <v>5263166000</v>
      </c>
      <c r="K85" s="4">
        <v>5284153000</v>
      </c>
      <c r="L85" s="5">
        <v>5243266000</v>
      </c>
      <c r="M85" s="4">
        <v>5284616000</v>
      </c>
      <c r="N85" s="4">
        <v>5284153000</v>
      </c>
      <c r="O85" s="4">
        <v>5284388000</v>
      </c>
      <c r="P85" s="4">
        <v>5243266000</v>
      </c>
    </row>
    <row r="86" spans="1:16" ht="16" x14ac:dyDescent="0.2">
      <c r="A86" s="3" t="s">
        <v>92</v>
      </c>
      <c r="B86" s="4" t="s">
        <v>21</v>
      </c>
      <c r="C86" s="4">
        <v>510000</v>
      </c>
      <c r="D86" s="4">
        <v>2292000</v>
      </c>
      <c r="E86" s="4">
        <v>10268000</v>
      </c>
      <c r="F86" s="4">
        <v>20064000</v>
      </c>
      <c r="G86" s="4">
        <v>27558000</v>
      </c>
      <c r="H86" s="4">
        <v>460849000</v>
      </c>
      <c r="I86" s="4">
        <v>966573000</v>
      </c>
      <c r="J86" s="4">
        <v>1050012000</v>
      </c>
      <c r="K86" s="4">
        <v>849935000</v>
      </c>
      <c r="L86" s="5">
        <v>727644000</v>
      </c>
      <c r="M86" s="4">
        <v>901155000</v>
      </c>
      <c r="N86" s="4">
        <v>849935000</v>
      </c>
      <c r="O86" s="4">
        <v>797699000</v>
      </c>
      <c r="P86" s="4">
        <v>727644000</v>
      </c>
    </row>
    <row r="87" spans="1:16" ht="16" x14ac:dyDescent="0.2">
      <c r="A87" s="3" t="s">
        <v>93</v>
      </c>
      <c r="B87" s="4" t="s">
        <v>21</v>
      </c>
      <c r="C87" s="4" t="s">
        <v>21</v>
      </c>
      <c r="D87" s="4" t="s">
        <v>21</v>
      </c>
      <c r="E87" s="4" t="s">
        <v>21</v>
      </c>
      <c r="F87" s="4" t="s">
        <v>21</v>
      </c>
      <c r="G87" s="4" t="s">
        <v>21</v>
      </c>
      <c r="H87" s="4" t="s">
        <v>21</v>
      </c>
      <c r="I87" s="4" t="s">
        <v>21</v>
      </c>
      <c r="J87" s="4" t="s">
        <v>21</v>
      </c>
      <c r="K87" s="4" t="s">
        <v>21</v>
      </c>
      <c r="L87" s="5" t="s">
        <v>21</v>
      </c>
      <c r="M87" s="4" t="s">
        <v>21</v>
      </c>
      <c r="N87" s="4" t="s">
        <v>21</v>
      </c>
      <c r="O87" s="4" t="s">
        <v>21</v>
      </c>
      <c r="P87" s="4" t="s">
        <v>21</v>
      </c>
    </row>
    <row r="88" spans="1:16" ht="16" x14ac:dyDescent="0.2">
      <c r="A88" s="3" t="s">
        <v>94</v>
      </c>
      <c r="B88" s="4" t="s">
        <v>21</v>
      </c>
      <c r="C88" s="4" t="s">
        <v>21</v>
      </c>
      <c r="D88" s="4" t="s">
        <v>21</v>
      </c>
      <c r="E88" s="4" t="s">
        <v>21</v>
      </c>
      <c r="F88" s="4" t="s">
        <v>21</v>
      </c>
      <c r="G88" s="4" t="s">
        <v>21</v>
      </c>
      <c r="H88" s="4" t="s">
        <v>21</v>
      </c>
      <c r="I88" s="4" t="s">
        <v>21</v>
      </c>
      <c r="J88" s="4" t="s">
        <v>21</v>
      </c>
      <c r="K88" s="4" t="s">
        <v>21</v>
      </c>
      <c r="L88" s="5" t="s">
        <v>21</v>
      </c>
      <c r="M88" s="4" t="s">
        <v>21</v>
      </c>
      <c r="N88" s="4" t="s">
        <v>21</v>
      </c>
      <c r="O88" s="4" t="s">
        <v>21</v>
      </c>
      <c r="P88" s="4" t="s">
        <v>21</v>
      </c>
    </row>
    <row r="89" spans="1:16" ht="16" x14ac:dyDescent="0.2">
      <c r="A89" s="3" t="s">
        <v>95</v>
      </c>
      <c r="B89" s="4" t="s">
        <v>21</v>
      </c>
      <c r="C89" s="4">
        <v>1364000</v>
      </c>
      <c r="D89" s="4">
        <v>1526000</v>
      </c>
      <c r="E89" s="4">
        <v>7929000</v>
      </c>
      <c r="F89" s="4">
        <v>8061000</v>
      </c>
      <c r="G89" s="4">
        <v>26505000</v>
      </c>
      <c r="H89" s="4">
        <v>137903000</v>
      </c>
      <c r="I89" s="4">
        <v>298466000</v>
      </c>
      <c r="J89" s="4">
        <v>454310000</v>
      </c>
      <c r="K89" s="4">
        <v>647195000</v>
      </c>
      <c r="L89" s="5">
        <v>617825000</v>
      </c>
      <c r="M89" s="4">
        <v>607742000</v>
      </c>
      <c r="N89" s="4">
        <v>647195000</v>
      </c>
      <c r="O89" s="4">
        <v>628690000</v>
      </c>
      <c r="P89" s="4">
        <v>617825000</v>
      </c>
    </row>
    <row r="90" spans="1:16" ht="16" x14ac:dyDescent="0.2">
      <c r="A90" s="3" t="s">
        <v>96</v>
      </c>
      <c r="B90" s="4" t="s">
        <v>21</v>
      </c>
      <c r="C90" s="4">
        <v>54974000</v>
      </c>
      <c r="D90" s="4">
        <v>157516000</v>
      </c>
      <c r="E90" s="4">
        <v>412694000</v>
      </c>
      <c r="F90" s="4">
        <v>449782000</v>
      </c>
      <c r="G90" s="4">
        <v>1028710000</v>
      </c>
      <c r="H90" s="4">
        <v>5150516000</v>
      </c>
      <c r="I90" s="4">
        <v>9487433000</v>
      </c>
      <c r="J90" s="4">
        <v>12998598000</v>
      </c>
      <c r="K90" s="4">
        <v>12564304000</v>
      </c>
      <c r="L90" s="5">
        <v>11904486000</v>
      </c>
      <c r="M90" s="4">
        <v>12612656000</v>
      </c>
      <c r="N90" s="4">
        <v>12564304000</v>
      </c>
      <c r="O90" s="4">
        <v>12298908000</v>
      </c>
      <c r="P90" s="4">
        <v>11904486000</v>
      </c>
    </row>
    <row r="91" spans="1:16" ht="16" x14ac:dyDescent="0.2">
      <c r="A91" s="3" t="s">
        <v>97</v>
      </c>
      <c r="B91" s="4" t="s">
        <v>21</v>
      </c>
      <c r="C91" s="4">
        <v>19025000</v>
      </c>
      <c r="D91" s="4">
        <v>34297000</v>
      </c>
      <c r="E91" s="4">
        <v>63482000</v>
      </c>
      <c r="F91" s="4">
        <v>64730000</v>
      </c>
      <c r="G91" s="4">
        <v>118253000</v>
      </c>
      <c r="H91" s="4">
        <v>186780000</v>
      </c>
      <c r="I91" s="4">
        <v>303875000</v>
      </c>
      <c r="J91" s="4">
        <v>510836000</v>
      </c>
      <c r="K91" s="4">
        <v>614826000</v>
      </c>
      <c r="L91" s="5">
        <v>542205000</v>
      </c>
      <c r="M91" s="4">
        <v>676110000</v>
      </c>
      <c r="N91" s="4">
        <v>614826000</v>
      </c>
      <c r="O91" s="4">
        <v>597028000</v>
      </c>
      <c r="P91" s="4">
        <v>542205000</v>
      </c>
    </row>
    <row r="92" spans="1:16" ht="16" x14ac:dyDescent="0.2">
      <c r="A92" s="3" t="s">
        <v>98</v>
      </c>
      <c r="B92" s="4" t="s">
        <v>21</v>
      </c>
      <c r="C92" s="4">
        <v>1227000</v>
      </c>
      <c r="D92" s="4">
        <v>2299000</v>
      </c>
      <c r="E92" s="4">
        <v>4174000</v>
      </c>
      <c r="F92" s="4">
        <v>11116000</v>
      </c>
      <c r="G92" s="4">
        <v>18495000</v>
      </c>
      <c r="H92" s="4">
        <v>39099000</v>
      </c>
      <c r="I92" s="4">
        <v>60042000</v>
      </c>
      <c r="J92" s="4">
        <v>93333000</v>
      </c>
      <c r="K92" s="4">
        <v>124605000</v>
      </c>
      <c r="L92" s="5">
        <v>93500000</v>
      </c>
      <c r="M92" s="4">
        <v>103234000</v>
      </c>
      <c r="N92" s="4">
        <v>124605000</v>
      </c>
      <c r="O92" s="4">
        <v>121157000</v>
      </c>
      <c r="P92" s="4">
        <v>93500000</v>
      </c>
    </row>
    <row r="93" spans="1:16" ht="16" x14ac:dyDescent="0.2">
      <c r="A93" s="3" t="s">
        <v>99</v>
      </c>
      <c r="B93" s="4" t="s">
        <v>21</v>
      </c>
      <c r="C93" s="4">
        <v>10312000</v>
      </c>
      <c r="D93" s="4">
        <v>17634000</v>
      </c>
      <c r="E93" s="4">
        <v>28795000</v>
      </c>
      <c r="F93" s="4">
        <v>20877000</v>
      </c>
      <c r="G93" s="4">
        <v>25848000</v>
      </c>
      <c r="H93" s="4">
        <v>33430000</v>
      </c>
      <c r="I93" s="4">
        <v>48390000</v>
      </c>
      <c r="J93" s="4">
        <v>61975000</v>
      </c>
      <c r="K93" s="4">
        <v>92319000</v>
      </c>
      <c r="L93" s="5">
        <v>78533000</v>
      </c>
      <c r="M93" s="4">
        <v>86019000</v>
      </c>
      <c r="N93" s="4">
        <v>92319000</v>
      </c>
      <c r="O93" s="4">
        <v>90901000</v>
      </c>
      <c r="P93" s="4">
        <v>78533000</v>
      </c>
    </row>
    <row r="94" spans="1:16" ht="16" x14ac:dyDescent="0.2">
      <c r="A94" s="3" t="s">
        <v>100</v>
      </c>
      <c r="B94" s="4" t="s">
        <v>21</v>
      </c>
      <c r="C94" s="4" t="s">
        <v>21</v>
      </c>
      <c r="D94" s="4" t="s">
        <v>21</v>
      </c>
      <c r="E94" s="4" t="s">
        <v>21</v>
      </c>
      <c r="F94" s="4" t="s">
        <v>21</v>
      </c>
      <c r="G94" s="4" t="s">
        <v>21</v>
      </c>
      <c r="H94" s="4" t="s">
        <v>21</v>
      </c>
      <c r="I94" s="4" t="s">
        <v>21</v>
      </c>
      <c r="J94" s="4" t="s">
        <v>21</v>
      </c>
      <c r="K94" s="4" t="s">
        <v>21</v>
      </c>
      <c r="L94" s="5" t="s">
        <v>21</v>
      </c>
      <c r="M94" s="4" t="s">
        <v>21</v>
      </c>
      <c r="N94" s="4" t="s">
        <v>21</v>
      </c>
      <c r="O94" s="4" t="s">
        <v>21</v>
      </c>
      <c r="P94" s="4" t="s">
        <v>21</v>
      </c>
    </row>
    <row r="95" spans="1:16" ht="16" x14ac:dyDescent="0.2">
      <c r="A95" s="3" t="s">
        <v>101</v>
      </c>
      <c r="B95" s="4" t="s">
        <v>21</v>
      </c>
      <c r="C95" s="4">
        <v>7486000</v>
      </c>
      <c r="D95" s="4">
        <v>14364000</v>
      </c>
      <c r="E95" s="4">
        <v>30513000</v>
      </c>
      <c r="F95" s="4">
        <v>32737000</v>
      </c>
      <c r="G95" s="4">
        <v>73910000</v>
      </c>
      <c r="H95" s="4">
        <v>114251000</v>
      </c>
      <c r="I95" s="4">
        <v>195443000</v>
      </c>
      <c r="J95" s="4">
        <v>355528000</v>
      </c>
      <c r="K95" s="4">
        <v>397902000</v>
      </c>
      <c r="L95" s="5">
        <v>370172000</v>
      </c>
      <c r="M95" s="4">
        <v>486857000</v>
      </c>
      <c r="N95" s="4">
        <v>397902000</v>
      </c>
      <c r="O95" s="4">
        <v>384970000</v>
      </c>
      <c r="P95" s="4">
        <v>370172000</v>
      </c>
    </row>
    <row r="96" spans="1:16" ht="16" x14ac:dyDescent="0.2">
      <c r="A96" s="3" t="s">
        <v>102</v>
      </c>
      <c r="B96" s="4" t="s">
        <v>21</v>
      </c>
      <c r="C96" s="4" t="s">
        <v>21</v>
      </c>
      <c r="D96" s="4" t="s">
        <v>21</v>
      </c>
      <c r="E96" s="4" t="s">
        <v>21</v>
      </c>
      <c r="F96" s="4" t="s">
        <v>21</v>
      </c>
      <c r="G96" s="4" t="s">
        <v>21</v>
      </c>
      <c r="H96" s="4">
        <v>34080000</v>
      </c>
      <c r="I96" s="4">
        <v>57400000</v>
      </c>
      <c r="J96" s="4">
        <v>52325000</v>
      </c>
      <c r="K96" s="4">
        <v>54222000</v>
      </c>
      <c r="L96" s="5">
        <v>53089000</v>
      </c>
      <c r="M96" s="4">
        <v>52453000</v>
      </c>
      <c r="N96" s="4">
        <v>54222000</v>
      </c>
      <c r="O96" s="4">
        <v>54904000</v>
      </c>
      <c r="P96" s="4">
        <v>53089000</v>
      </c>
    </row>
    <row r="97" spans="1:16" ht="16" x14ac:dyDescent="0.2">
      <c r="A97" s="3" t="s">
        <v>103</v>
      </c>
      <c r="B97" s="4" t="s">
        <v>21</v>
      </c>
      <c r="C97" s="4" t="s">
        <v>21</v>
      </c>
      <c r="D97" s="4" t="s">
        <v>21</v>
      </c>
      <c r="E97" s="4" t="s">
        <v>21</v>
      </c>
      <c r="F97" s="4" t="s">
        <v>21</v>
      </c>
      <c r="G97" s="4" t="s">
        <v>21</v>
      </c>
      <c r="H97" s="4" t="s">
        <v>21</v>
      </c>
      <c r="I97" s="4" t="s">
        <v>21</v>
      </c>
      <c r="J97" s="4" t="s">
        <v>21</v>
      </c>
      <c r="K97" s="4" t="s">
        <v>21</v>
      </c>
      <c r="L97" s="5" t="s">
        <v>21</v>
      </c>
      <c r="M97" s="4" t="s">
        <v>21</v>
      </c>
      <c r="N97" s="4" t="s">
        <v>21</v>
      </c>
      <c r="O97" s="4" t="s">
        <v>21</v>
      </c>
      <c r="P97" s="4" t="s">
        <v>21</v>
      </c>
    </row>
    <row r="98" spans="1:16" ht="16" x14ac:dyDescent="0.2">
      <c r="A98" s="3" t="s">
        <v>104</v>
      </c>
      <c r="B98" s="4" t="s">
        <v>21</v>
      </c>
      <c r="C98" s="4" t="s">
        <v>21</v>
      </c>
      <c r="D98" s="4" t="s">
        <v>21</v>
      </c>
      <c r="E98" s="4" t="s">
        <v>21</v>
      </c>
      <c r="F98" s="4" t="s">
        <v>21</v>
      </c>
      <c r="G98" s="4" t="s">
        <v>21</v>
      </c>
      <c r="H98" s="4">
        <v>34080000</v>
      </c>
      <c r="I98" s="4">
        <v>57400000</v>
      </c>
      <c r="J98" s="4">
        <v>52325000</v>
      </c>
      <c r="K98" s="4">
        <v>54222000</v>
      </c>
      <c r="L98" s="5">
        <v>53089000</v>
      </c>
      <c r="M98" s="4">
        <v>52453000</v>
      </c>
      <c r="N98" s="4">
        <v>54222000</v>
      </c>
      <c r="O98" s="4">
        <v>54904000</v>
      </c>
      <c r="P98" s="4">
        <v>53089000</v>
      </c>
    </row>
    <row r="99" spans="1:16" ht="16" x14ac:dyDescent="0.2">
      <c r="A99" s="3" t="s">
        <v>105</v>
      </c>
      <c r="B99" s="4" t="s">
        <v>21</v>
      </c>
      <c r="C99" s="4">
        <v>4173000</v>
      </c>
      <c r="D99" s="4">
        <v>6146000</v>
      </c>
      <c r="E99" s="4">
        <v>10222000</v>
      </c>
      <c r="F99" s="4">
        <v>13797000</v>
      </c>
      <c r="G99" s="4">
        <v>19557000</v>
      </c>
      <c r="H99" s="4">
        <v>26362000</v>
      </c>
      <c r="I99" s="4">
        <v>87031000</v>
      </c>
      <c r="J99" s="4">
        <v>140389000</v>
      </c>
      <c r="K99" s="4">
        <v>139110000</v>
      </c>
      <c r="L99" s="5">
        <v>164509000</v>
      </c>
      <c r="M99" s="4">
        <v>135610000</v>
      </c>
      <c r="N99" s="4">
        <v>139110000</v>
      </c>
      <c r="O99" s="4">
        <v>136517000</v>
      </c>
      <c r="P99" s="4">
        <v>164509000</v>
      </c>
    </row>
    <row r="100" spans="1:16" ht="16" x14ac:dyDescent="0.2">
      <c r="A100" s="3" t="s">
        <v>106</v>
      </c>
      <c r="B100" s="4" t="s">
        <v>21</v>
      </c>
      <c r="C100" s="4">
        <v>4173000</v>
      </c>
      <c r="D100" s="4">
        <v>6146000</v>
      </c>
      <c r="E100" s="4">
        <v>10222000</v>
      </c>
      <c r="F100" s="4">
        <v>13797000</v>
      </c>
      <c r="G100" s="4">
        <v>19557000</v>
      </c>
      <c r="H100" s="4">
        <v>26362000</v>
      </c>
      <c r="I100" s="4">
        <v>87031000</v>
      </c>
      <c r="J100" s="4">
        <v>140389000</v>
      </c>
      <c r="K100" s="4">
        <v>139110000</v>
      </c>
      <c r="L100" s="5">
        <v>139434000</v>
      </c>
      <c r="M100" s="4">
        <v>135610000</v>
      </c>
      <c r="N100" s="4">
        <v>139110000</v>
      </c>
      <c r="O100" s="4">
        <v>136517000</v>
      </c>
      <c r="P100" s="4">
        <v>139434000</v>
      </c>
    </row>
    <row r="101" spans="1:16" ht="16" x14ac:dyDescent="0.2">
      <c r="A101" s="3" t="s">
        <v>107</v>
      </c>
      <c r="B101" s="4" t="s">
        <v>21</v>
      </c>
      <c r="C101" s="4" t="s">
        <v>21</v>
      </c>
      <c r="D101" s="4" t="s">
        <v>21</v>
      </c>
      <c r="E101" s="4" t="s">
        <v>21</v>
      </c>
      <c r="F101" s="4" t="s">
        <v>21</v>
      </c>
      <c r="G101" s="4" t="s">
        <v>21</v>
      </c>
      <c r="H101" s="4" t="s">
        <v>21</v>
      </c>
      <c r="I101" s="4" t="s">
        <v>21</v>
      </c>
      <c r="J101" s="4" t="s">
        <v>21</v>
      </c>
      <c r="K101" s="4" t="s">
        <v>21</v>
      </c>
      <c r="L101" s="5" t="s">
        <v>21</v>
      </c>
      <c r="M101" s="4" t="s">
        <v>21</v>
      </c>
      <c r="N101" s="4" t="s">
        <v>21</v>
      </c>
      <c r="O101" s="4" t="s">
        <v>21</v>
      </c>
      <c r="P101" s="4" t="s">
        <v>21</v>
      </c>
    </row>
    <row r="102" spans="1:16" ht="16" x14ac:dyDescent="0.2">
      <c r="A102" s="3" t="s">
        <v>108</v>
      </c>
      <c r="B102" s="4" t="s">
        <v>21</v>
      </c>
      <c r="C102" s="4" t="s">
        <v>21</v>
      </c>
      <c r="D102" s="4" t="s">
        <v>21</v>
      </c>
      <c r="E102" s="4" t="s">
        <v>21</v>
      </c>
      <c r="F102" s="4" t="s">
        <v>21</v>
      </c>
      <c r="G102" s="4" t="s">
        <v>21</v>
      </c>
      <c r="H102" s="4" t="s">
        <v>21</v>
      </c>
      <c r="I102" s="4" t="s">
        <v>21</v>
      </c>
      <c r="J102" s="4" t="s">
        <v>21</v>
      </c>
      <c r="K102" s="4" t="s">
        <v>21</v>
      </c>
      <c r="L102" s="5" t="s">
        <v>21</v>
      </c>
      <c r="M102" s="4" t="s">
        <v>21</v>
      </c>
      <c r="N102" s="4" t="s">
        <v>21</v>
      </c>
      <c r="O102" s="4" t="s">
        <v>21</v>
      </c>
      <c r="P102" s="4" t="s">
        <v>21</v>
      </c>
    </row>
    <row r="103" spans="1:16" ht="16" x14ac:dyDescent="0.2">
      <c r="A103" s="3" t="s">
        <v>109</v>
      </c>
      <c r="B103" s="4" t="s">
        <v>21</v>
      </c>
      <c r="C103" s="4" t="s">
        <v>21</v>
      </c>
      <c r="D103" s="4" t="s">
        <v>21</v>
      </c>
      <c r="E103" s="4" t="s">
        <v>21</v>
      </c>
      <c r="F103" s="4" t="s">
        <v>21</v>
      </c>
      <c r="G103" s="4" t="s">
        <v>21</v>
      </c>
      <c r="H103" s="4" t="s">
        <v>21</v>
      </c>
      <c r="I103" s="4" t="s">
        <v>21</v>
      </c>
      <c r="J103" s="4" t="s">
        <v>21</v>
      </c>
      <c r="K103" s="4" t="s">
        <v>21</v>
      </c>
      <c r="L103" s="5">
        <v>25075000</v>
      </c>
      <c r="M103" s="4" t="s">
        <v>21</v>
      </c>
      <c r="N103" s="4" t="s">
        <v>21</v>
      </c>
      <c r="O103" s="4" t="s">
        <v>21</v>
      </c>
      <c r="P103" s="4">
        <v>25075000</v>
      </c>
    </row>
    <row r="104" spans="1:16" ht="16" x14ac:dyDescent="0.2">
      <c r="A104" s="3" t="s">
        <v>110</v>
      </c>
      <c r="B104" s="4" t="s">
        <v>21</v>
      </c>
      <c r="C104" s="4">
        <v>23198000</v>
      </c>
      <c r="D104" s="4">
        <v>40443000</v>
      </c>
      <c r="E104" s="4">
        <v>73704000</v>
      </c>
      <c r="F104" s="4">
        <v>78527000</v>
      </c>
      <c r="G104" s="4">
        <v>137810000</v>
      </c>
      <c r="H104" s="4">
        <v>247222000</v>
      </c>
      <c r="I104" s="4">
        <v>448306000</v>
      </c>
      <c r="J104" s="4">
        <v>703550000</v>
      </c>
      <c r="K104" s="4">
        <v>808158000</v>
      </c>
      <c r="L104" s="5">
        <v>759803000</v>
      </c>
      <c r="M104" s="4">
        <v>864173000</v>
      </c>
      <c r="N104" s="4">
        <v>808158000</v>
      </c>
      <c r="O104" s="4">
        <v>788449000</v>
      </c>
      <c r="P104" s="4">
        <v>759803000</v>
      </c>
    </row>
    <row r="105" spans="1:16" ht="16" x14ac:dyDescent="0.2">
      <c r="A105" s="3" t="s">
        <v>111</v>
      </c>
      <c r="B105" s="4" t="s">
        <v>21</v>
      </c>
      <c r="C105" s="4" t="s">
        <v>21</v>
      </c>
      <c r="D105" s="4" t="s">
        <v>21</v>
      </c>
      <c r="E105" s="4" t="s">
        <v>21</v>
      </c>
      <c r="F105" s="4" t="s">
        <v>21</v>
      </c>
      <c r="G105" s="4">
        <v>434496000</v>
      </c>
      <c r="H105" s="4">
        <v>606136000</v>
      </c>
      <c r="I105" s="4">
        <v>549829000</v>
      </c>
      <c r="J105" s="4">
        <v>1222292000</v>
      </c>
      <c r="K105" s="4">
        <v>1173223000</v>
      </c>
      <c r="L105" s="5">
        <v>1148930000</v>
      </c>
      <c r="M105" s="4">
        <v>1188163000</v>
      </c>
      <c r="N105" s="4">
        <v>1173223000</v>
      </c>
      <c r="O105" s="4">
        <v>1167715000</v>
      </c>
      <c r="P105" s="4">
        <v>1148930000</v>
      </c>
    </row>
    <row r="106" spans="1:16" ht="16" x14ac:dyDescent="0.2">
      <c r="A106" s="3" t="s">
        <v>112</v>
      </c>
      <c r="B106" s="4" t="s">
        <v>21</v>
      </c>
      <c r="C106" s="4" t="s">
        <v>21</v>
      </c>
      <c r="D106" s="4" t="s">
        <v>21</v>
      </c>
      <c r="E106" s="4" t="s">
        <v>21</v>
      </c>
      <c r="F106" s="4" t="s">
        <v>21</v>
      </c>
      <c r="G106" s="4">
        <v>434496000</v>
      </c>
      <c r="H106" s="4">
        <v>458190000</v>
      </c>
      <c r="I106" s="4">
        <v>302068000</v>
      </c>
      <c r="J106" s="4">
        <v>985907000</v>
      </c>
      <c r="K106" s="4">
        <v>987382000</v>
      </c>
      <c r="L106" s="5">
        <v>988160000</v>
      </c>
      <c r="M106" s="4">
        <v>986985000</v>
      </c>
      <c r="N106" s="4">
        <v>987382000</v>
      </c>
      <c r="O106" s="4">
        <v>987769000</v>
      </c>
      <c r="P106" s="4">
        <v>988160000</v>
      </c>
    </row>
    <row r="107" spans="1:16" ht="16" x14ac:dyDescent="0.2">
      <c r="A107" s="3" t="s">
        <v>113</v>
      </c>
      <c r="B107" s="4" t="s">
        <v>21</v>
      </c>
      <c r="C107" s="4" t="s">
        <v>21</v>
      </c>
      <c r="D107" s="4" t="s">
        <v>21</v>
      </c>
      <c r="E107" s="4" t="s">
        <v>21</v>
      </c>
      <c r="F107" s="4" t="s">
        <v>21</v>
      </c>
      <c r="G107" s="4">
        <v>2170000</v>
      </c>
      <c r="H107" s="4">
        <v>147946000</v>
      </c>
      <c r="I107" s="4">
        <v>247761000</v>
      </c>
      <c r="J107" s="4">
        <v>236385000</v>
      </c>
      <c r="K107" s="4">
        <v>185841000</v>
      </c>
      <c r="L107" s="5">
        <v>160770000</v>
      </c>
      <c r="M107" s="4">
        <v>201178000</v>
      </c>
      <c r="N107" s="4">
        <v>185841000</v>
      </c>
      <c r="O107" s="4">
        <v>179946000</v>
      </c>
      <c r="P107" s="4">
        <v>160770000</v>
      </c>
    </row>
    <row r="108" spans="1:16" ht="16" x14ac:dyDescent="0.2">
      <c r="A108" s="3" t="s">
        <v>114</v>
      </c>
      <c r="B108" s="4" t="s">
        <v>21</v>
      </c>
      <c r="C108" s="4">
        <v>582000</v>
      </c>
      <c r="D108" s="4">
        <v>448000</v>
      </c>
      <c r="E108" s="4">
        <v>9543000</v>
      </c>
      <c r="F108" s="4">
        <v>11409000</v>
      </c>
      <c r="G108" s="4">
        <v>18169000</v>
      </c>
      <c r="H108" s="4">
        <v>17747000</v>
      </c>
      <c r="I108" s="4">
        <v>36633000</v>
      </c>
      <c r="J108" s="4">
        <v>41290000</v>
      </c>
      <c r="K108" s="4">
        <v>23881000</v>
      </c>
      <c r="L108" s="5">
        <v>19194000</v>
      </c>
      <c r="M108" s="4">
        <v>29432000</v>
      </c>
      <c r="N108" s="4">
        <v>23881000</v>
      </c>
      <c r="O108" s="4">
        <v>23878000</v>
      </c>
      <c r="P108" s="4">
        <v>19194000</v>
      </c>
    </row>
    <row r="109" spans="1:16" ht="16" x14ac:dyDescent="0.2">
      <c r="A109" s="3" t="s">
        <v>115</v>
      </c>
      <c r="B109" s="4" t="s">
        <v>21</v>
      </c>
      <c r="C109" s="4" t="s">
        <v>21</v>
      </c>
      <c r="D109" s="4">
        <v>364000</v>
      </c>
      <c r="E109" s="4">
        <v>9387000</v>
      </c>
      <c r="F109" s="4">
        <v>10932000</v>
      </c>
      <c r="G109" s="4">
        <v>12750000</v>
      </c>
      <c r="H109" s="4">
        <v>7535000</v>
      </c>
      <c r="I109" s="4">
        <v>13684000</v>
      </c>
      <c r="J109" s="4" t="s">
        <v>21</v>
      </c>
      <c r="K109" s="4" t="s">
        <v>21</v>
      </c>
      <c r="L109" s="5" t="s">
        <v>21</v>
      </c>
      <c r="M109" s="4" t="s">
        <v>21</v>
      </c>
      <c r="N109" s="4" t="s">
        <v>21</v>
      </c>
      <c r="O109" s="4" t="s">
        <v>21</v>
      </c>
      <c r="P109" s="4" t="s">
        <v>21</v>
      </c>
    </row>
    <row r="110" spans="1:16" ht="16" x14ac:dyDescent="0.2">
      <c r="A110" s="3" t="s">
        <v>116</v>
      </c>
      <c r="B110" s="4" t="s">
        <v>21</v>
      </c>
      <c r="C110" s="4" t="s">
        <v>21</v>
      </c>
      <c r="D110" s="4" t="s">
        <v>21</v>
      </c>
      <c r="E110" s="4" t="s">
        <v>21</v>
      </c>
      <c r="F110" s="4" t="s">
        <v>21</v>
      </c>
      <c r="G110" s="4" t="s">
        <v>21</v>
      </c>
      <c r="H110" s="4" t="s">
        <v>21</v>
      </c>
      <c r="I110" s="4" t="s">
        <v>21</v>
      </c>
      <c r="J110" s="4" t="s">
        <v>21</v>
      </c>
      <c r="K110" s="4" t="s">
        <v>21</v>
      </c>
      <c r="L110" s="5" t="s">
        <v>21</v>
      </c>
      <c r="M110" s="4" t="s">
        <v>21</v>
      </c>
      <c r="N110" s="4" t="s">
        <v>21</v>
      </c>
      <c r="O110" s="4" t="s">
        <v>21</v>
      </c>
      <c r="P110" s="4" t="s">
        <v>21</v>
      </c>
    </row>
    <row r="111" spans="1:16" ht="16" x14ac:dyDescent="0.2">
      <c r="A111" s="3" t="s">
        <v>106</v>
      </c>
      <c r="B111" s="4" t="s">
        <v>21</v>
      </c>
      <c r="C111" s="4" t="s">
        <v>21</v>
      </c>
      <c r="D111" s="4" t="s">
        <v>21</v>
      </c>
      <c r="E111" s="4" t="s">
        <v>21</v>
      </c>
      <c r="F111" s="4" t="s">
        <v>21</v>
      </c>
      <c r="G111" s="4" t="s">
        <v>21</v>
      </c>
      <c r="H111" s="4" t="s">
        <v>21</v>
      </c>
      <c r="I111" s="4" t="s">
        <v>21</v>
      </c>
      <c r="J111" s="4" t="s">
        <v>21</v>
      </c>
      <c r="K111" s="4" t="s">
        <v>21</v>
      </c>
      <c r="L111" s="5" t="s">
        <v>21</v>
      </c>
      <c r="M111" s="4" t="s">
        <v>21</v>
      </c>
      <c r="N111" s="4" t="s">
        <v>21</v>
      </c>
      <c r="O111" s="4" t="s">
        <v>21</v>
      </c>
      <c r="P111" s="4" t="s">
        <v>21</v>
      </c>
    </row>
    <row r="112" spans="1:16" ht="16" x14ac:dyDescent="0.2">
      <c r="A112" s="3" t="s">
        <v>108</v>
      </c>
      <c r="B112" s="4" t="s">
        <v>21</v>
      </c>
      <c r="C112" s="4" t="s">
        <v>21</v>
      </c>
      <c r="D112" s="4" t="s">
        <v>21</v>
      </c>
      <c r="E112" s="4" t="s">
        <v>21</v>
      </c>
      <c r="F112" s="4" t="s">
        <v>21</v>
      </c>
      <c r="G112" s="4" t="s">
        <v>21</v>
      </c>
      <c r="H112" s="4" t="s">
        <v>21</v>
      </c>
      <c r="I112" s="4" t="s">
        <v>21</v>
      </c>
      <c r="J112" s="4" t="s">
        <v>21</v>
      </c>
      <c r="K112" s="4" t="s">
        <v>21</v>
      </c>
      <c r="L112" s="5" t="s">
        <v>21</v>
      </c>
      <c r="M112" s="4" t="s">
        <v>21</v>
      </c>
      <c r="N112" s="4" t="s">
        <v>21</v>
      </c>
      <c r="O112" s="4" t="s">
        <v>21</v>
      </c>
      <c r="P112" s="4" t="s">
        <v>21</v>
      </c>
    </row>
    <row r="113" spans="1:16" ht="16" x14ac:dyDescent="0.2">
      <c r="A113" s="3" t="s">
        <v>107</v>
      </c>
      <c r="B113" s="4" t="s">
        <v>21</v>
      </c>
      <c r="C113" s="4" t="s">
        <v>21</v>
      </c>
      <c r="D113" s="4" t="s">
        <v>21</v>
      </c>
      <c r="E113" s="4" t="s">
        <v>21</v>
      </c>
      <c r="F113" s="4" t="s">
        <v>21</v>
      </c>
      <c r="G113" s="4" t="s">
        <v>21</v>
      </c>
      <c r="H113" s="4" t="s">
        <v>21</v>
      </c>
      <c r="I113" s="4" t="s">
        <v>21</v>
      </c>
      <c r="J113" s="4" t="s">
        <v>21</v>
      </c>
      <c r="K113" s="4" t="s">
        <v>21</v>
      </c>
      <c r="L113" s="5" t="s">
        <v>21</v>
      </c>
      <c r="M113" s="4" t="s">
        <v>21</v>
      </c>
      <c r="N113" s="4" t="s">
        <v>21</v>
      </c>
      <c r="O113" s="4" t="s">
        <v>21</v>
      </c>
      <c r="P113" s="4" t="s">
        <v>21</v>
      </c>
    </row>
    <row r="114" spans="1:16" ht="16" x14ac:dyDescent="0.2">
      <c r="A114" s="3" t="s">
        <v>117</v>
      </c>
      <c r="B114" s="4" t="s">
        <v>21</v>
      </c>
      <c r="C114" s="4">
        <v>582000</v>
      </c>
      <c r="D114" s="4">
        <v>84000</v>
      </c>
      <c r="E114" s="4">
        <v>156000</v>
      </c>
      <c r="F114" s="4">
        <v>477000</v>
      </c>
      <c r="G114" s="4">
        <v>5419000</v>
      </c>
      <c r="H114" s="4">
        <v>10212000</v>
      </c>
      <c r="I114" s="4">
        <v>22949000</v>
      </c>
      <c r="J114" s="4">
        <v>41290000</v>
      </c>
      <c r="K114" s="4">
        <v>23881000</v>
      </c>
      <c r="L114" s="5">
        <v>19194000</v>
      </c>
      <c r="M114" s="4">
        <v>29432000</v>
      </c>
      <c r="N114" s="4">
        <v>23881000</v>
      </c>
      <c r="O114" s="4">
        <v>23878000</v>
      </c>
      <c r="P114" s="4">
        <v>19194000</v>
      </c>
    </row>
    <row r="115" spans="1:16" ht="16" x14ac:dyDescent="0.2">
      <c r="A115" s="3" t="s">
        <v>118</v>
      </c>
      <c r="B115" s="4" t="s">
        <v>21</v>
      </c>
      <c r="C115" s="4">
        <v>582000</v>
      </c>
      <c r="D115" s="4">
        <v>448000</v>
      </c>
      <c r="E115" s="4">
        <v>9543000</v>
      </c>
      <c r="F115" s="4">
        <v>11409000</v>
      </c>
      <c r="G115" s="4">
        <v>452665000</v>
      </c>
      <c r="H115" s="4">
        <v>623883000</v>
      </c>
      <c r="I115" s="4">
        <v>586462000</v>
      </c>
      <c r="J115" s="4">
        <v>1263582000</v>
      </c>
      <c r="K115" s="4">
        <v>1197104000</v>
      </c>
      <c r="L115" s="5">
        <v>1168124000</v>
      </c>
      <c r="M115" s="4">
        <v>1217595000</v>
      </c>
      <c r="N115" s="4">
        <v>1197104000</v>
      </c>
      <c r="O115" s="4">
        <v>1191593000</v>
      </c>
      <c r="P115" s="4">
        <v>1168124000</v>
      </c>
    </row>
    <row r="116" spans="1:16" ht="16" x14ac:dyDescent="0.2">
      <c r="A116" s="3" t="s">
        <v>119</v>
      </c>
      <c r="B116" s="4" t="s">
        <v>21</v>
      </c>
      <c r="C116" s="4">
        <v>23780000</v>
      </c>
      <c r="D116" s="4">
        <v>40891000</v>
      </c>
      <c r="E116" s="4">
        <v>83247000</v>
      </c>
      <c r="F116" s="4">
        <v>89936000</v>
      </c>
      <c r="G116" s="4">
        <v>590475000</v>
      </c>
      <c r="H116" s="4">
        <v>871105000</v>
      </c>
      <c r="I116" s="4">
        <v>1034768000</v>
      </c>
      <c r="J116" s="4">
        <v>1967132000</v>
      </c>
      <c r="K116" s="4">
        <v>2005262000</v>
      </c>
      <c r="L116" s="5">
        <v>1927927000</v>
      </c>
      <c r="M116" s="4">
        <v>2081768000</v>
      </c>
      <c r="N116" s="4">
        <v>2005262000</v>
      </c>
      <c r="O116" s="4">
        <v>1980042000</v>
      </c>
      <c r="P116" s="4">
        <v>1927927000</v>
      </c>
    </row>
    <row r="117" spans="1:16" ht="16" x14ac:dyDescent="0.2">
      <c r="A117" s="3" t="s">
        <v>120</v>
      </c>
      <c r="B117" s="4" t="s">
        <v>21</v>
      </c>
      <c r="C117" s="4">
        <v>111691000</v>
      </c>
      <c r="D117" s="4">
        <v>239911000</v>
      </c>
      <c r="E117" s="4" t="s">
        <v>21</v>
      </c>
      <c r="F117" s="4" t="s">
        <v>21</v>
      </c>
      <c r="G117" s="4" t="s">
        <v>21</v>
      </c>
      <c r="H117" s="4" t="s">
        <v>21</v>
      </c>
      <c r="I117" s="4" t="s">
        <v>21</v>
      </c>
      <c r="J117" s="4" t="s">
        <v>21</v>
      </c>
      <c r="K117" s="4" t="s">
        <v>21</v>
      </c>
      <c r="L117" s="5" t="s">
        <v>21</v>
      </c>
      <c r="M117" s="4" t="s">
        <v>21</v>
      </c>
      <c r="N117" s="4" t="s">
        <v>21</v>
      </c>
      <c r="O117" s="4" t="s">
        <v>21</v>
      </c>
      <c r="P117" s="4" t="s">
        <v>21</v>
      </c>
    </row>
    <row r="118" spans="1:16" ht="16" x14ac:dyDescent="0.2">
      <c r="A118" s="3" t="s">
        <v>121</v>
      </c>
      <c r="B118" s="4" t="s">
        <v>21</v>
      </c>
      <c r="C118" s="4">
        <v>8937000</v>
      </c>
      <c r="D118" s="4">
        <v>22120000</v>
      </c>
      <c r="E118" s="4">
        <v>516177000</v>
      </c>
      <c r="F118" s="4">
        <v>608259000</v>
      </c>
      <c r="G118" s="4">
        <v>808627000</v>
      </c>
      <c r="H118" s="4">
        <v>4953137000</v>
      </c>
      <c r="I118" s="4">
        <v>9613410000</v>
      </c>
      <c r="J118" s="4">
        <v>13169298000</v>
      </c>
      <c r="K118" s="4">
        <v>14056039000</v>
      </c>
      <c r="L118" s="5">
        <v>14419127000</v>
      </c>
      <c r="M118" s="4">
        <v>13842485000</v>
      </c>
      <c r="N118" s="4">
        <v>14056039000</v>
      </c>
      <c r="O118" s="4">
        <v>14233776000</v>
      </c>
      <c r="P118" s="4">
        <v>14419127000</v>
      </c>
    </row>
    <row r="119" spans="1:16" ht="16" x14ac:dyDescent="0.2">
      <c r="A119" s="3" t="s">
        <v>122</v>
      </c>
      <c r="B119" s="4" t="s">
        <v>21</v>
      </c>
      <c r="C119" s="4">
        <v>17000</v>
      </c>
      <c r="D119" s="4">
        <v>17000</v>
      </c>
      <c r="E119" s="4">
        <v>87000</v>
      </c>
      <c r="F119" s="4">
        <v>94000</v>
      </c>
      <c r="G119" s="4">
        <v>100000</v>
      </c>
      <c r="H119" s="4">
        <v>138000</v>
      </c>
      <c r="I119" s="4">
        <v>164000</v>
      </c>
      <c r="J119" s="4">
        <v>180000</v>
      </c>
      <c r="K119" s="4">
        <v>186000</v>
      </c>
      <c r="L119" s="5">
        <v>181000</v>
      </c>
      <c r="M119" s="4">
        <v>184000</v>
      </c>
      <c r="N119" s="4">
        <v>186000</v>
      </c>
      <c r="O119" s="4">
        <v>186000</v>
      </c>
      <c r="P119" s="4">
        <v>181000</v>
      </c>
    </row>
    <row r="120" spans="1:16" ht="16" x14ac:dyDescent="0.2">
      <c r="A120" s="3" t="s">
        <v>123</v>
      </c>
      <c r="B120" s="4" t="s">
        <v>21</v>
      </c>
      <c r="C120" s="4">
        <v>8920000</v>
      </c>
      <c r="D120" s="4">
        <v>22103000</v>
      </c>
      <c r="E120" s="4">
        <v>516090000</v>
      </c>
      <c r="F120" s="4">
        <v>608165000</v>
      </c>
      <c r="G120" s="4">
        <v>808527000</v>
      </c>
      <c r="H120" s="4">
        <v>4952999000</v>
      </c>
      <c r="I120" s="4">
        <v>9613246000</v>
      </c>
      <c r="J120" s="4">
        <v>13169118000</v>
      </c>
      <c r="K120" s="4">
        <v>14055853000</v>
      </c>
      <c r="L120" s="5">
        <v>14418946000</v>
      </c>
      <c r="M120" s="4">
        <v>13842301000</v>
      </c>
      <c r="N120" s="4">
        <v>14055853000</v>
      </c>
      <c r="O120" s="4">
        <v>14233590000</v>
      </c>
      <c r="P120" s="4">
        <v>14418946000</v>
      </c>
    </row>
    <row r="121" spans="1:16" ht="16" x14ac:dyDescent="0.2">
      <c r="A121" s="3" t="s">
        <v>124</v>
      </c>
      <c r="B121" s="4" t="s">
        <v>21</v>
      </c>
      <c r="C121" s="4" t="s">
        <v>21</v>
      </c>
      <c r="D121" s="4" t="s">
        <v>21</v>
      </c>
      <c r="E121" s="4" t="s">
        <v>21</v>
      </c>
      <c r="F121" s="4" t="s">
        <v>21</v>
      </c>
      <c r="G121" s="4" t="s">
        <v>21</v>
      </c>
      <c r="H121" s="4" t="s">
        <v>21</v>
      </c>
      <c r="I121" s="4" t="s">
        <v>21</v>
      </c>
      <c r="J121" s="4" t="s">
        <v>21</v>
      </c>
      <c r="K121" s="4" t="s">
        <v>21</v>
      </c>
      <c r="L121" s="5" t="s">
        <v>21</v>
      </c>
      <c r="M121" s="4" t="s">
        <v>21</v>
      </c>
      <c r="N121" s="4" t="s">
        <v>21</v>
      </c>
      <c r="O121" s="4" t="s">
        <v>21</v>
      </c>
      <c r="P121" s="4" t="s">
        <v>21</v>
      </c>
    </row>
    <row r="122" spans="1:16" ht="16" x14ac:dyDescent="0.2">
      <c r="A122" s="3" t="s">
        <v>125</v>
      </c>
      <c r="B122" s="4" t="s">
        <v>21</v>
      </c>
      <c r="C122" s="4">
        <v>-89434000</v>
      </c>
      <c r="D122" s="4">
        <v>-145406000</v>
      </c>
      <c r="E122" s="4">
        <v>-186730000</v>
      </c>
      <c r="F122" s="4">
        <v>-250438000</v>
      </c>
      <c r="G122" s="4">
        <v>-371674000</v>
      </c>
      <c r="H122" s="4">
        <v>-678812000</v>
      </c>
      <c r="I122" s="4">
        <v>-1169791000</v>
      </c>
      <c r="J122" s="4">
        <v>-2119691000</v>
      </c>
      <c r="K122" s="4">
        <v>-3375836000</v>
      </c>
      <c r="L122" s="5">
        <v>-4382293000</v>
      </c>
      <c r="M122" s="4">
        <v>-3146414000</v>
      </c>
      <c r="N122" s="4">
        <v>-3375836000</v>
      </c>
      <c r="O122" s="4">
        <v>-3842965000</v>
      </c>
      <c r="P122" s="4">
        <v>-4382293000</v>
      </c>
    </row>
    <row r="123" spans="1:16" ht="16" x14ac:dyDescent="0.2">
      <c r="A123" s="3" t="s">
        <v>126</v>
      </c>
      <c r="B123" s="4" t="s">
        <v>21</v>
      </c>
      <c r="C123" s="4" t="s">
        <v>21</v>
      </c>
      <c r="D123" s="4" t="s">
        <v>21</v>
      </c>
      <c r="E123" s="4" t="s">
        <v>21</v>
      </c>
      <c r="F123" s="4">
        <v>2025000</v>
      </c>
      <c r="G123" s="4">
        <v>1282000</v>
      </c>
      <c r="H123" s="4">
        <v>5086000</v>
      </c>
      <c r="I123" s="4">
        <v>9046000</v>
      </c>
      <c r="J123" s="4">
        <v>-18141000</v>
      </c>
      <c r="K123" s="4">
        <v>-121161000</v>
      </c>
      <c r="L123" s="5">
        <v>-60275000</v>
      </c>
      <c r="M123" s="4">
        <v>-165183000</v>
      </c>
      <c r="N123" s="4">
        <v>-121161000</v>
      </c>
      <c r="O123" s="4">
        <v>-71945000</v>
      </c>
      <c r="P123" s="4">
        <v>-60275000</v>
      </c>
    </row>
    <row r="124" spans="1:16" ht="16" x14ac:dyDescent="0.2">
      <c r="A124" s="3" t="s">
        <v>127</v>
      </c>
      <c r="B124" s="4" t="s">
        <v>21</v>
      </c>
      <c r="C124" s="4">
        <v>31194000</v>
      </c>
      <c r="D124" s="4">
        <v>116625000</v>
      </c>
      <c r="E124" s="4">
        <v>329447000</v>
      </c>
      <c r="F124" s="4">
        <v>359846000</v>
      </c>
      <c r="G124" s="4">
        <v>438235000</v>
      </c>
      <c r="H124" s="4">
        <v>4279411000</v>
      </c>
      <c r="I124" s="4">
        <v>8452665000</v>
      </c>
      <c r="J124" s="4">
        <v>11031466000</v>
      </c>
      <c r="K124" s="4">
        <v>10559042000</v>
      </c>
      <c r="L124" s="5">
        <v>9976559000</v>
      </c>
      <c r="M124" s="4">
        <v>10530888000</v>
      </c>
      <c r="N124" s="4">
        <v>10559042000</v>
      </c>
      <c r="O124" s="4">
        <v>10318866000</v>
      </c>
      <c r="P124" s="4">
        <v>9976559000</v>
      </c>
    </row>
    <row r="125" spans="1:16" ht="16" x14ac:dyDescent="0.2">
      <c r="A125" s="3" t="s">
        <v>128</v>
      </c>
      <c r="B125" s="4" t="s">
        <v>21</v>
      </c>
      <c r="C125" s="4" t="s">
        <v>21</v>
      </c>
      <c r="D125" s="4" t="s">
        <v>21</v>
      </c>
      <c r="E125" s="4" t="s">
        <v>21</v>
      </c>
      <c r="F125" s="4" t="s">
        <v>21</v>
      </c>
      <c r="G125" s="4" t="s">
        <v>21</v>
      </c>
      <c r="H125" s="4" t="s">
        <v>21</v>
      </c>
      <c r="I125" s="4" t="s">
        <v>21</v>
      </c>
      <c r="J125" s="4" t="s">
        <v>21</v>
      </c>
      <c r="K125" s="4" t="s">
        <v>21</v>
      </c>
      <c r="L125" s="5" t="s">
        <v>21</v>
      </c>
      <c r="M125" s="4" t="s">
        <v>21</v>
      </c>
      <c r="N125" s="4" t="s">
        <v>21</v>
      </c>
      <c r="O125" s="4" t="s">
        <v>21</v>
      </c>
      <c r="P125" s="4" t="s">
        <v>21</v>
      </c>
    </row>
    <row r="126" spans="1:16" ht="16" x14ac:dyDescent="0.2">
      <c r="A126" s="3" t="s">
        <v>129</v>
      </c>
      <c r="B126" s="4" t="s">
        <v>21</v>
      </c>
      <c r="C126" s="4">
        <v>31194000</v>
      </c>
      <c r="D126" s="4">
        <v>116625000</v>
      </c>
      <c r="E126" s="4">
        <v>329447000</v>
      </c>
      <c r="F126" s="4">
        <v>359846000</v>
      </c>
      <c r="G126" s="4">
        <v>438235000</v>
      </c>
      <c r="H126" s="4">
        <v>4279411000</v>
      </c>
      <c r="I126" s="4">
        <v>8452665000</v>
      </c>
      <c r="J126" s="4">
        <v>11031466000</v>
      </c>
      <c r="K126" s="4">
        <v>10559042000</v>
      </c>
      <c r="L126" s="5">
        <v>9976559000</v>
      </c>
      <c r="M126" s="4">
        <v>10530888000</v>
      </c>
      <c r="N126" s="4">
        <v>10559042000</v>
      </c>
      <c r="O126" s="4">
        <v>10318866000</v>
      </c>
      <c r="P126" s="4">
        <v>9976559000</v>
      </c>
    </row>
    <row r="127" spans="1:16" ht="16" x14ac:dyDescent="0.2">
      <c r="A127" s="3" t="s">
        <v>130</v>
      </c>
      <c r="B127" s="4" t="s">
        <v>21</v>
      </c>
      <c r="C127" s="4">
        <v>54974000</v>
      </c>
      <c r="D127" s="4">
        <v>157516000</v>
      </c>
      <c r="E127" s="4">
        <v>412694000</v>
      </c>
      <c r="F127" s="4">
        <v>449782000</v>
      </c>
      <c r="G127" s="4">
        <v>1028710000</v>
      </c>
      <c r="H127" s="4">
        <v>5150516000</v>
      </c>
      <c r="I127" s="4">
        <v>9487433000</v>
      </c>
      <c r="J127" s="4">
        <v>12998598000</v>
      </c>
      <c r="K127" s="4">
        <v>12564304000</v>
      </c>
      <c r="L127" s="5">
        <v>11904486000</v>
      </c>
      <c r="M127" s="4">
        <v>12612656000</v>
      </c>
      <c r="N127" s="4">
        <v>12564304000</v>
      </c>
      <c r="O127" s="4">
        <v>12298908000</v>
      </c>
      <c r="P127" s="4">
        <v>11904486000</v>
      </c>
    </row>
    <row r="128" spans="1:16" ht="16" x14ac:dyDescent="0.2">
      <c r="A128" s="28" t="s">
        <v>131</v>
      </c>
      <c r="B128" s="26">
        <v>59399000</v>
      </c>
      <c r="C128" s="26">
        <v>71992000</v>
      </c>
      <c r="D128" s="26">
        <v>82201000</v>
      </c>
      <c r="E128" s="26">
        <v>87249000</v>
      </c>
      <c r="F128" s="26">
        <v>93970000</v>
      </c>
      <c r="G128" s="26">
        <v>100080000</v>
      </c>
      <c r="H128" s="26">
        <v>138413000</v>
      </c>
      <c r="I128" s="26">
        <v>164048000</v>
      </c>
      <c r="J128" s="26">
        <v>180468000</v>
      </c>
      <c r="K128" s="26">
        <v>185976000</v>
      </c>
      <c r="L128" s="27">
        <v>181175000</v>
      </c>
      <c r="M128" s="26">
        <v>174483000</v>
      </c>
      <c r="N128" s="26">
        <v>185976000</v>
      </c>
      <c r="O128" s="26">
        <v>185740000</v>
      </c>
      <c r="P128" s="26">
        <v>181175000</v>
      </c>
    </row>
    <row r="129" spans="1:16" ht="16" x14ac:dyDescent="0.2">
      <c r="A129" s="13" t="s">
        <v>194</v>
      </c>
      <c r="B129" s="10"/>
      <c r="C129" s="19">
        <f>(C128/B128)-1</f>
        <v>0.21200693614370603</v>
      </c>
      <c r="D129" s="19">
        <f>(D128/C128)-1</f>
        <v>0.14180742304700522</v>
      </c>
      <c r="E129" s="19">
        <f>(E128/D128)-1</f>
        <v>6.1410445128404767E-2</v>
      </c>
      <c r="F129" s="19">
        <f t="shared" ref="F129:N129" si="6">(F128/E128)-1</f>
        <v>7.7032401517495908E-2</v>
      </c>
      <c r="G129" s="19">
        <f t="shared" si="6"/>
        <v>6.5020751303607627E-2</v>
      </c>
      <c r="H129" s="19">
        <f t="shared" si="6"/>
        <v>0.38302358113509194</v>
      </c>
      <c r="I129" s="19">
        <f t="shared" si="6"/>
        <v>0.18520659186637101</v>
      </c>
      <c r="J129" s="19">
        <f t="shared" si="6"/>
        <v>0.10009265580805615</v>
      </c>
      <c r="K129" s="19">
        <f t="shared" si="6"/>
        <v>3.0520646319569078E-2</v>
      </c>
      <c r="L129" s="19">
        <f t="shared" si="6"/>
        <v>-2.5815158945240224E-2</v>
      </c>
      <c r="M129" s="19">
        <f t="shared" si="6"/>
        <v>-3.6936663446943574E-2</v>
      </c>
      <c r="N129" s="19">
        <f t="shared" si="6"/>
        <v>6.5868881209057539E-2</v>
      </c>
      <c r="O129" s="19">
        <f>(O128/N128)-1</f>
        <v>-1.2689809437776978E-3</v>
      </c>
      <c r="P129" s="19">
        <f>(P128/O128)-1</f>
        <v>-2.4577366210832396E-2</v>
      </c>
    </row>
    <row r="130" spans="1:16" ht="16" x14ac:dyDescent="0.2">
      <c r="A130" s="3" t="s">
        <v>132</v>
      </c>
      <c r="B130" s="4" t="s">
        <v>21</v>
      </c>
      <c r="C130" s="4" t="s">
        <v>21</v>
      </c>
      <c r="D130" s="4" t="s">
        <v>21</v>
      </c>
      <c r="E130" s="4" t="s">
        <v>21</v>
      </c>
      <c r="F130" s="4" t="s">
        <v>21</v>
      </c>
      <c r="G130" s="4">
        <v>2170000</v>
      </c>
      <c r="H130" s="4">
        <v>182026000</v>
      </c>
      <c r="I130" s="4">
        <v>305161000</v>
      </c>
      <c r="J130" s="4">
        <v>288710000</v>
      </c>
      <c r="K130" s="4">
        <v>240063000</v>
      </c>
      <c r="L130" s="5">
        <v>213859000</v>
      </c>
      <c r="M130" s="4">
        <v>253631000</v>
      </c>
      <c r="N130" s="4">
        <v>240063000</v>
      </c>
      <c r="O130" s="4">
        <v>234850000</v>
      </c>
      <c r="P130" s="4">
        <v>213859000</v>
      </c>
    </row>
    <row r="131" spans="1:16" ht="16" x14ac:dyDescent="0.2">
      <c r="A131" s="3" t="s">
        <v>133</v>
      </c>
      <c r="B131" s="4" t="s">
        <v>21</v>
      </c>
      <c r="C131" s="4">
        <v>-32627000</v>
      </c>
      <c r="D131" s="4">
        <v>-108835000</v>
      </c>
      <c r="E131" s="4">
        <v>-305665000</v>
      </c>
      <c r="F131" s="4">
        <v>-115286000</v>
      </c>
      <c r="G131" s="4">
        <v>-52719000</v>
      </c>
      <c r="H131" s="4">
        <v>204530000</v>
      </c>
      <c r="I131" s="4">
        <v>-631817000</v>
      </c>
      <c r="J131" s="4">
        <v>-493545000</v>
      </c>
      <c r="K131" s="4">
        <v>335630000</v>
      </c>
      <c r="L131" s="5">
        <v>313079000</v>
      </c>
      <c r="M131" s="4">
        <v>354191000</v>
      </c>
      <c r="N131" s="4">
        <v>335630000</v>
      </c>
      <c r="O131" s="4">
        <v>352945000</v>
      </c>
      <c r="P131" s="4">
        <v>313079000</v>
      </c>
    </row>
    <row r="132" spans="1:16" ht="16" x14ac:dyDescent="0.2">
      <c r="A132" s="3" t="s">
        <v>134</v>
      </c>
      <c r="B132" s="4" t="s">
        <v>21</v>
      </c>
      <c r="C132" s="6">
        <v>-104.59</v>
      </c>
      <c r="D132" s="6">
        <v>-93.32</v>
      </c>
      <c r="E132" s="6">
        <v>-92.78</v>
      </c>
      <c r="F132" s="6">
        <v>-32.04</v>
      </c>
      <c r="G132" s="6">
        <v>-12.03</v>
      </c>
      <c r="H132" s="6">
        <v>4.78</v>
      </c>
      <c r="I132" s="6">
        <v>-7.47</v>
      </c>
      <c r="J132" s="6">
        <v>-4.47</v>
      </c>
      <c r="K132" s="6">
        <v>3.18</v>
      </c>
      <c r="L132" s="7">
        <v>3.14</v>
      </c>
      <c r="M132" s="6">
        <v>3.36</v>
      </c>
      <c r="N132" s="6">
        <v>3.18</v>
      </c>
      <c r="O132" s="6">
        <v>3.42</v>
      </c>
      <c r="P132" s="6">
        <v>3.14</v>
      </c>
    </row>
    <row r="133" spans="1:16" ht="16" x14ac:dyDescent="0.2">
      <c r="A133" s="3" t="s">
        <v>135</v>
      </c>
      <c r="B133" s="4" t="s">
        <v>21</v>
      </c>
      <c r="C133" s="6">
        <v>-148.72999999999999</v>
      </c>
      <c r="D133" s="6">
        <v>-84.67</v>
      </c>
      <c r="E133" s="6">
        <v>79.13</v>
      </c>
      <c r="F133" s="6">
        <v>78.16</v>
      </c>
      <c r="G133" s="6">
        <v>38.68</v>
      </c>
      <c r="H133" s="6">
        <v>63.6</v>
      </c>
      <c r="I133" s="6">
        <v>73.64</v>
      </c>
      <c r="J133" s="6">
        <v>70.58</v>
      </c>
      <c r="K133" s="6">
        <v>68.819999999999993</v>
      </c>
      <c r="L133" s="7">
        <v>67.510000000000005</v>
      </c>
      <c r="M133" s="6">
        <v>67.61</v>
      </c>
      <c r="N133" s="6">
        <v>68.819999999999993</v>
      </c>
      <c r="O133" s="6">
        <v>68.150000000000006</v>
      </c>
      <c r="P133" s="6">
        <v>67.510000000000005</v>
      </c>
    </row>
    <row r="134" spans="1:16" ht="16" x14ac:dyDescent="0.2">
      <c r="A134" s="3" t="s">
        <v>136</v>
      </c>
      <c r="B134" s="4" t="s">
        <v>21</v>
      </c>
      <c r="C134" s="4">
        <v>2</v>
      </c>
      <c r="D134" s="6">
        <v>3.37</v>
      </c>
      <c r="E134" s="6">
        <v>4.79</v>
      </c>
      <c r="F134" s="6">
        <v>4.5</v>
      </c>
      <c r="G134" s="6">
        <v>6.33</v>
      </c>
      <c r="H134" s="6">
        <v>8.34</v>
      </c>
      <c r="I134" s="6">
        <v>7.52</v>
      </c>
      <c r="J134" s="6">
        <v>8.43</v>
      </c>
      <c r="K134" s="6">
        <v>6.17</v>
      </c>
      <c r="L134" s="7">
        <v>6.14</v>
      </c>
      <c r="M134" s="6">
        <v>5.74</v>
      </c>
      <c r="N134" s="6">
        <v>6.17</v>
      </c>
      <c r="O134" s="6">
        <v>6.16</v>
      </c>
      <c r="P134" s="6">
        <v>6.14</v>
      </c>
    </row>
    <row r="135" spans="1:16" ht="16" x14ac:dyDescent="0.2">
      <c r="A135" s="3" t="s">
        <v>137</v>
      </c>
      <c r="B135" s="4" t="s">
        <v>21</v>
      </c>
      <c r="C135" s="6">
        <v>13.62</v>
      </c>
      <c r="D135" s="6">
        <v>22.36</v>
      </c>
      <c r="E135" s="6">
        <v>20.010000000000002</v>
      </c>
      <c r="F135" s="6">
        <v>16.45</v>
      </c>
      <c r="G135" s="6">
        <v>21.57</v>
      </c>
      <c r="H135" s="6">
        <v>20.5</v>
      </c>
      <c r="I135" s="6">
        <v>20.59</v>
      </c>
      <c r="J135" s="6">
        <v>21.77</v>
      </c>
      <c r="K135" s="6">
        <v>24.87</v>
      </c>
      <c r="L135" s="7">
        <v>31.38</v>
      </c>
      <c r="M135" s="6">
        <v>24.64</v>
      </c>
      <c r="N135" s="6">
        <v>24.87</v>
      </c>
      <c r="O135" s="6">
        <v>26.46</v>
      </c>
      <c r="P135" s="6">
        <v>31.38</v>
      </c>
    </row>
    <row r="136" spans="1:16" ht="16" x14ac:dyDescent="0.2">
      <c r="A136" s="3" t="s">
        <v>138</v>
      </c>
      <c r="B136" s="4" t="s">
        <v>21</v>
      </c>
      <c r="C136" s="4" t="s">
        <v>21</v>
      </c>
      <c r="D136" s="4" t="s">
        <v>21</v>
      </c>
      <c r="E136" s="4">
        <v>730</v>
      </c>
      <c r="F136" s="4">
        <v>996</v>
      </c>
      <c r="G136" s="4">
        <v>1440</v>
      </c>
      <c r="H136" s="4">
        <v>2905</v>
      </c>
      <c r="I136" s="4">
        <v>4629</v>
      </c>
      <c r="J136" s="4">
        <v>7867</v>
      </c>
      <c r="K136" s="4">
        <v>8156</v>
      </c>
      <c r="L136" s="5">
        <v>8156</v>
      </c>
      <c r="M136" s="4">
        <v>7867</v>
      </c>
      <c r="N136" s="4">
        <v>8156</v>
      </c>
      <c r="O136" s="4">
        <v>8156</v>
      </c>
      <c r="P136" s="4">
        <v>8156</v>
      </c>
    </row>
    <row r="138" spans="1:16" ht="16" x14ac:dyDescent="0.2">
      <c r="A138" s="2" t="s">
        <v>21</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row>
    <row r="139" spans="1:16" ht="16" x14ac:dyDescent="0.2">
      <c r="A139" s="3" t="s">
        <v>139</v>
      </c>
      <c r="B139" s="4">
        <v>-26854000</v>
      </c>
      <c r="C139" s="4">
        <v>-26758000</v>
      </c>
      <c r="D139" s="4">
        <v>-35504000</v>
      </c>
      <c r="E139" s="4">
        <v>-41324000</v>
      </c>
      <c r="F139" s="4">
        <v>-63708000</v>
      </c>
      <c r="G139" s="4">
        <v>-121949000</v>
      </c>
      <c r="H139" s="4">
        <v>-307063000</v>
      </c>
      <c r="I139" s="4">
        <v>-490979000</v>
      </c>
      <c r="J139" s="4">
        <v>-949900000</v>
      </c>
      <c r="K139" s="4">
        <v>-1256145000</v>
      </c>
      <c r="L139" s="5">
        <v>-1220075000</v>
      </c>
      <c r="M139" s="4">
        <v>-482327000</v>
      </c>
      <c r="N139" s="4">
        <v>-229422000</v>
      </c>
      <c r="O139" s="4">
        <v>-342139000</v>
      </c>
      <c r="P139" s="4">
        <v>-166187000</v>
      </c>
    </row>
    <row r="140" spans="1:16" ht="16" x14ac:dyDescent="0.2">
      <c r="A140" s="3" t="s">
        <v>140</v>
      </c>
      <c r="B140" s="4">
        <v>610000</v>
      </c>
      <c r="C140" s="4">
        <v>1756000</v>
      </c>
      <c r="D140" s="4">
        <v>4226000</v>
      </c>
      <c r="E140" s="4">
        <v>8315000</v>
      </c>
      <c r="F140" s="4">
        <v>18764000</v>
      </c>
      <c r="G140" s="4">
        <v>26095000</v>
      </c>
      <c r="H140" s="4">
        <v>110430000</v>
      </c>
      <c r="I140" s="4">
        <v>149660000</v>
      </c>
      <c r="J140" s="4">
        <v>258378000</v>
      </c>
      <c r="K140" s="4">
        <v>279127000</v>
      </c>
      <c r="L140" s="5">
        <v>287771000</v>
      </c>
      <c r="M140" s="4">
        <v>70136000</v>
      </c>
      <c r="N140" s="4">
        <v>71247000</v>
      </c>
      <c r="O140" s="4">
        <v>71393000</v>
      </c>
      <c r="P140" s="4">
        <v>74995000</v>
      </c>
    </row>
    <row r="141" spans="1:16" ht="16" x14ac:dyDescent="0.2">
      <c r="A141" s="3" t="s">
        <v>141</v>
      </c>
      <c r="B141" s="4">
        <v>2370000</v>
      </c>
      <c r="C141" s="4">
        <v>4239000</v>
      </c>
      <c r="D141" s="4">
        <v>9587000</v>
      </c>
      <c r="E141" s="4">
        <v>26175000</v>
      </c>
      <c r="F141" s="4">
        <v>51899000</v>
      </c>
      <c r="G141" s="4">
        <v>118654000</v>
      </c>
      <c r="H141" s="4">
        <v>258637000</v>
      </c>
      <c r="I141" s="4">
        <v>471360000</v>
      </c>
      <c r="J141" s="4">
        <v>818443000</v>
      </c>
      <c r="K141" s="4">
        <v>1119293000</v>
      </c>
      <c r="L141" s="5">
        <v>1221685000</v>
      </c>
      <c r="M141" s="4">
        <v>372217000</v>
      </c>
      <c r="N141" s="4">
        <v>260576000</v>
      </c>
      <c r="O141" s="4">
        <v>316076000</v>
      </c>
      <c r="P141" s="4">
        <v>272816000</v>
      </c>
    </row>
    <row r="142" spans="1:16" ht="16" x14ac:dyDescent="0.2">
      <c r="A142" s="28" t="s">
        <v>142</v>
      </c>
      <c r="B142" s="26">
        <v>2157000</v>
      </c>
      <c r="C142" s="26">
        <v>3978000</v>
      </c>
      <c r="D142" s="26">
        <v>8877000</v>
      </c>
      <c r="E142" s="26">
        <v>24225000</v>
      </c>
      <c r="F142" s="26">
        <v>49619000</v>
      </c>
      <c r="G142" s="26">
        <v>93273000</v>
      </c>
      <c r="H142" s="26">
        <v>264318000</v>
      </c>
      <c r="I142" s="26">
        <v>360936000</v>
      </c>
      <c r="J142" s="26">
        <v>632285000</v>
      </c>
      <c r="K142" s="26">
        <v>798560000</v>
      </c>
      <c r="L142" s="27">
        <v>725087000</v>
      </c>
      <c r="M142" s="26">
        <v>208894000</v>
      </c>
      <c r="N142" s="26">
        <v>192300000</v>
      </c>
      <c r="O142" s="26">
        <v>170799000</v>
      </c>
      <c r="P142" s="26">
        <v>153094000</v>
      </c>
    </row>
    <row r="143" spans="1:16" ht="16" x14ac:dyDescent="0.2">
      <c r="A143" s="12" t="s">
        <v>195</v>
      </c>
      <c r="B143" s="19">
        <f t="shared" ref="B143:P143" si="7">B142/B2</f>
        <v>4.3209134615384615E-2</v>
      </c>
      <c r="C143" s="19">
        <f t="shared" si="7"/>
        <v>4.4774103504941133E-2</v>
      </c>
      <c r="D143" s="19">
        <f t="shared" si="7"/>
        <v>5.3181483234383146E-2</v>
      </c>
      <c r="E143" s="19">
        <f t="shared" si="7"/>
        <v>8.7349234680080046E-2</v>
      </c>
      <c r="F143" s="19">
        <f t="shared" si="7"/>
        <v>0.1243521627988572</v>
      </c>
      <c r="G143" s="19">
        <f t="shared" si="7"/>
        <v>0.14348213338009774</v>
      </c>
      <c r="H143" s="19">
        <f t="shared" si="7"/>
        <v>0.23298850209966257</v>
      </c>
      <c r="I143" s="19">
        <f t="shared" si="7"/>
        <v>0.20487053972809255</v>
      </c>
      <c r="J143" s="19">
        <f t="shared" si="7"/>
        <v>0.22249149230480686</v>
      </c>
      <c r="K143" s="19">
        <f t="shared" si="7"/>
        <v>0.20870177907185519</v>
      </c>
      <c r="L143" s="19">
        <f t="shared" si="7"/>
        <v>0.17894859460765478</v>
      </c>
      <c r="M143" s="19">
        <f t="shared" si="7"/>
        <v>0.21250012715786903</v>
      </c>
      <c r="N143" s="19">
        <f t="shared" si="7"/>
        <v>0.18768776096211695</v>
      </c>
      <c r="O143" s="19">
        <f t="shared" si="7"/>
        <v>0.16968518643623257</v>
      </c>
      <c r="P143" s="19">
        <f t="shared" si="7"/>
        <v>0.14752337002450469</v>
      </c>
    </row>
    <row r="144" spans="1:16" ht="16" x14ac:dyDescent="0.2">
      <c r="A144" s="3" t="s">
        <v>143</v>
      </c>
      <c r="B144" s="4" t="s">
        <v>21</v>
      </c>
      <c r="C144" s="4" t="s">
        <v>21</v>
      </c>
      <c r="D144" s="4">
        <v>-108000</v>
      </c>
      <c r="E144" s="4" t="s">
        <v>21</v>
      </c>
      <c r="F144" s="4" t="s">
        <v>21</v>
      </c>
      <c r="G144" s="4" t="s">
        <v>21</v>
      </c>
      <c r="H144" s="4">
        <v>-55745000</v>
      </c>
      <c r="I144" s="4">
        <v>-16459000</v>
      </c>
      <c r="J144" s="4">
        <v>-17236000</v>
      </c>
      <c r="K144" s="4" t="s">
        <v>21</v>
      </c>
      <c r="L144" s="5" t="s">
        <v>21</v>
      </c>
      <c r="M144" s="4" t="s">
        <v>21</v>
      </c>
      <c r="N144" s="4" t="s">
        <v>21</v>
      </c>
      <c r="O144" s="4" t="s">
        <v>21</v>
      </c>
      <c r="P144" s="4" t="s">
        <v>21</v>
      </c>
    </row>
    <row r="145" spans="1:16" ht="16" x14ac:dyDescent="0.2">
      <c r="A145" s="3" t="s">
        <v>144</v>
      </c>
      <c r="B145" s="4" t="s">
        <v>21</v>
      </c>
      <c r="C145" s="4" t="s">
        <v>21</v>
      </c>
      <c r="D145" s="4">
        <v>113000</v>
      </c>
      <c r="E145" s="4">
        <v>711000</v>
      </c>
      <c r="F145" s="4">
        <v>561000</v>
      </c>
      <c r="G145" s="4">
        <v>1874000</v>
      </c>
      <c r="H145" s="4" t="s">
        <v>21</v>
      </c>
      <c r="I145" s="4" t="s">
        <v>21</v>
      </c>
      <c r="J145" s="4">
        <v>8854000</v>
      </c>
      <c r="K145" s="4">
        <v>97722000</v>
      </c>
      <c r="L145" s="5">
        <v>174992000</v>
      </c>
      <c r="M145" s="4">
        <v>100681000</v>
      </c>
      <c r="N145" s="4">
        <v>-2959000</v>
      </c>
      <c r="O145" s="4">
        <v>67938000</v>
      </c>
      <c r="P145" s="4">
        <v>9332000</v>
      </c>
    </row>
    <row r="146" spans="1:16" ht="16" x14ac:dyDescent="0.2">
      <c r="A146" s="3" t="s">
        <v>145</v>
      </c>
      <c r="B146" s="4">
        <v>213000</v>
      </c>
      <c r="C146" s="4">
        <v>261000</v>
      </c>
      <c r="D146" s="4">
        <v>705000</v>
      </c>
      <c r="E146" s="4">
        <v>1239000</v>
      </c>
      <c r="F146" s="4">
        <v>1719000</v>
      </c>
      <c r="G146" s="4">
        <v>23507000</v>
      </c>
      <c r="H146" s="4">
        <v>50064000</v>
      </c>
      <c r="I146" s="4">
        <v>126883000</v>
      </c>
      <c r="J146" s="4">
        <v>194540000</v>
      </c>
      <c r="K146" s="4">
        <v>223011000</v>
      </c>
      <c r="L146" s="5">
        <v>321606000</v>
      </c>
      <c r="M146" s="4">
        <v>62642000</v>
      </c>
      <c r="N146" s="4">
        <v>71235000</v>
      </c>
      <c r="O146" s="4">
        <v>77339000</v>
      </c>
      <c r="P146" s="4">
        <v>110390000</v>
      </c>
    </row>
    <row r="147" spans="1:16" ht="16" x14ac:dyDescent="0.2">
      <c r="A147" s="3" t="s">
        <v>146</v>
      </c>
      <c r="B147" s="4">
        <v>1252000</v>
      </c>
      <c r="C147" s="4">
        <v>3403000</v>
      </c>
      <c r="D147" s="4">
        <v>2929000</v>
      </c>
      <c r="E147" s="4">
        <v>16925000</v>
      </c>
      <c r="F147" s="4">
        <v>-10215000</v>
      </c>
      <c r="G147" s="4">
        <v>-14817000</v>
      </c>
      <c r="H147" s="4">
        <v>-47956000</v>
      </c>
      <c r="I147" s="4">
        <v>-97387000</v>
      </c>
      <c r="J147" s="4">
        <v>-185113000</v>
      </c>
      <c r="K147" s="4">
        <v>-396643000</v>
      </c>
      <c r="L147" s="5">
        <v>-477828000</v>
      </c>
      <c r="M147" s="4">
        <v>-75798000</v>
      </c>
      <c r="N147" s="4">
        <v>-160856000</v>
      </c>
      <c r="O147" s="4">
        <v>-143196000</v>
      </c>
      <c r="P147" s="4">
        <v>-97978000</v>
      </c>
    </row>
    <row r="148" spans="1:16" ht="16" x14ac:dyDescent="0.2">
      <c r="A148" s="3" t="s">
        <v>147</v>
      </c>
      <c r="B148" s="4">
        <v>-3239000</v>
      </c>
      <c r="C148" s="4">
        <v>-4300000</v>
      </c>
      <c r="D148" s="4">
        <v>-10506000</v>
      </c>
      <c r="E148" s="4">
        <v>-8254000</v>
      </c>
      <c r="F148" s="4">
        <v>-15280000</v>
      </c>
      <c r="G148" s="4">
        <v>-58234000</v>
      </c>
      <c r="H148" s="4">
        <v>-51357000</v>
      </c>
      <c r="I148" s="4">
        <v>-81303000</v>
      </c>
      <c r="J148" s="4">
        <v>-117943000</v>
      </c>
      <c r="K148" s="4">
        <v>-194655000</v>
      </c>
      <c r="L148" s="5">
        <v>-195003000</v>
      </c>
      <c r="M148" s="4">
        <v>-29571000</v>
      </c>
      <c r="N148" s="4">
        <v>-73302000</v>
      </c>
      <c r="O148" s="4">
        <v>-35215000</v>
      </c>
      <c r="P148" s="4">
        <v>-56915000</v>
      </c>
    </row>
    <row r="149" spans="1:16" ht="16" x14ac:dyDescent="0.2">
      <c r="A149" s="3" t="s">
        <v>148</v>
      </c>
      <c r="B149" s="4" t="s">
        <v>21</v>
      </c>
      <c r="C149" s="4" t="s">
        <v>21</v>
      </c>
      <c r="D149" s="4" t="s">
        <v>21</v>
      </c>
      <c r="E149" s="4" t="s">
        <v>21</v>
      </c>
      <c r="F149" s="4" t="s">
        <v>21</v>
      </c>
      <c r="G149" s="4" t="s">
        <v>21</v>
      </c>
      <c r="H149" s="4" t="s">
        <v>21</v>
      </c>
      <c r="I149" s="4" t="s">
        <v>21</v>
      </c>
      <c r="J149" s="4" t="s">
        <v>21</v>
      </c>
      <c r="K149" s="4" t="s">
        <v>21</v>
      </c>
      <c r="L149" s="5" t="s">
        <v>21</v>
      </c>
      <c r="M149" s="4" t="s">
        <v>21</v>
      </c>
      <c r="N149" s="4" t="s">
        <v>21</v>
      </c>
      <c r="O149" s="4" t="s">
        <v>21</v>
      </c>
      <c r="P149" s="4" t="s">
        <v>21</v>
      </c>
    </row>
    <row r="150" spans="1:16" ht="16" x14ac:dyDescent="0.2">
      <c r="A150" s="3" t="s">
        <v>149</v>
      </c>
      <c r="B150" s="4">
        <v>-491000</v>
      </c>
      <c r="C150" s="4">
        <v>-2857000</v>
      </c>
      <c r="D150" s="4">
        <v>-2128000</v>
      </c>
      <c r="E150" s="4">
        <v>-13755000</v>
      </c>
      <c r="F150" s="4">
        <v>2214000</v>
      </c>
      <c r="G150" s="4">
        <v>-8739000</v>
      </c>
      <c r="H150" s="4">
        <v>-20316000</v>
      </c>
      <c r="I150" s="4">
        <v>-11636000</v>
      </c>
      <c r="J150" s="4">
        <v>-78012000</v>
      </c>
      <c r="K150" s="4">
        <v>-94326000</v>
      </c>
      <c r="L150" s="5">
        <v>-81445000</v>
      </c>
      <c r="M150" s="4">
        <v>-23074000</v>
      </c>
      <c r="N150" s="4">
        <v>-13255000</v>
      </c>
      <c r="O150" s="4">
        <v>-51438000</v>
      </c>
      <c r="P150" s="4">
        <v>6322000</v>
      </c>
    </row>
    <row r="151" spans="1:16" ht="16" x14ac:dyDescent="0.2">
      <c r="A151" s="3" t="s">
        <v>150</v>
      </c>
      <c r="B151" s="4">
        <v>4004000</v>
      </c>
      <c r="C151" s="4">
        <v>8559000</v>
      </c>
      <c r="D151" s="4">
        <v>13860000</v>
      </c>
      <c r="E151" s="4">
        <v>25896000</v>
      </c>
      <c r="F151" s="4">
        <v>2121000</v>
      </c>
      <c r="G151" s="4">
        <v>52100000</v>
      </c>
      <c r="H151" s="4">
        <v>63409000</v>
      </c>
      <c r="I151" s="4">
        <v>98400000</v>
      </c>
      <c r="J151" s="4">
        <v>137745000</v>
      </c>
      <c r="K151" s="4">
        <v>105766000</v>
      </c>
      <c r="L151" s="5">
        <v>-37265000</v>
      </c>
      <c r="M151" s="4">
        <v>48909000</v>
      </c>
      <c r="N151" s="4">
        <v>-28227000</v>
      </c>
      <c r="O151" s="4">
        <v>-19064000</v>
      </c>
      <c r="P151" s="4">
        <v>-38883000</v>
      </c>
    </row>
    <row r="152" spans="1:16" ht="16" x14ac:dyDescent="0.2">
      <c r="A152" s="3" t="s">
        <v>151</v>
      </c>
      <c r="B152" s="4">
        <v>978000</v>
      </c>
      <c r="C152" s="4">
        <v>2001000</v>
      </c>
      <c r="D152" s="4">
        <v>1703000</v>
      </c>
      <c r="E152" s="4">
        <v>13038000</v>
      </c>
      <c r="F152" s="4">
        <v>730000</v>
      </c>
      <c r="G152" s="4">
        <v>56000</v>
      </c>
      <c r="H152" s="4">
        <v>-39692000</v>
      </c>
      <c r="I152" s="4">
        <v>-102848000</v>
      </c>
      <c r="J152" s="4">
        <v>-126903000</v>
      </c>
      <c r="K152" s="4">
        <v>-213428000</v>
      </c>
      <c r="L152" s="5">
        <v>-164115000</v>
      </c>
      <c r="M152" s="4">
        <v>-72062000</v>
      </c>
      <c r="N152" s="4">
        <v>-46072000</v>
      </c>
      <c r="O152" s="4">
        <v>-37479000</v>
      </c>
      <c r="P152" s="4">
        <v>-8502000</v>
      </c>
    </row>
    <row r="153" spans="1:16" ht="16" x14ac:dyDescent="0.2">
      <c r="A153" s="3" t="s">
        <v>152</v>
      </c>
      <c r="B153" s="4" t="s">
        <v>21</v>
      </c>
      <c r="C153" s="4" t="s">
        <v>21</v>
      </c>
      <c r="D153" s="4" t="s">
        <v>21</v>
      </c>
      <c r="E153" s="4" t="s">
        <v>21</v>
      </c>
      <c r="F153" s="4" t="s">
        <v>21</v>
      </c>
      <c r="G153" s="4" t="s">
        <v>21</v>
      </c>
      <c r="H153" s="4" t="s">
        <v>21</v>
      </c>
      <c r="I153" s="4" t="s">
        <v>21</v>
      </c>
      <c r="J153" s="4" t="s">
        <v>21</v>
      </c>
      <c r="K153" s="4" t="s">
        <v>21</v>
      </c>
      <c r="L153" s="5" t="s">
        <v>21</v>
      </c>
      <c r="M153" s="4" t="s">
        <v>21</v>
      </c>
      <c r="N153" s="4" t="s">
        <v>21</v>
      </c>
      <c r="O153" s="4" t="s">
        <v>21</v>
      </c>
      <c r="P153" s="4" t="s">
        <v>21</v>
      </c>
    </row>
    <row r="154" spans="1:16" ht="16" x14ac:dyDescent="0.2">
      <c r="A154" s="3" t="s">
        <v>153</v>
      </c>
      <c r="B154" s="4">
        <v>-22622000</v>
      </c>
      <c r="C154" s="4">
        <v>-17360000</v>
      </c>
      <c r="D154" s="4">
        <v>-18762000</v>
      </c>
      <c r="E154" s="4">
        <v>10091000</v>
      </c>
      <c r="F154" s="4">
        <v>-3260000</v>
      </c>
      <c r="G154" s="4">
        <v>7983000</v>
      </c>
      <c r="H154" s="4">
        <v>14048000</v>
      </c>
      <c r="I154" s="4">
        <v>32654000</v>
      </c>
      <c r="J154" s="4">
        <v>-58192000</v>
      </c>
      <c r="K154" s="4">
        <v>-254368000</v>
      </c>
      <c r="L154" s="5">
        <v>-188447000</v>
      </c>
      <c r="M154" s="4">
        <v>-115772000</v>
      </c>
      <c r="N154" s="4">
        <v>-58455000</v>
      </c>
      <c r="O154" s="4">
        <v>-97866000</v>
      </c>
      <c r="P154" s="4">
        <v>83646000</v>
      </c>
    </row>
    <row r="155" spans="1:16" ht="16" x14ac:dyDescent="0.2">
      <c r="A155" s="3" t="s">
        <v>154</v>
      </c>
      <c r="B155" s="4" t="s">
        <v>21</v>
      </c>
      <c r="C155" s="4" t="s">
        <v>21</v>
      </c>
      <c r="D155" s="4" t="s">
        <v>21</v>
      </c>
      <c r="E155" s="4" t="s">
        <v>21</v>
      </c>
      <c r="F155" s="4" t="s">
        <v>21</v>
      </c>
      <c r="G155" s="4" t="s">
        <v>21</v>
      </c>
      <c r="H155" s="4" t="s">
        <v>21</v>
      </c>
      <c r="I155" s="4" t="s">
        <v>21</v>
      </c>
      <c r="J155" s="4" t="s">
        <v>21</v>
      </c>
      <c r="K155" s="4" t="s">
        <v>21</v>
      </c>
      <c r="L155" s="5" t="s">
        <v>21</v>
      </c>
      <c r="M155" s="4" t="s">
        <v>21</v>
      </c>
      <c r="N155" s="4" t="s">
        <v>21</v>
      </c>
      <c r="O155" s="4" t="s">
        <v>21</v>
      </c>
      <c r="P155" s="4" t="s">
        <v>21</v>
      </c>
    </row>
    <row r="156" spans="1:16" ht="16" x14ac:dyDescent="0.2">
      <c r="A156" s="3" t="s">
        <v>155</v>
      </c>
      <c r="B156" s="4" t="s">
        <v>21</v>
      </c>
      <c r="C156" s="4" t="s">
        <v>21</v>
      </c>
      <c r="D156" s="4" t="s">
        <v>21</v>
      </c>
      <c r="E156" s="4" t="s">
        <v>21</v>
      </c>
      <c r="F156" s="4" t="s">
        <v>21</v>
      </c>
      <c r="G156" s="4" t="s">
        <v>21</v>
      </c>
      <c r="H156" s="4" t="s">
        <v>21</v>
      </c>
      <c r="I156" s="4" t="s">
        <v>21</v>
      </c>
      <c r="J156" s="4" t="s">
        <v>21</v>
      </c>
      <c r="K156" s="4" t="s">
        <v>21</v>
      </c>
      <c r="L156" s="5" t="s">
        <v>21</v>
      </c>
      <c r="M156" s="4" t="s">
        <v>21</v>
      </c>
      <c r="N156" s="4" t="s">
        <v>21</v>
      </c>
      <c r="O156" s="4" t="s">
        <v>21</v>
      </c>
      <c r="P156" s="4" t="s">
        <v>21</v>
      </c>
    </row>
    <row r="157" spans="1:16" ht="16" x14ac:dyDescent="0.2">
      <c r="A157" s="3" t="s">
        <v>156</v>
      </c>
      <c r="B157" s="4" t="s">
        <v>21</v>
      </c>
      <c r="C157" s="4" t="s">
        <v>21</v>
      </c>
      <c r="D157" s="4" t="s">
        <v>21</v>
      </c>
      <c r="E157" s="4" t="s">
        <v>21</v>
      </c>
      <c r="F157" s="4" t="s">
        <v>21</v>
      </c>
      <c r="G157" s="4" t="s">
        <v>21</v>
      </c>
      <c r="H157" s="4" t="s">
        <v>21</v>
      </c>
      <c r="I157" s="4" t="s">
        <v>21</v>
      </c>
      <c r="J157" s="4" t="s">
        <v>21</v>
      </c>
      <c r="K157" s="4" t="s">
        <v>21</v>
      </c>
      <c r="L157" s="5" t="s">
        <v>21</v>
      </c>
      <c r="M157" s="4" t="s">
        <v>21</v>
      </c>
      <c r="N157" s="4" t="s">
        <v>21</v>
      </c>
      <c r="O157" s="4" t="s">
        <v>21</v>
      </c>
      <c r="P157" s="4" t="s">
        <v>21</v>
      </c>
    </row>
    <row r="158" spans="1:16" ht="16" x14ac:dyDescent="0.2">
      <c r="A158" s="3" t="s">
        <v>157</v>
      </c>
      <c r="B158" s="4" t="s">
        <v>21</v>
      </c>
      <c r="C158" s="4" t="s">
        <v>21</v>
      </c>
      <c r="D158" s="4" t="s">
        <v>21</v>
      </c>
      <c r="E158" s="4" t="s">
        <v>21</v>
      </c>
      <c r="F158" s="4" t="s">
        <v>21</v>
      </c>
      <c r="G158" s="4" t="s">
        <v>21</v>
      </c>
      <c r="H158" s="4" t="s">
        <v>21</v>
      </c>
      <c r="I158" s="4" t="s">
        <v>21</v>
      </c>
      <c r="J158" s="4" t="s">
        <v>21</v>
      </c>
      <c r="K158" s="4" t="s">
        <v>21</v>
      </c>
      <c r="L158" s="5" t="s">
        <v>21</v>
      </c>
      <c r="M158" s="4" t="s">
        <v>21</v>
      </c>
      <c r="N158" s="4" t="s">
        <v>21</v>
      </c>
      <c r="O158" s="4" t="s">
        <v>21</v>
      </c>
      <c r="P158" s="4" t="s">
        <v>21</v>
      </c>
    </row>
    <row r="159" spans="1:16" ht="16" x14ac:dyDescent="0.2">
      <c r="A159" s="3" t="s">
        <v>158</v>
      </c>
      <c r="B159" s="4">
        <v>-1161000</v>
      </c>
      <c r="C159" s="4">
        <v>-1566000</v>
      </c>
      <c r="D159" s="4">
        <v>-2209000</v>
      </c>
      <c r="E159" s="4">
        <v>-14959000</v>
      </c>
      <c r="F159" s="4">
        <v>-9538000</v>
      </c>
      <c r="G159" s="4">
        <v>-5109000</v>
      </c>
      <c r="H159" s="4">
        <v>-45368000</v>
      </c>
      <c r="I159" s="4">
        <v>-51610000</v>
      </c>
      <c r="J159" s="4">
        <v>-46048000</v>
      </c>
      <c r="K159" s="4">
        <v>-34421000</v>
      </c>
      <c r="L159" s="5">
        <v>-31896000</v>
      </c>
      <c r="M159" s="4">
        <v>-17855000</v>
      </c>
      <c r="N159" s="4">
        <v>-5787000</v>
      </c>
      <c r="O159" s="4">
        <v>-6751000</v>
      </c>
      <c r="P159" s="4">
        <v>-1503000</v>
      </c>
    </row>
    <row r="160" spans="1:16" ht="16" x14ac:dyDescent="0.2">
      <c r="A160" s="3" t="s">
        <v>159</v>
      </c>
      <c r="B160" s="4">
        <v>-1161000</v>
      </c>
      <c r="C160" s="4">
        <v>-1039000</v>
      </c>
      <c r="D160" s="4">
        <v>-1715000</v>
      </c>
      <c r="E160" s="4">
        <v>-14174000</v>
      </c>
      <c r="F160" s="4">
        <v>-9248000</v>
      </c>
      <c r="G160" s="4">
        <v>-4668000</v>
      </c>
      <c r="H160" s="4">
        <v>-45368000</v>
      </c>
      <c r="I160" s="4">
        <v>-25805000</v>
      </c>
      <c r="J160" s="4">
        <v>-46048000</v>
      </c>
      <c r="K160" s="4">
        <v>-34421000</v>
      </c>
      <c r="L160" s="5">
        <v>-31896000</v>
      </c>
      <c r="M160" s="4">
        <v>-17855000</v>
      </c>
      <c r="N160" s="4">
        <v>-5787000</v>
      </c>
      <c r="O160" s="4">
        <v>-6751000</v>
      </c>
      <c r="P160" s="4">
        <v>-1503000</v>
      </c>
    </row>
    <row r="161" spans="1:16" ht="16" x14ac:dyDescent="0.2">
      <c r="A161" s="3" t="s">
        <v>160</v>
      </c>
      <c r="B161" s="4" t="s">
        <v>21</v>
      </c>
      <c r="C161" s="4">
        <v>-527000</v>
      </c>
      <c r="D161" s="4">
        <v>-494000</v>
      </c>
      <c r="E161" s="4">
        <v>-785000</v>
      </c>
      <c r="F161" s="4">
        <v>-290000</v>
      </c>
      <c r="G161" s="4">
        <v>-441000</v>
      </c>
      <c r="H161" s="4" t="s">
        <v>21</v>
      </c>
      <c r="I161" s="4">
        <v>-25805000</v>
      </c>
      <c r="J161" s="4" t="s">
        <v>21</v>
      </c>
      <c r="K161" s="4" t="s">
        <v>21</v>
      </c>
      <c r="L161" s="5" t="s">
        <v>21</v>
      </c>
      <c r="M161" s="4" t="s">
        <v>21</v>
      </c>
      <c r="N161" s="4" t="s">
        <v>21</v>
      </c>
      <c r="O161" s="4" t="s">
        <v>21</v>
      </c>
      <c r="P161" s="4" t="s">
        <v>21</v>
      </c>
    </row>
    <row r="162" spans="1:16" ht="16" x14ac:dyDescent="0.2">
      <c r="A162" s="3" t="s">
        <v>161</v>
      </c>
      <c r="B162" s="4">
        <v>3000000</v>
      </c>
      <c r="C162" s="4" t="s">
        <v>21</v>
      </c>
      <c r="D162" s="4" t="s">
        <v>21</v>
      </c>
      <c r="E162" s="4" t="s">
        <v>21</v>
      </c>
      <c r="F162" s="4">
        <v>-177309000</v>
      </c>
      <c r="G162" s="4">
        <v>-84190000</v>
      </c>
      <c r="H162" s="4">
        <v>-1341251000</v>
      </c>
      <c r="I162" s="4">
        <v>-453131000</v>
      </c>
      <c r="J162" s="4">
        <v>-1908453000</v>
      </c>
      <c r="K162" s="4">
        <v>-498860000</v>
      </c>
      <c r="L162" s="5">
        <v>610208000</v>
      </c>
      <c r="M162" s="4">
        <v>-13969000</v>
      </c>
      <c r="N162" s="4">
        <v>85901000</v>
      </c>
      <c r="O162" s="4">
        <v>219076000</v>
      </c>
      <c r="P162" s="4">
        <v>319200000</v>
      </c>
    </row>
    <row r="163" spans="1:16" ht="16" x14ac:dyDescent="0.2">
      <c r="A163" s="3" t="s">
        <v>162</v>
      </c>
      <c r="B163" s="4">
        <v>3000000</v>
      </c>
      <c r="C163" s="4" t="s">
        <v>21</v>
      </c>
      <c r="D163" s="4" t="s">
        <v>21</v>
      </c>
      <c r="E163" s="4" t="s">
        <v>21</v>
      </c>
      <c r="F163" s="4">
        <v>115877000</v>
      </c>
      <c r="G163" s="4">
        <v>195497000</v>
      </c>
      <c r="H163" s="4">
        <v>697171000</v>
      </c>
      <c r="I163" s="4">
        <v>1183459000</v>
      </c>
      <c r="J163" s="4">
        <v>1614779000</v>
      </c>
      <c r="K163" s="4">
        <v>1439477000</v>
      </c>
      <c r="L163" s="5">
        <v>1734913000</v>
      </c>
      <c r="M163" s="4">
        <v>311424000</v>
      </c>
      <c r="N163" s="4">
        <v>373479000</v>
      </c>
      <c r="O163" s="4">
        <v>355195000</v>
      </c>
      <c r="P163" s="4">
        <v>694815000</v>
      </c>
    </row>
    <row r="164" spans="1:16" ht="16" x14ac:dyDescent="0.2">
      <c r="A164" s="3" t="s">
        <v>163</v>
      </c>
      <c r="B164" s="4" t="s">
        <v>21</v>
      </c>
      <c r="C164" s="4" t="s">
        <v>21</v>
      </c>
      <c r="D164" s="4" t="s">
        <v>21</v>
      </c>
      <c r="E164" s="4" t="s">
        <v>21</v>
      </c>
      <c r="F164" s="4">
        <v>-293186000</v>
      </c>
      <c r="G164" s="4">
        <v>-279687000</v>
      </c>
      <c r="H164" s="4">
        <v>-2038422000</v>
      </c>
      <c r="I164" s="4">
        <v>-1636590000</v>
      </c>
      <c r="J164" s="4">
        <v>-3523232000</v>
      </c>
      <c r="K164" s="4">
        <v>-1938337000</v>
      </c>
      <c r="L164" s="5">
        <v>-1124705000</v>
      </c>
      <c r="M164" s="4">
        <v>-325393000</v>
      </c>
      <c r="N164" s="4">
        <v>-287578000</v>
      </c>
      <c r="O164" s="4">
        <v>-136119000</v>
      </c>
      <c r="P164" s="4">
        <v>-375615000</v>
      </c>
    </row>
    <row r="165" spans="1:16" ht="16" x14ac:dyDescent="0.2">
      <c r="A165" s="3" t="s">
        <v>164</v>
      </c>
      <c r="B165" s="4" t="s">
        <v>21</v>
      </c>
      <c r="C165" s="4" t="s">
        <v>21</v>
      </c>
      <c r="D165" s="4">
        <v>-1761000</v>
      </c>
      <c r="E165" s="4">
        <v>-8500000</v>
      </c>
      <c r="F165" s="4">
        <v>-22621000</v>
      </c>
      <c r="G165" s="4">
        <v>-30574000</v>
      </c>
      <c r="H165" s="4">
        <v>122749000</v>
      </c>
      <c r="I165" s="4">
        <v>-333591000</v>
      </c>
      <c r="J165" s="4">
        <v>-491522000</v>
      </c>
      <c r="K165" s="4">
        <v>-37410000</v>
      </c>
      <c r="L165" s="5">
        <v>-5883000</v>
      </c>
      <c r="M165" s="4">
        <v>-1156000</v>
      </c>
      <c r="N165" s="4">
        <v>-4557000</v>
      </c>
      <c r="O165" s="4" t="s">
        <v>21</v>
      </c>
      <c r="P165" s="4">
        <v>-170000</v>
      </c>
    </row>
    <row r="166" spans="1:16" ht="16" x14ac:dyDescent="0.2">
      <c r="A166" s="3" t="s">
        <v>165</v>
      </c>
      <c r="B166" s="4" t="s">
        <v>21</v>
      </c>
      <c r="C166" s="4" t="s">
        <v>21</v>
      </c>
      <c r="D166" s="4" t="s">
        <v>21</v>
      </c>
      <c r="E166" s="4" t="s">
        <v>21</v>
      </c>
      <c r="F166" s="4" t="s">
        <v>21</v>
      </c>
      <c r="G166" s="4" t="s">
        <v>21</v>
      </c>
      <c r="H166" s="4">
        <v>122749000</v>
      </c>
      <c r="I166" s="4" t="s">
        <v>21</v>
      </c>
      <c r="J166" s="4" t="s">
        <v>21</v>
      </c>
      <c r="K166" s="4" t="s">
        <v>21</v>
      </c>
      <c r="L166" s="5" t="s">
        <v>21</v>
      </c>
      <c r="M166" s="4" t="s">
        <v>21</v>
      </c>
      <c r="N166" s="4" t="s">
        <v>21</v>
      </c>
      <c r="O166" s="4" t="s">
        <v>21</v>
      </c>
      <c r="P166" s="4" t="s">
        <v>21</v>
      </c>
    </row>
    <row r="167" spans="1:16" ht="16" x14ac:dyDescent="0.2">
      <c r="A167" s="3" t="s">
        <v>166</v>
      </c>
      <c r="B167" s="4" t="s">
        <v>21</v>
      </c>
      <c r="C167" s="4" t="s">
        <v>21</v>
      </c>
      <c r="D167" s="4">
        <v>-1761000</v>
      </c>
      <c r="E167" s="4">
        <v>-8500000</v>
      </c>
      <c r="F167" s="4">
        <v>-22621000</v>
      </c>
      <c r="G167" s="4">
        <v>-30574000</v>
      </c>
      <c r="H167" s="4" t="s">
        <v>21</v>
      </c>
      <c r="I167" s="4">
        <v>-333591000</v>
      </c>
      <c r="J167" s="4">
        <v>-491522000</v>
      </c>
      <c r="K167" s="4">
        <v>-37410000</v>
      </c>
      <c r="L167" s="5">
        <v>-5883000</v>
      </c>
      <c r="M167" s="4">
        <v>-1156000</v>
      </c>
      <c r="N167" s="4">
        <v>-4557000</v>
      </c>
      <c r="O167" s="4" t="s">
        <v>21</v>
      </c>
      <c r="P167" s="4">
        <v>-170000</v>
      </c>
    </row>
    <row r="168" spans="1:16" ht="16" x14ac:dyDescent="0.2">
      <c r="A168" s="3" t="s">
        <v>167</v>
      </c>
      <c r="B168" s="4" t="s">
        <v>21</v>
      </c>
      <c r="C168" s="4" t="s">
        <v>21</v>
      </c>
      <c r="D168" s="4" t="s">
        <v>21</v>
      </c>
      <c r="E168" s="4" t="s">
        <v>21</v>
      </c>
      <c r="F168" s="4" t="s">
        <v>21</v>
      </c>
      <c r="G168" s="4" t="s">
        <v>21</v>
      </c>
      <c r="H168" s="4" t="s">
        <v>21</v>
      </c>
      <c r="I168" s="4" t="s">
        <v>21</v>
      </c>
      <c r="J168" s="4" t="s">
        <v>21</v>
      </c>
      <c r="K168" s="4" t="s">
        <v>21</v>
      </c>
      <c r="L168" s="5" t="s">
        <v>21</v>
      </c>
      <c r="M168" s="4" t="s">
        <v>21</v>
      </c>
      <c r="N168" s="4" t="s">
        <v>21</v>
      </c>
      <c r="O168" s="4" t="s">
        <v>21</v>
      </c>
      <c r="P168" s="4" t="s">
        <v>21</v>
      </c>
    </row>
    <row r="169" spans="1:16" ht="16" x14ac:dyDescent="0.2">
      <c r="A169" s="3" t="s">
        <v>168</v>
      </c>
      <c r="B169" s="4">
        <v>-2291000</v>
      </c>
      <c r="C169" s="4">
        <v>-3774000</v>
      </c>
      <c r="D169" s="4">
        <v>-8409000</v>
      </c>
      <c r="E169" s="4">
        <v>-18966000</v>
      </c>
      <c r="F169" s="4">
        <v>-14162000</v>
      </c>
      <c r="G169" s="4">
        <v>-19546000</v>
      </c>
      <c r="H169" s="4">
        <v>-21922000</v>
      </c>
      <c r="I169" s="4">
        <v>-7523000</v>
      </c>
      <c r="J169" s="4">
        <v>-43973000</v>
      </c>
      <c r="K169" s="4">
        <v>-45761000</v>
      </c>
      <c r="L169" s="5">
        <v>-43475000</v>
      </c>
      <c r="M169" s="4">
        <v>-13544000</v>
      </c>
      <c r="N169" s="4">
        <v>-9856000</v>
      </c>
      <c r="O169" s="4">
        <v>-9860000</v>
      </c>
      <c r="P169" s="4">
        <v>-10215000</v>
      </c>
    </row>
    <row r="170" spans="1:16" ht="16" x14ac:dyDescent="0.2">
      <c r="A170" s="3" t="s">
        <v>152</v>
      </c>
      <c r="B170" s="4" t="s">
        <v>21</v>
      </c>
      <c r="C170" s="4" t="s">
        <v>21</v>
      </c>
      <c r="D170" s="4" t="s">
        <v>21</v>
      </c>
      <c r="E170" s="4" t="s">
        <v>21</v>
      </c>
      <c r="F170" s="4" t="s">
        <v>21</v>
      </c>
      <c r="G170" s="4" t="s">
        <v>21</v>
      </c>
      <c r="H170" s="4" t="s">
        <v>21</v>
      </c>
      <c r="I170" s="4" t="s">
        <v>21</v>
      </c>
      <c r="J170" s="4" t="s">
        <v>21</v>
      </c>
      <c r="K170" s="4" t="s">
        <v>21</v>
      </c>
      <c r="L170" s="5" t="s">
        <v>21</v>
      </c>
      <c r="M170" s="4" t="s">
        <v>21</v>
      </c>
      <c r="N170" s="4" t="s">
        <v>21</v>
      </c>
      <c r="O170" s="4" t="s">
        <v>21</v>
      </c>
      <c r="P170" s="4" t="s">
        <v>21</v>
      </c>
    </row>
    <row r="171" spans="1:16" ht="16" x14ac:dyDescent="0.2">
      <c r="A171" s="3" t="s">
        <v>169</v>
      </c>
      <c r="B171" s="4">
        <v>-452000</v>
      </c>
      <c r="C171" s="4">
        <v>-5340000</v>
      </c>
      <c r="D171" s="4">
        <v>-12379000</v>
      </c>
      <c r="E171" s="4">
        <v>-42425000</v>
      </c>
      <c r="F171" s="4">
        <v>-223630000</v>
      </c>
      <c r="G171" s="4">
        <v>-139419000</v>
      </c>
      <c r="H171" s="4">
        <v>-1285792000</v>
      </c>
      <c r="I171" s="4">
        <v>-845855000</v>
      </c>
      <c r="J171" s="4">
        <v>-2489996000</v>
      </c>
      <c r="K171" s="4">
        <v>-616452000</v>
      </c>
      <c r="L171" s="5">
        <v>528954000</v>
      </c>
      <c r="M171" s="4">
        <v>-46524000</v>
      </c>
      <c r="N171" s="4">
        <v>65701000</v>
      </c>
      <c r="O171" s="4">
        <v>202465000</v>
      </c>
      <c r="P171" s="4">
        <v>307312000</v>
      </c>
    </row>
    <row r="172" spans="1:16" ht="16" x14ac:dyDescent="0.2">
      <c r="A172" s="3" t="s">
        <v>170</v>
      </c>
      <c r="B172" s="4" t="s">
        <v>21</v>
      </c>
      <c r="C172" s="4" t="s">
        <v>21</v>
      </c>
      <c r="D172" s="4" t="s">
        <v>21</v>
      </c>
      <c r="E172" s="4" t="s">
        <v>21</v>
      </c>
      <c r="F172" s="4" t="s">
        <v>21</v>
      </c>
      <c r="G172" s="4" t="s">
        <v>21</v>
      </c>
      <c r="H172" s="4" t="s">
        <v>21</v>
      </c>
      <c r="I172" s="4" t="s">
        <v>21</v>
      </c>
      <c r="J172" s="4" t="s">
        <v>21</v>
      </c>
      <c r="K172" s="4" t="s">
        <v>21</v>
      </c>
      <c r="L172" s="5">
        <v>0</v>
      </c>
      <c r="M172" s="4" t="s">
        <v>21</v>
      </c>
      <c r="N172" s="4" t="s">
        <v>21</v>
      </c>
      <c r="O172" s="4" t="s">
        <v>21</v>
      </c>
      <c r="P172" s="4" t="s">
        <v>21</v>
      </c>
    </row>
    <row r="173" spans="1:16" ht="16" x14ac:dyDescent="0.2">
      <c r="A173" s="3" t="s">
        <v>171</v>
      </c>
      <c r="B173" s="4" t="s">
        <v>21</v>
      </c>
      <c r="C173" s="4" t="s">
        <v>21</v>
      </c>
      <c r="D173" s="4" t="s">
        <v>21</v>
      </c>
      <c r="E173" s="4" t="s">
        <v>21</v>
      </c>
      <c r="F173" s="4" t="s">
        <v>21</v>
      </c>
      <c r="G173" s="4">
        <v>550000000</v>
      </c>
      <c r="H173" s="4">
        <v>-11046000</v>
      </c>
      <c r="I173" s="4">
        <v>-10784000</v>
      </c>
      <c r="J173" s="4">
        <v>979205000</v>
      </c>
      <c r="K173" s="4">
        <v>-13423000</v>
      </c>
      <c r="L173" s="5">
        <v>-17039000</v>
      </c>
      <c r="M173" s="4">
        <v>-3195000</v>
      </c>
      <c r="N173" s="4">
        <v>-4040000</v>
      </c>
      <c r="O173" s="4">
        <v>-7353000</v>
      </c>
      <c r="P173" s="4">
        <v>-2451000</v>
      </c>
    </row>
    <row r="174" spans="1:16" ht="16" x14ac:dyDescent="0.2">
      <c r="A174" s="3" t="s">
        <v>172</v>
      </c>
      <c r="B174" s="4" t="s">
        <v>21</v>
      </c>
      <c r="C174" s="4" t="s">
        <v>21</v>
      </c>
      <c r="D174" s="4" t="s">
        <v>21</v>
      </c>
      <c r="E174" s="4" t="s">
        <v>21</v>
      </c>
      <c r="F174" s="4" t="s">
        <v>21</v>
      </c>
      <c r="G174" s="4">
        <v>550000000</v>
      </c>
      <c r="H174" s="4" t="s">
        <v>21</v>
      </c>
      <c r="I174" s="4" t="s">
        <v>21</v>
      </c>
      <c r="J174" s="4">
        <v>987500000</v>
      </c>
      <c r="K174" s="4" t="s">
        <v>21</v>
      </c>
      <c r="L174" s="5" t="s">
        <v>21</v>
      </c>
      <c r="M174" s="4" t="s">
        <v>21</v>
      </c>
      <c r="N174" s="4" t="s">
        <v>21</v>
      </c>
      <c r="O174" s="4" t="s">
        <v>21</v>
      </c>
      <c r="P174" s="4" t="s">
        <v>21</v>
      </c>
    </row>
    <row r="175" spans="1:16" ht="16" x14ac:dyDescent="0.2">
      <c r="A175" s="3" t="s">
        <v>173</v>
      </c>
      <c r="B175" s="4" t="s">
        <v>21</v>
      </c>
      <c r="C175" s="4" t="s">
        <v>21</v>
      </c>
      <c r="D175" s="4" t="s">
        <v>21</v>
      </c>
      <c r="E175" s="4" t="s">
        <v>21</v>
      </c>
      <c r="F175" s="4" t="s">
        <v>21</v>
      </c>
      <c r="G175" s="4" t="s">
        <v>21</v>
      </c>
      <c r="H175" s="4">
        <v>-11046000</v>
      </c>
      <c r="I175" s="4">
        <v>-10784000</v>
      </c>
      <c r="J175" s="4">
        <v>-8295000</v>
      </c>
      <c r="K175" s="4">
        <v>-13423000</v>
      </c>
      <c r="L175" s="5">
        <v>-17039000</v>
      </c>
      <c r="M175" s="4">
        <v>-3195000</v>
      </c>
      <c r="N175" s="4">
        <v>-4040000</v>
      </c>
      <c r="O175" s="4">
        <v>-7353000</v>
      </c>
      <c r="P175" s="4">
        <v>-2451000</v>
      </c>
    </row>
    <row r="176" spans="1:16" ht="16" x14ac:dyDescent="0.2">
      <c r="A176" s="3" t="s">
        <v>174</v>
      </c>
      <c r="B176" s="4" t="s">
        <v>21</v>
      </c>
      <c r="C176" s="4" t="s">
        <v>21</v>
      </c>
      <c r="D176" s="4" t="s">
        <v>21</v>
      </c>
      <c r="E176" s="4">
        <v>225707000</v>
      </c>
      <c r="F176" s="4" t="s">
        <v>21</v>
      </c>
      <c r="G176" s="4" t="s">
        <v>21</v>
      </c>
      <c r="H176" s="4">
        <v>980000000</v>
      </c>
      <c r="I176" s="4">
        <v>1408113000</v>
      </c>
      <c r="J176" s="4">
        <v>1765713000</v>
      </c>
      <c r="K176" s="4" t="s">
        <v>21</v>
      </c>
      <c r="L176" s="5">
        <v>-485121000</v>
      </c>
      <c r="M176" s="4" t="s">
        <v>21</v>
      </c>
      <c r="N176" s="4" t="s">
        <v>21</v>
      </c>
      <c r="O176" s="4">
        <v>-114993000</v>
      </c>
      <c r="P176" s="4">
        <v>-370128000</v>
      </c>
    </row>
    <row r="177" spans="1:16" ht="16" x14ac:dyDescent="0.2">
      <c r="A177" s="3" t="s">
        <v>175</v>
      </c>
      <c r="B177" s="4" t="s">
        <v>21</v>
      </c>
      <c r="C177" s="4" t="s">
        <v>21</v>
      </c>
      <c r="D177" s="4" t="s">
        <v>21</v>
      </c>
      <c r="E177" s="4">
        <v>225707000</v>
      </c>
      <c r="F177" s="4" t="s">
        <v>21</v>
      </c>
      <c r="G177" s="4" t="s">
        <v>21</v>
      </c>
      <c r="H177" s="4">
        <v>980000000</v>
      </c>
      <c r="I177" s="4">
        <v>1408113000</v>
      </c>
      <c r="J177" s="4">
        <v>1765713000</v>
      </c>
      <c r="K177" s="4" t="s">
        <v>21</v>
      </c>
      <c r="L177" s="5" t="s">
        <v>21</v>
      </c>
      <c r="M177" s="4" t="s">
        <v>21</v>
      </c>
      <c r="N177" s="4" t="s">
        <v>21</v>
      </c>
      <c r="O177" s="4" t="s">
        <v>21</v>
      </c>
      <c r="P177" s="4" t="s">
        <v>21</v>
      </c>
    </row>
    <row r="178" spans="1:16" ht="16" x14ac:dyDescent="0.2">
      <c r="A178" s="3" t="s">
        <v>176</v>
      </c>
      <c r="B178" s="4" t="s">
        <v>21</v>
      </c>
      <c r="C178" s="4" t="s">
        <v>21</v>
      </c>
      <c r="D178" s="4" t="s">
        <v>21</v>
      </c>
      <c r="E178" s="4" t="s">
        <v>21</v>
      </c>
      <c r="F178" s="4" t="s">
        <v>21</v>
      </c>
      <c r="G178" s="4" t="s">
        <v>21</v>
      </c>
      <c r="H178" s="4" t="s">
        <v>21</v>
      </c>
      <c r="I178" s="4" t="s">
        <v>21</v>
      </c>
      <c r="J178" s="4" t="s">
        <v>21</v>
      </c>
      <c r="K178" s="4" t="s">
        <v>21</v>
      </c>
      <c r="L178" s="5">
        <v>-485121000</v>
      </c>
      <c r="M178" s="4" t="s">
        <v>21</v>
      </c>
      <c r="N178" s="4" t="s">
        <v>21</v>
      </c>
      <c r="O178" s="4">
        <v>-114993000</v>
      </c>
      <c r="P178" s="4">
        <v>-370128000</v>
      </c>
    </row>
    <row r="179" spans="1:16" ht="16" x14ac:dyDescent="0.2">
      <c r="A179" s="3" t="s">
        <v>177</v>
      </c>
      <c r="B179" s="4">
        <v>65612000</v>
      </c>
      <c r="C179" s="4">
        <v>612000</v>
      </c>
      <c r="D179" s="4">
        <v>107349000</v>
      </c>
      <c r="E179" s="4">
        <v>3457000</v>
      </c>
      <c r="F179" s="4">
        <v>36437000</v>
      </c>
      <c r="G179" s="4">
        <v>-34181000</v>
      </c>
      <c r="H179" s="4">
        <v>51191000</v>
      </c>
      <c r="I179" s="4">
        <v>95982000</v>
      </c>
      <c r="J179" s="4">
        <v>351407000</v>
      </c>
      <c r="K179" s="4">
        <v>58430000</v>
      </c>
      <c r="L179" s="5">
        <v>43409000</v>
      </c>
      <c r="M179" s="4">
        <v>2045000</v>
      </c>
      <c r="N179" s="4">
        <v>15795000</v>
      </c>
      <c r="O179" s="4">
        <v>808000</v>
      </c>
      <c r="P179" s="4">
        <v>24761000</v>
      </c>
    </row>
    <row r="180" spans="1:16" ht="16" x14ac:dyDescent="0.2">
      <c r="A180" s="3" t="s">
        <v>152</v>
      </c>
      <c r="B180" s="4" t="s">
        <v>21</v>
      </c>
      <c r="C180" s="4" t="s">
        <v>21</v>
      </c>
      <c r="D180" s="4" t="s">
        <v>21</v>
      </c>
      <c r="E180" s="4" t="s">
        <v>21</v>
      </c>
      <c r="F180" s="4" t="s">
        <v>21</v>
      </c>
      <c r="G180" s="4" t="s">
        <v>21</v>
      </c>
      <c r="H180" s="4" t="s">
        <v>21</v>
      </c>
      <c r="I180" s="4" t="s">
        <v>21</v>
      </c>
      <c r="J180" s="4" t="s">
        <v>21</v>
      </c>
      <c r="K180" s="4" t="s">
        <v>21</v>
      </c>
      <c r="L180" s="5" t="s">
        <v>21</v>
      </c>
      <c r="M180" s="4" t="s">
        <v>21</v>
      </c>
      <c r="N180" s="4" t="s">
        <v>21</v>
      </c>
      <c r="O180" s="4" t="s">
        <v>21</v>
      </c>
      <c r="P180" s="4" t="s">
        <v>21</v>
      </c>
    </row>
    <row r="181" spans="1:16" ht="16" x14ac:dyDescent="0.2">
      <c r="A181" s="3" t="s">
        <v>178</v>
      </c>
      <c r="B181" s="4">
        <v>65612000</v>
      </c>
      <c r="C181" s="4">
        <v>612000</v>
      </c>
      <c r="D181" s="4">
        <v>107349000</v>
      </c>
      <c r="E181" s="4">
        <v>229164000</v>
      </c>
      <c r="F181" s="4">
        <v>36437000</v>
      </c>
      <c r="G181" s="4">
        <v>515819000</v>
      </c>
      <c r="H181" s="4">
        <v>1020145000</v>
      </c>
      <c r="I181" s="4">
        <v>1493311000</v>
      </c>
      <c r="J181" s="4">
        <v>3096325000</v>
      </c>
      <c r="K181" s="4">
        <v>45007000</v>
      </c>
      <c r="L181" s="5">
        <v>-458751000</v>
      </c>
      <c r="M181" s="4">
        <v>-1150000</v>
      </c>
      <c r="N181" s="4">
        <v>11755000</v>
      </c>
      <c r="O181" s="4">
        <v>-121538000</v>
      </c>
      <c r="P181" s="4">
        <v>-347818000</v>
      </c>
    </row>
    <row r="182" spans="1:16" ht="16" x14ac:dyDescent="0.2">
      <c r="A182" s="3" t="s">
        <v>179</v>
      </c>
      <c r="B182" s="4" t="s">
        <v>21</v>
      </c>
      <c r="C182" s="4" t="s">
        <v>21</v>
      </c>
      <c r="D182" s="4" t="s">
        <v>21</v>
      </c>
      <c r="E182" s="4" t="s">
        <v>21</v>
      </c>
      <c r="F182" s="4">
        <v>74000</v>
      </c>
      <c r="G182" s="4">
        <v>163000</v>
      </c>
      <c r="H182" s="4" t="s">
        <v>21</v>
      </c>
      <c r="I182" s="4">
        <v>40000</v>
      </c>
      <c r="J182" s="4">
        <v>-191000</v>
      </c>
      <c r="K182" s="4">
        <v>60000</v>
      </c>
      <c r="L182" s="5">
        <v>-145000</v>
      </c>
      <c r="M182" s="4">
        <v>-167000</v>
      </c>
      <c r="N182" s="4">
        <v>-86000</v>
      </c>
      <c r="O182" s="4">
        <v>39000</v>
      </c>
      <c r="P182" s="4">
        <v>69000</v>
      </c>
    </row>
    <row r="183" spans="1:16" ht="16" x14ac:dyDescent="0.2">
      <c r="A183" s="3" t="s">
        <v>180</v>
      </c>
      <c r="B183" s="4">
        <v>42538000</v>
      </c>
      <c r="C183" s="4">
        <v>-22088000</v>
      </c>
      <c r="D183" s="4">
        <v>76208000</v>
      </c>
      <c r="E183" s="4">
        <v>196830000</v>
      </c>
      <c r="F183" s="4">
        <v>-190453000</v>
      </c>
      <c r="G183" s="4">
        <v>384383000</v>
      </c>
      <c r="H183" s="4">
        <v>-251599000</v>
      </c>
      <c r="I183" s="4">
        <v>680110000</v>
      </c>
      <c r="J183" s="4">
        <v>548137000</v>
      </c>
      <c r="K183" s="4">
        <v>-825813000</v>
      </c>
      <c r="L183" s="5">
        <v>-118244000</v>
      </c>
      <c r="M183" s="4">
        <v>-163446000</v>
      </c>
      <c r="N183" s="4">
        <v>19001000</v>
      </c>
      <c r="O183" s="4">
        <v>-16939000</v>
      </c>
      <c r="P183" s="4">
        <v>43140000</v>
      </c>
    </row>
    <row r="184" spans="1:16" ht="16" x14ac:dyDescent="0.2">
      <c r="A184" s="3" t="s">
        <v>51</v>
      </c>
      <c r="B184" s="4">
        <v>-26240000</v>
      </c>
      <c r="C184" s="4">
        <v>-24927000</v>
      </c>
      <c r="D184" s="4">
        <v>-31167000</v>
      </c>
      <c r="E184" s="4">
        <v>-29140000</v>
      </c>
      <c r="F184" s="4">
        <v>-46138000</v>
      </c>
      <c r="G184" s="4">
        <v>-82019000</v>
      </c>
      <c r="H184" s="4">
        <v>-259355000</v>
      </c>
      <c r="I184" s="4">
        <v>-343241000</v>
      </c>
      <c r="J184" s="4">
        <v>-657206000</v>
      </c>
      <c r="K184" s="4">
        <v>-751823000</v>
      </c>
      <c r="L184" s="5">
        <v>-451386000</v>
      </c>
      <c r="M184" s="4">
        <v>-216688000</v>
      </c>
      <c r="N184" s="4">
        <v>-143135000</v>
      </c>
      <c r="O184" s="4">
        <v>-48965000</v>
      </c>
      <c r="P184" s="4">
        <v>-42598000</v>
      </c>
    </row>
    <row r="185" spans="1:16" ht="16" x14ac:dyDescent="0.2">
      <c r="A185" s="3" t="s">
        <v>52</v>
      </c>
      <c r="B185" s="6">
        <v>-52.56</v>
      </c>
      <c r="C185" s="6">
        <v>-28.06</v>
      </c>
      <c r="D185" s="6">
        <v>-18.670000000000002</v>
      </c>
      <c r="E185" s="6">
        <v>-10.51</v>
      </c>
      <c r="F185" s="6">
        <v>-11.56</v>
      </c>
      <c r="G185" s="6">
        <v>-12.62</v>
      </c>
      <c r="H185" s="6">
        <v>-22.86</v>
      </c>
      <c r="I185" s="6">
        <v>-19.48</v>
      </c>
      <c r="J185" s="6">
        <v>-23.13</v>
      </c>
      <c r="K185" s="6">
        <v>-19.649999999999999</v>
      </c>
      <c r="L185" s="7">
        <v>-11.14</v>
      </c>
      <c r="M185" s="6">
        <v>-22.6</v>
      </c>
      <c r="N185" s="6">
        <v>-19.649999999999999</v>
      </c>
      <c r="O185" s="6">
        <v>-16.45</v>
      </c>
      <c r="P185" s="6">
        <v>-11.14</v>
      </c>
    </row>
    <row r="186" spans="1:16" ht="16" x14ac:dyDescent="0.2">
      <c r="A186" s="3" t="s">
        <v>181</v>
      </c>
      <c r="B186" s="4" t="s">
        <v>21</v>
      </c>
      <c r="C186" s="4" t="s">
        <v>21</v>
      </c>
      <c r="D186" s="4">
        <v>1761000</v>
      </c>
      <c r="E186" s="4">
        <v>8500000</v>
      </c>
      <c r="F186" s="4">
        <v>22621000</v>
      </c>
      <c r="G186" s="4">
        <v>30574000</v>
      </c>
      <c r="H186" s="4">
        <v>-122749000</v>
      </c>
      <c r="I186" s="4">
        <v>333591000</v>
      </c>
      <c r="J186" s="4">
        <v>491522000</v>
      </c>
      <c r="K186" s="4">
        <v>37410000</v>
      </c>
      <c r="L186" s="5">
        <v>5883000</v>
      </c>
      <c r="M186" s="4">
        <v>1156000</v>
      </c>
      <c r="N186" s="4">
        <v>4557000</v>
      </c>
      <c r="O186" s="4" t="s">
        <v>21</v>
      </c>
      <c r="P186" s="4">
        <v>170000</v>
      </c>
    </row>
    <row r="187" spans="1:16" ht="16" x14ac:dyDescent="0.2">
      <c r="A187" s="3" t="s">
        <v>182</v>
      </c>
      <c r="B187" s="4">
        <v>-23783000</v>
      </c>
      <c r="C187" s="4">
        <v>-18926000</v>
      </c>
      <c r="D187" s="4">
        <v>-20971000</v>
      </c>
      <c r="E187" s="4">
        <v>-4868000</v>
      </c>
      <c r="F187" s="4">
        <v>-12798000</v>
      </c>
      <c r="G187" s="4">
        <v>2874000</v>
      </c>
      <c r="H187" s="4">
        <v>-31320000</v>
      </c>
      <c r="I187" s="4">
        <v>-18956000</v>
      </c>
      <c r="J187" s="4">
        <v>-104240000</v>
      </c>
      <c r="K187" s="4">
        <v>-288789000</v>
      </c>
      <c r="L187" s="5">
        <v>-220343000</v>
      </c>
      <c r="M187" s="4">
        <v>-133627000</v>
      </c>
      <c r="N187" s="4">
        <v>-64242000</v>
      </c>
      <c r="O187" s="4">
        <v>-104617000</v>
      </c>
      <c r="P187" s="4">
        <v>82143000</v>
      </c>
    </row>
    <row r="188" spans="1:16" ht="16" x14ac:dyDescent="0.2">
      <c r="A188" s="28" t="s">
        <v>183</v>
      </c>
      <c r="B188" s="26">
        <v>-23783000</v>
      </c>
      <c r="C188" s="26">
        <v>-18926000</v>
      </c>
      <c r="D188" s="26">
        <v>-20971000</v>
      </c>
      <c r="E188" s="26">
        <v>-4868000</v>
      </c>
      <c r="F188" s="26">
        <v>-12798000</v>
      </c>
      <c r="G188" s="26">
        <v>2874000</v>
      </c>
      <c r="H188" s="26">
        <v>-31320000</v>
      </c>
      <c r="I188" s="26">
        <v>-18956000</v>
      </c>
      <c r="J188" s="26">
        <v>-104240000</v>
      </c>
      <c r="K188" s="26">
        <v>-288789000</v>
      </c>
      <c r="L188" s="27">
        <v>-220343000</v>
      </c>
      <c r="M188" s="26">
        <v>-133627000</v>
      </c>
      <c r="N188" s="26">
        <v>-64242000</v>
      </c>
      <c r="O188" s="26">
        <v>-104617000</v>
      </c>
      <c r="P188" s="26">
        <v>82143000</v>
      </c>
    </row>
    <row r="189" spans="1:16" ht="16" x14ac:dyDescent="0.2">
      <c r="A189" s="20" t="s">
        <v>196</v>
      </c>
      <c r="B189" s="21"/>
      <c r="C189" s="22">
        <f>(C188/B188)-1</f>
        <v>-0.20422150275406803</v>
      </c>
      <c r="D189" s="22">
        <f>(D188/C188)-1</f>
        <v>0.10805241466765292</v>
      </c>
      <c r="E189" s="22">
        <f>(E188/D188)-1</f>
        <v>-0.76786991559773021</v>
      </c>
      <c r="F189" s="22">
        <f t="shared" ref="F189:N189" si="8">(F188/E188)-1</f>
        <v>1.6290057518488084</v>
      </c>
      <c r="G189" s="22">
        <f t="shared" si="8"/>
        <v>-1.2245663384903891</v>
      </c>
      <c r="H189" s="22">
        <f t="shared" si="8"/>
        <v>-11.897703549060543</v>
      </c>
      <c r="I189" s="22">
        <f t="shared" si="8"/>
        <v>-0.39476372924648784</v>
      </c>
      <c r="J189" s="22">
        <f t="shared" si="8"/>
        <v>4.499050432580713</v>
      </c>
      <c r="K189" s="22">
        <f t="shared" si="8"/>
        <v>1.7704240214888718</v>
      </c>
      <c r="L189" s="22">
        <f t="shared" si="8"/>
        <v>-0.23701041244645749</v>
      </c>
      <c r="M189" s="22"/>
      <c r="N189" s="22">
        <f t="shared" si="8"/>
        <v>-0.51924386538648626</v>
      </c>
      <c r="O189" s="22">
        <f>(O188/N188)-1</f>
        <v>0.62848292394383742</v>
      </c>
      <c r="P189" s="22">
        <f>(P188/O188)-1</f>
        <v>-1.7851783170995152</v>
      </c>
    </row>
    <row r="190" spans="1:16" ht="16" x14ac:dyDescent="0.2">
      <c r="A190" s="23" t="s">
        <v>197</v>
      </c>
      <c r="B190" s="24">
        <f t="shared" ref="B190:P190" si="9">B188/B2</f>
        <v>-0.47642227564102563</v>
      </c>
      <c r="C190" s="24">
        <f t="shared" si="9"/>
        <v>-0.21302028228620309</v>
      </c>
      <c r="D190" s="24">
        <f t="shared" si="9"/>
        <v>-0.12563578741784936</v>
      </c>
      <c r="E190" s="24">
        <f t="shared" si="9"/>
        <v>-1.7552779129933114E-2</v>
      </c>
      <c r="F190" s="24">
        <f t="shared" si="9"/>
        <v>-3.2073580271665583E-2</v>
      </c>
      <c r="G190" s="24">
        <f t="shared" si="9"/>
        <v>4.4210827499319297E-3</v>
      </c>
      <c r="H190" s="24">
        <f t="shared" si="9"/>
        <v>-2.7607653984070068E-2</v>
      </c>
      <c r="I190" s="24">
        <f t="shared" si="9"/>
        <v>-1.0759597133801346E-2</v>
      </c>
      <c r="J190" s="24">
        <f t="shared" si="9"/>
        <v>-3.6680473453985257E-2</v>
      </c>
      <c r="K190" s="24">
        <f t="shared" si="9"/>
        <v>-7.5474326382966819E-2</v>
      </c>
      <c r="L190" s="24">
        <f t="shared" si="9"/>
        <v>-5.437977812543112E-2</v>
      </c>
      <c r="M190" s="24">
        <f t="shared" si="9"/>
        <v>-0.13593379652706428</v>
      </c>
      <c r="N190" s="24">
        <f t="shared" si="9"/>
        <v>-6.2701181173834192E-2</v>
      </c>
      <c r="O190" s="25">
        <f t="shared" si="9"/>
        <v>-0.10393477215557083</v>
      </c>
      <c r="P190" s="24">
        <f t="shared" si="9"/>
        <v>7.9154063411517678E-2</v>
      </c>
    </row>
    <row r="191" spans="1:16" ht="16" x14ac:dyDescent="0.2">
      <c r="A191" s="3" t="s">
        <v>184</v>
      </c>
      <c r="B191" s="4" t="s">
        <v>21</v>
      </c>
      <c r="C191" s="4">
        <v>93292000</v>
      </c>
      <c r="D191" s="4">
        <v>107743000</v>
      </c>
      <c r="E191" s="4">
        <v>-243994000</v>
      </c>
      <c r="F191" s="4">
        <v>-12508000</v>
      </c>
      <c r="G191" s="4">
        <v>553315000</v>
      </c>
      <c r="H191" s="4">
        <v>-42366000</v>
      </c>
      <c r="I191" s="4">
        <v>-3935000</v>
      </c>
      <c r="J191" s="4">
        <v>874965000</v>
      </c>
      <c r="K191" s="4">
        <v>-302212000</v>
      </c>
      <c r="L191" s="5">
        <v>-237382000</v>
      </c>
      <c r="M191" s="4">
        <v>-136822000</v>
      </c>
      <c r="N191" s="4">
        <v>-68282000</v>
      </c>
      <c r="O191" s="4">
        <v>-111970000</v>
      </c>
      <c r="P191" s="4">
        <v>79692000</v>
      </c>
    </row>
    <row r="192" spans="1:16" ht="16" x14ac:dyDescent="0.2">
      <c r="A192" s="3" t="s">
        <v>185</v>
      </c>
      <c r="B192" s="6">
        <v>-0.4</v>
      </c>
      <c r="C192" s="6">
        <v>-0.26</v>
      </c>
      <c r="D192" s="6">
        <v>-1.18</v>
      </c>
      <c r="E192" s="6">
        <v>-0.09</v>
      </c>
      <c r="F192" s="6">
        <v>-0.14000000000000001</v>
      </c>
      <c r="G192" s="6">
        <v>0.03</v>
      </c>
      <c r="H192" s="6">
        <v>-0.24</v>
      </c>
      <c r="I192" s="6">
        <v>-0.13</v>
      </c>
      <c r="J192" s="6">
        <v>-0.6</v>
      </c>
      <c r="K192" s="6">
        <v>-1.58</v>
      </c>
      <c r="L192" s="7">
        <v>-1.19</v>
      </c>
      <c r="M192" s="6">
        <v>-0.73</v>
      </c>
      <c r="N192" s="6">
        <v>-0.35</v>
      </c>
      <c r="O192" s="6">
        <v>-0.56000000000000005</v>
      </c>
      <c r="P192" s="6">
        <v>0.45</v>
      </c>
    </row>
    <row r="193" spans="1:16" ht="16" x14ac:dyDescent="0.2">
      <c r="A193" s="3" t="s">
        <v>186</v>
      </c>
      <c r="B193" s="4" t="s">
        <v>21</v>
      </c>
      <c r="C193" s="4" t="s">
        <v>21</v>
      </c>
      <c r="D193" s="4" t="s">
        <v>21</v>
      </c>
      <c r="E193" s="6">
        <v>61.17</v>
      </c>
      <c r="F193" s="6">
        <v>342.93</v>
      </c>
      <c r="G193" s="6">
        <v>662.52</v>
      </c>
      <c r="H193" s="6">
        <v>215.17</v>
      </c>
      <c r="I193" s="6">
        <v>589.35</v>
      </c>
      <c r="J193" s="6">
        <v>-3777.06</v>
      </c>
      <c r="K193" s="6">
        <v>-40.729999999999997</v>
      </c>
      <c r="L193" s="7">
        <v>-75.040000000000006</v>
      </c>
      <c r="M193" s="6">
        <v>-61.05</v>
      </c>
      <c r="N193" s="6">
        <v>-39.479999999999997</v>
      </c>
      <c r="O193" s="6">
        <v>-40.369999999999997</v>
      </c>
      <c r="P193" s="6">
        <v>-67.36</v>
      </c>
    </row>
    <row r="194" spans="1:16" ht="16" x14ac:dyDescent="0.2">
      <c r="A194" s="3" t="s">
        <v>187</v>
      </c>
      <c r="B194" s="6">
        <v>0.84</v>
      </c>
      <c r="C194" s="6">
        <v>0.65</v>
      </c>
      <c r="D194" s="6">
        <v>0.53</v>
      </c>
      <c r="E194" s="6">
        <v>-0.24</v>
      </c>
      <c r="F194" s="6">
        <v>0.05</v>
      </c>
      <c r="G194" s="6">
        <v>-7.0000000000000007E-2</v>
      </c>
      <c r="H194" s="6">
        <v>-0.05</v>
      </c>
      <c r="I194" s="6">
        <v>-7.0000000000000007E-2</v>
      </c>
      <c r="J194" s="6">
        <v>0.06</v>
      </c>
      <c r="K194" s="6">
        <v>0.2</v>
      </c>
      <c r="L194" s="7">
        <v>0.15</v>
      </c>
      <c r="M194" s="6">
        <v>0.24</v>
      </c>
      <c r="N194" s="6">
        <v>0.25</v>
      </c>
      <c r="O194" s="6">
        <v>0.28999999999999998</v>
      </c>
      <c r="P194" s="6">
        <v>-0.5</v>
      </c>
    </row>
    <row r="196" spans="1:16" ht="16" x14ac:dyDescent="0.2">
      <c r="A196" s="8"/>
    </row>
  </sheetData>
  <hyperlinks>
    <hyperlink ref="A1" r:id="rId1" tooltip="ROIC AI" display="ROIC AI" xr:uid="{00000000-0004-0000-0000-000000000000}"/>
  </hyperlinks>
  <pageMargins left="0.7" right="0.7" top="0.75" bottom="0.75" header="0.3" footer="0.3"/>
  <ignoredErrors>
    <ignoredError sqref="B1:P1 A4:P7 A15:P16 A19:P19 A191:P195 A2:P2 A9:P11 A13:P13 A37:P128 A130:P142 A144:P171 A188 A21:P33 A20:K20 M20:P20 A173:P187 A172:K172 M172:P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73D4-1C90-5C4F-9587-3AC460DCEC2D}">
  <dimension ref="A1:T110"/>
  <sheetViews>
    <sheetView tabSelected="1" workbookViewId="0">
      <selection activeCell="H22" sqref="H22"/>
    </sheetView>
  </sheetViews>
  <sheetFormatPr baseColWidth="10" defaultRowHeight="15" x14ac:dyDescent="0.2"/>
  <cols>
    <col min="1" max="20" width="18.83203125" customWidth="1"/>
  </cols>
  <sheetData>
    <row r="1" spans="1:20" s="115" customFormat="1" ht="22" customHeight="1" x14ac:dyDescent="0.2">
      <c r="A1" s="114" t="e" vm="1">
        <v>#VALUE!</v>
      </c>
      <c r="B1" s="114"/>
      <c r="C1" s="114"/>
      <c r="D1" s="114"/>
      <c r="E1" s="114"/>
      <c r="F1" s="114"/>
      <c r="G1" s="114"/>
      <c r="H1" s="114"/>
      <c r="I1" s="114"/>
      <c r="J1" s="114"/>
      <c r="K1" s="114"/>
      <c r="L1" s="114"/>
      <c r="M1" s="114"/>
      <c r="N1" s="114"/>
      <c r="O1" s="114"/>
      <c r="P1" s="114"/>
    </row>
    <row r="2" spans="1:20" s="115" customFormat="1" ht="22" customHeight="1" thickBot="1" x14ac:dyDescent="0.25">
      <c r="A2" s="114"/>
      <c r="B2" s="114"/>
      <c r="C2" s="114"/>
      <c r="D2" s="114"/>
      <c r="E2" s="114"/>
      <c r="F2" s="114"/>
      <c r="G2" s="114"/>
      <c r="H2" s="114"/>
      <c r="I2" s="114"/>
      <c r="J2" s="114"/>
      <c r="K2" s="114"/>
      <c r="L2" s="114"/>
      <c r="M2" s="114"/>
      <c r="N2" s="114"/>
      <c r="O2" s="114"/>
      <c r="P2" s="114"/>
    </row>
    <row r="3" spans="1:20" ht="22" customHeight="1" x14ac:dyDescent="0.2">
      <c r="A3" s="67" cm="1">
        <f t="array" ref="A3">_FV(A1,"Market cap",TRUE)</f>
        <v>10144335165</v>
      </c>
      <c r="B3" s="68" t="s">
        <v>198</v>
      </c>
      <c r="C3" s="69">
        <f>Financials!L8*0.01</f>
        <v>0.47869999999999996</v>
      </c>
      <c r="D3" s="68" t="s">
        <v>199</v>
      </c>
      <c r="E3" s="69">
        <f>SUM(C11:E11)/3</f>
        <v>0.50414375227217345</v>
      </c>
      <c r="F3" s="70" t="s">
        <v>200</v>
      </c>
      <c r="G3" s="71">
        <f>AVERAGE(Financials!E129:L129)</f>
        <v>0.10956148926666953</v>
      </c>
      <c r="H3" s="70" t="s">
        <v>201</v>
      </c>
      <c r="I3" s="72">
        <f>J15*(1+I7)/(I6-I7)</f>
        <v>24601230329.785782</v>
      </c>
      <c r="J3" s="73" t="s">
        <v>202</v>
      </c>
      <c r="K3" s="74">
        <f>(Financials!L172*-1)/A3</f>
        <v>0</v>
      </c>
      <c r="L3" s="75" t="s">
        <v>203</v>
      </c>
      <c r="M3" s="37"/>
      <c r="N3" s="116" t="s">
        <v>204</v>
      </c>
      <c r="O3" s="117"/>
      <c r="P3" s="37"/>
      <c r="Q3" s="37"/>
      <c r="R3" s="37"/>
      <c r="S3" s="37"/>
      <c r="T3" s="37"/>
    </row>
    <row r="4" spans="1:20" ht="22" customHeight="1" x14ac:dyDescent="0.2">
      <c r="A4" s="76">
        <f>Financials!L56-Financials!L96-Financials!L105</f>
        <v>2481949000</v>
      </c>
      <c r="B4" s="77" t="s">
        <v>205</v>
      </c>
      <c r="C4" s="38">
        <f>Financials!L17*0.01</f>
        <v>-0.18239999999999998</v>
      </c>
      <c r="D4" s="77" t="s">
        <v>206</v>
      </c>
      <c r="E4" s="38">
        <f>SUM(C13:E13)/3</f>
        <v>0.61868502201446041</v>
      </c>
      <c r="F4" s="78" t="s">
        <v>207</v>
      </c>
      <c r="G4" s="79">
        <f>A5*(1+(5*G3))</f>
        <v>280333467.35383379</v>
      </c>
      <c r="H4" s="78" t="s">
        <v>208</v>
      </c>
      <c r="I4" s="80">
        <f>NPV(I6,F15,G15,H15,I15,(J15+I3))</f>
        <v>19802254455.820206</v>
      </c>
      <c r="J4" s="78" t="s">
        <v>209</v>
      </c>
      <c r="K4" s="81" cm="1">
        <f t="array" ref="K4">_FV(A1,"Change (%)",TRUE)</f>
        <v>3.5839999999999999E-3</v>
      </c>
      <c r="L4" s="82" t="s">
        <v>210</v>
      </c>
      <c r="M4" s="37"/>
      <c r="N4" s="118" t="s">
        <v>211</v>
      </c>
      <c r="O4" s="119"/>
      <c r="P4" s="37"/>
      <c r="Q4" s="37"/>
      <c r="R4" s="37"/>
      <c r="S4" s="37"/>
      <c r="T4" s="37"/>
    </row>
    <row r="5" spans="1:20" ht="22" customHeight="1" x14ac:dyDescent="0.2">
      <c r="A5" s="76" cm="1">
        <f t="array" ref="A5">_FV(A1,"Shares outstanding",TRUE)</f>
        <v>181116500</v>
      </c>
      <c r="B5" s="77" t="s">
        <v>212</v>
      </c>
      <c r="C5" s="38">
        <f>F14</f>
        <v>7.9025110782865587E-2</v>
      </c>
      <c r="D5" s="77" t="s">
        <v>213</v>
      </c>
      <c r="E5" s="38">
        <f>SUM(C16:E16)/3</f>
        <v>1.9582369082743654</v>
      </c>
      <c r="F5" s="78" t="s">
        <v>214</v>
      </c>
      <c r="G5" s="79">
        <f>Financials!L56</f>
        <v>3683968000</v>
      </c>
      <c r="H5" s="78" t="s">
        <v>215</v>
      </c>
      <c r="I5" s="80">
        <f>I4+G5-G6</f>
        <v>22284203455.820206</v>
      </c>
      <c r="J5" s="78" t="s">
        <v>216</v>
      </c>
      <c r="K5" s="83" cm="1">
        <f t="array" ref="K5">_FV(A1,"Price")</f>
        <v>56.01</v>
      </c>
      <c r="L5" s="84" t="s">
        <v>217</v>
      </c>
      <c r="M5" s="37"/>
      <c r="N5" s="98" t="s">
        <v>218</v>
      </c>
      <c r="O5" s="99">
        <f>Financials!L20</f>
        <v>0</v>
      </c>
      <c r="P5" s="37"/>
      <c r="Q5" s="37"/>
      <c r="R5" s="37"/>
      <c r="S5" s="37"/>
      <c r="T5" s="37"/>
    </row>
    <row r="6" spans="1:20" ht="22" customHeight="1" x14ac:dyDescent="0.2">
      <c r="A6" s="85">
        <f>O20/F10</f>
        <v>2.4973744867060561</v>
      </c>
      <c r="B6" s="77" t="s">
        <v>219</v>
      </c>
      <c r="C6" s="38">
        <f>F17</f>
        <v>0.14623338257016247</v>
      </c>
      <c r="D6" s="77" t="s">
        <v>197</v>
      </c>
      <c r="E6" s="38">
        <f>Financials!L33/Financials!L126</f>
        <v>-0.12229416976334224</v>
      </c>
      <c r="F6" s="77" t="s">
        <v>220</v>
      </c>
      <c r="G6" s="79">
        <f>Financials!L96+Financials!L105</f>
        <v>1202019000</v>
      </c>
      <c r="H6" s="78" t="s">
        <v>221</v>
      </c>
      <c r="I6" s="81">
        <f>N25</f>
        <v>8.653858891223927E-2</v>
      </c>
      <c r="J6" s="78" t="s">
        <v>222</v>
      </c>
      <c r="K6" s="86">
        <f>I5/G4</f>
        <v>79.491769806040793</v>
      </c>
      <c r="L6" s="87" t="s">
        <v>223</v>
      </c>
      <c r="M6" s="37"/>
      <c r="N6" s="98" t="s">
        <v>224</v>
      </c>
      <c r="O6" s="99">
        <f>Financials!L96</f>
        <v>53089000</v>
      </c>
      <c r="P6" s="37"/>
      <c r="Q6" s="37"/>
      <c r="R6" s="37"/>
      <c r="S6" s="37"/>
      <c r="T6" s="37"/>
    </row>
    <row r="7" spans="1:20" ht="22" customHeight="1" thickBot="1" x14ac:dyDescent="0.25">
      <c r="A7" s="88">
        <f>O20/F12</f>
        <v>31.602290233644858</v>
      </c>
      <c r="B7" s="89" t="s">
        <v>225</v>
      </c>
      <c r="C7" s="90">
        <f>F15/A3</f>
        <v>5.8554847640426913E-2</v>
      </c>
      <c r="D7" s="89" t="s">
        <v>226</v>
      </c>
      <c r="E7" s="91">
        <f>(Financials!L16*(1-0.25))/(Financials!L126+Financials!L105+Financials!L96)</f>
        <v>-4.9591974041778841E-2</v>
      </c>
      <c r="F7" s="89" t="s">
        <v>193</v>
      </c>
      <c r="G7" s="92">
        <f>(Financials!L96+Financials!L105)/Financials!L126</f>
        <v>0.12048432731165123</v>
      </c>
      <c r="H7" s="93" t="s">
        <v>227</v>
      </c>
      <c r="I7" s="94">
        <v>2.5000000000000001E-2</v>
      </c>
      <c r="J7" s="95" t="s">
        <v>228</v>
      </c>
      <c r="K7" s="96">
        <f>K6/K5-1</f>
        <v>0.41924245324122111</v>
      </c>
      <c r="L7" s="97" t="s">
        <v>229</v>
      </c>
      <c r="M7" s="37"/>
      <c r="N7" s="98" t="s">
        <v>230</v>
      </c>
      <c r="O7" s="99">
        <f>Financials!L105</f>
        <v>1148930000</v>
      </c>
      <c r="P7" s="37"/>
      <c r="Q7" s="37"/>
      <c r="R7" s="37"/>
      <c r="S7" s="37"/>
      <c r="T7" s="37"/>
    </row>
    <row r="8" spans="1:20" ht="22" customHeight="1" x14ac:dyDescent="0.2">
      <c r="A8" s="39"/>
      <c r="B8" s="37"/>
      <c r="C8" s="37"/>
      <c r="D8" s="37"/>
      <c r="E8" s="37"/>
      <c r="F8" s="37"/>
      <c r="G8" s="37"/>
      <c r="H8" s="37"/>
      <c r="I8" s="37"/>
      <c r="J8" s="37"/>
      <c r="K8" s="37"/>
      <c r="L8" s="37"/>
      <c r="M8" s="37"/>
      <c r="N8" s="100" t="s">
        <v>211</v>
      </c>
      <c r="O8" s="101">
        <f>O5/(O6+O7)</f>
        <v>0</v>
      </c>
      <c r="P8" s="37"/>
      <c r="Q8" s="37"/>
      <c r="R8" s="37"/>
      <c r="S8" s="37"/>
      <c r="T8" s="37"/>
    </row>
    <row r="9" spans="1:20" ht="22" customHeight="1" x14ac:dyDescent="0.2">
      <c r="A9" s="58"/>
      <c r="B9" s="59">
        <v>2019</v>
      </c>
      <c r="C9" s="59">
        <v>2020</v>
      </c>
      <c r="D9" s="59">
        <v>2021</v>
      </c>
      <c r="E9" s="59">
        <v>2022</v>
      </c>
      <c r="F9" s="60">
        <v>2023</v>
      </c>
      <c r="G9" s="61">
        <v>2024</v>
      </c>
      <c r="H9" s="61">
        <v>2025</v>
      </c>
      <c r="I9" s="61">
        <v>2026</v>
      </c>
      <c r="J9" s="62">
        <v>2027</v>
      </c>
      <c r="K9" s="57"/>
      <c r="L9" s="40"/>
      <c r="M9" s="40"/>
      <c r="N9" s="98" t="s">
        <v>231</v>
      </c>
      <c r="O9" s="99">
        <f>Financials!L25</f>
        <v>23988000</v>
      </c>
      <c r="P9" s="37"/>
      <c r="Q9" s="37"/>
      <c r="R9" s="37"/>
      <c r="S9" s="37"/>
      <c r="T9" s="37"/>
    </row>
    <row r="10" spans="1:20" ht="22" customHeight="1" x14ac:dyDescent="0.2">
      <c r="A10" s="52" t="s">
        <v>232</v>
      </c>
      <c r="B10" s="53">
        <v>1134468000</v>
      </c>
      <c r="C10" s="53">
        <v>1761776000</v>
      </c>
      <c r="D10" s="53">
        <v>2841839000</v>
      </c>
      <c r="E10" s="53">
        <v>3826321000</v>
      </c>
      <c r="F10" s="54">
        <v>4062000000</v>
      </c>
      <c r="G10" s="53">
        <v>4388000000</v>
      </c>
      <c r="H10" s="53">
        <v>5115000000</v>
      </c>
      <c r="I10" s="53">
        <v>5410000000</v>
      </c>
      <c r="J10" s="55">
        <v>5951000000</v>
      </c>
      <c r="K10" s="56" t="s">
        <v>233</v>
      </c>
      <c r="L10" s="40"/>
      <c r="N10" s="98" t="s">
        <v>234</v>
      </c>
      <c r="O10" s="99">
        <f>Financials!L24</f>
        <v>-1196087000</v>
      </c>
      <c r="P10" s="37"/>
      <c r="Q10" s="37"/>
      <c r="R10" s="37"/>
      <c r="S10" s="37"/>
      <c r="T10" s="37"/>
    </row>
    <row r="11" spans="1:20" ht="22" customHeight="1" x14ac:dyDescent="0.2">
      <c r="A11" s="44"/>
      <c r="B11" s="41"/>
      <c r="C11" s="41">
        <f t="shared" ref="C11:J11" si="0">(C10/B10)-1</f>
        <v>0.55295345483521796</v>
      </c>
      <c r="D11" s="41">
        <f t="shared" si="0"/>
        <v>0.613053532344634</v>
      </c>
      <c r="E11" s="41">
        <f t="shared" si="0"/>
        <v>0.34642426963666839</v>
      </c>
      <c r="F11" s="42">
        <f t="shared" si="0"/>
        <v>6.1594152712226791E-2</v>
      </c>
      <c r="G11" s="41">
        <f t="shared" si="0"/>
        <v>8.0256031511570569E-2</v>
      </c>
      <c r="H11" s="41">
        <f t="shared" si="0"/>
        <v>0.16567912488605296</v>
      </c>
      <c r="I11" s="41">
        <f t="shared" si="0"/>
        <v>5.7673509286412461E-2</v>
      </c>
      <c r="J11" s="43">
        <f t="shared" si="0"/>
        <v>0.10000000000000009</v>
      </c>
      <c r="K11" s="45">
        <f>AVERAGE(G11:J11)</f>
        <v>0.10090216642100902</v>
      </c>
      <c r="L11" s="40"/>
      <c r="M11" s="40"/>
      <c r="N11" s="98" t="s">
        <v>235</v>
      </c>
      <c r="O11" s="102">
        <f>O9/O10</f>
        <v>-2.0055397308055351E-2</v>
      </c>
      <c r="P11" s="37"/>
      <c r="Q11" s="37"/>
      <c r="R11" s="37"/>
      <c r="S11" s="37"/>
      <c r="T11" s="37"/>
    </row>
    <row r="12" spans="1:20" ht="22" customHeight="1" x14ac:dyDescent="0.2">
      <c r="A12" s="52" t="s">
        <v>139</v>
      </c>
      <c r="B12" s="53">
        <v>-307063000</v>
      </c>
      <c r="C12" s="53">
        <v>-490979000</v>
      </c>
      <c r="D12" s="53">
        <v>-949900000</v>
      </c>
      <c r="E12" s="53">
        <v>-1256145000</v>
      </c>
      <c r="F12" s="54">
        <v>321000000</v>
      </c>
      <c r="G12" s="53">
        <v>378000000</v>
      </c>
      <c r="H12" s="53">
        <v>531000000</v>
      </c>
      <c r="I12" s="53">
        <v>821000000</v>
      </c>
      <c r="J12" s="55">
        <v>1043000000</v>
      </c>
      <c r="K12" s="56" t="s">
        <v>236</v>
      </c>
      <c r="L12" s="40"/>
      <c r="M12" s="40"/>
      <c r="N12" s="98" t="s">
        <v>237</v>
      </c>
      <c r="O12" s="102">
        <f>O8*(1-O11)</f>
        <v>0</v>
      </c>
      <c r="P12" s="37"/>
      <c r="Q12" s="37"/>
      <c r="R12" s="37"/>
      <c r="S12" s="37"/>
      <c r="T12" s="37"/>
    </row>
    <row r="13" spans="1:20" ht="22" customHeight="1" x14ac:dyDescent="0.2">
      <c r="A13" s="44"/>
      <c r="B13" s="41"/>
      <c r="C13" s="41">
        <f t="shared" ref="C13:J13" si="1">(C12/B12)-1</f>
        <v>0.59895200659148129</v>
      </c>
      <c r="D13" s="41">
        <f t="shared" si="1"/>
        <v>0.9347059650209073</v>
      </c>
      <c r="E13" s="43">
        <f t="shared" si="1"/>
        <v>0.32239709443099263</v>
      </c>
      <c r="F13" s="41">
        <f t="shared" si="1"/>
        <v>-1.2555437469400428</v>
      </c>
      <c r="G13" s="41">
        <f t="shared" si="1"/>
        <v>0.17757009345794383</v>
      </c>
      <c r="H13" s="41">
        <f t="shared" si="1"/>
        <v>0.40476190476190466</v>
      </c>
      <c r="I13" s="41">
        <f t="shared" si="1"/>
        <v>0.54613935969868166</v>
      </c>
      <c r="J13" s="43">
        <f t="shared" si="1"/>
        <v>0.27040194884287461</v>
      </c>
      <c r="K13" s="45">
        <f>AVERAGE(G13:J13)</f>
        <v>0.34971832669035119</v>
      </c>
      <c r="L13" s="40"/>
      <c r="M13" s="40"/>
      <c r="N13" s="118" t="s">
        <v>238</v>
      </c>
      <c r="O13" s="119"/>
      <c r="P13" s="37"/>
      <c r="Q13" s="37"/>
      <c r="R13" s="37"/>
      <c r="S13" s="37"/>
      <c r="T13" s="37"/>
    </row>
    <row r="14" spans="1:20" ht="22" customHeight="1" x14ac:dyDescent="0.2">
      <c r="A14" s="66" t="s">
        <v>248</v>
      </c>
      <c r="B14" s="63">
        <f>B12/B10</f>
        <v>-0.27066695578896893</v>
      </c>
      <c r="C14" s="63">
        <f t="shared" ref="C14:J14" si="2">C12/C10</f>
        <v>-0.27868412329376718</v>
      </c>
      <c r="D14" s="63">
        <f t="shared" si="2"/>
        <v>-0.33425538885207784</v>
      </c>
      <c r="E14" s="63">
        <f t="shared" si="2"/>
        <v>-0.32829054331824226</v>
      </c>
      <c r="F14" s="65">
        <f t="shared" si="2"/>
        <v>7.9025110782865587E-2</v>
      </c>
      <c r="G14" s="63">
        <f t="shared" si="2"/>
        <v>8.6144029170464903E-2</v>
      </c>
      <c r="H14" s="63">
        <f t="shared" si="2"/>
        <v>0.10381231671554252</v>
      </c>
      <c r="I14" s="63">
        <f t="shared" si="2"/>
        <v>0.15175600739371534</v>
      </c>
      <c r="J14" s="64">
        <f t="shared" si="2"/>
        <v>0.17526466140144514</v>
      </c>
      <c r="K14" s="64"/>
      <c r="L14" s="40"/>
      <c r="M14" s="40"/>
      <c r="N14" s="98" t="s">
        <v>240</v>
      </c>
      <c r="O14" s="102">
        <f>'[1]US Treasury Bonds'!$C$8</f>
        <v>4.5710000000000001E-2</v>
      </c>
      <c r="P14" s="37"/>
      <c r="Q14" s="37"/>
      <c r="R14" s="37"/>
      <c r="S14" s="37"/>
      <c r="T14" s="37"/>
    </row>
    <row r="15" spans="1:20" ht="22" customHeight="1" x14ac:dyDescent="0.2">
      <c r="A15" s="52" t="s">
        <v>182</v>
      </c>
      <c r="B15" s="53">
        <v>-31320000</v>
      </c>
      <c r="C15" s="53">
        <v>-18956000</v>
      </c>
      <c r="D15" s="53">
        <v>-104240000</v>
      </c>
      <c r="E15" s="53">
        <v>-288789000</v>
      </c>
      <c r="F15" s="54">
        <v>594000000</v>
      </c>
      <c r="G15" s="53">
        <v>643000000</v>
      </c>
      <c r="H15" s="53">
        <v>819000000</v>
      </c>
      <c r="I15" s="53">
        <v>1187000000</v>
      </c>
      <c r="J15" s="55">
        <v>1477000000</v>
      </c>
      <c r="K15" s="56" t="s">
        <v>239</v>
      </c>
      <c r="L15" s="40"/>
      <c r="M15" s="40"/>
      <c r="N15" s="98" t="s">
        <v>241</v>
      </c>
      <c r="O15" s="103" cm="1">
        <f t="array" ref="O15">_FV(A1,"Beta")</f>
        <v>1.3341000000000001</v>
      </c>
      <c r="P15" s="37"/>
      <c r="Q15" s="37"/>
      <c r="R15" s="37"/>
      <c r="S15" s="37"/>
      <c r="T15" s="37"/>
    </row>
    <row r="16" spans="1:20" ht="22" customHeight="1" x14ac:dyDescent="0.2">
      <c r="A16" s="46"/>
      <c r="B16" s="41"/>
      <c r="C16" s="41">
        <f t="shared" ref="C16:J16" si="3">(C15/B15)-1</f>
        <v>-0.39476372924648784</v>
      </c>
      <c r="D16" s="41">
        <f t="shared" si="3"/>
        <v>4.499050432580713</v>
      </c>
      <c r="E16" s="41">
        <f t="shared" si="3"/>
        <v>1.7704240214888718</v>
      </c>
      <c r="F16" s="42">
        <f t="shared" si="3"/>
        <v>-3.0568650467988738</v>
      </c>
      <c r="G16" s="41">
        <f t="shared" si="3"/>
        <v>8.2491582491582394E-2</v>
      </c>
      <c r="H16" s="41">
        <f t="shared" si="3"/>
        <v>0.27371695178849142</v>
      </c>
      <c r="I16" s="41">
        <f t="shared" si="3"/>
        <v>0.44932844932844929</v>
      </c>
      <c r="J16" s="43">
        <f t="shared" si="3"/>
        <v>0.24431339511373218</v>
      </c>
      <c r="K16" s="45">
        <f>AVERAGE(G16:J16)</f>
        <v>0.26246259468056382</v>
      </c>
      <c r="L16" s="40"/>
      <c r="M16" s="40"/>
      <c r="N16" s="98" t="s">
        <v>242</v>
      </c>
      <c r="O16" s="102">
        <v>8.4000000000000005E-2</v>
      </c>
      <c r="P16" s="37"/>
      <c r="Q16" s="37"/>
      <c r="R16" s="37"/>
      <c r="S16" s="37"/>
      <c r="T16" s="37"/>
    </row>
    <row r="17" spans="1:20" ht="22" customHeight="1" x14ac:dyDescent="0.2">
      <c r="A17" s="66" t="s">
        <v>197</v>
      </c>
      <c r="B17" s="63">
        <f>B15/B10</f>
        <v>-2.7607653984070068E-2</v>
      </c>
      <c r="C17" s="63">
        <f t="shared" ref="C17:J17" si="4">C15/C10</f>
        <v>-1.0759597133801346E-2</v>
      </c>
      <c r="D17" s="63">
        <f t="shared" si="4"/>
        <v>-3.6680473453985257E-2</v>
      </c>
      <c r="E17" s="64">
        <f t="shared" si="4"/>
        <v>-7.5474326382966819E-2</v>
      </c>
      <c r="F17" s="63">
        <f t="shared" si="4"/>
        <v>0.14623338257016247</v>
      </c>
      <c r="G17" s="63">
        <f t="shared" si="4"/>
        <v>0.14653600729261623</v>
      </c>
      <c r="H17" s="63">
        <f t="shared" si="4"/>
        <v>0.16011730205278593</v>
      </c>
      <c r="I17" s="63">
        <f t="shared" si="4"/>
        <v>0.21940850277264326</v>
      </c>
      <c r="J17" s="64">
        <f t="shared" si="4"/>
        <v>0.24819358091077129</v>
      </c>
      <c r="K17" s="64"/>
      <c r="L17" s="40"/>
      <c r="M17" s="40"/>
      <c r="N17" s="104" t="s">
        <v>238</v>
      </c>
      <c r="O17" s="105">
        <f>(O14)+((O15)*(O16-O14))</f>
        <v>9.6792689000000015E-2</v>
      </c>
      <c r="P17" s="37"/>
      <c r="Q17" s="37"/>
      <c r="R17" s="37"/>
      <c r="S17" s="37"/>
      <c r="T17" s="37"/>
    </row>
    <row r="18" spans="1:20" ht="22" customHeight="1" x14ac:dyDescent="0.2">
      <c r="A18" s="47" t="s">
        <v>193</v>
      </c>
      <c r="B18" s="48">
        <v>-5.6373938512005076E-2</v>
      </c>
      <c r="C18" s="48">
        <v>-4.0803540306321467E-2</v>
      </c>
      <c r="D18" s="48">
        <v>-5.5800696289794241E-2</v>
      </c>
      <c r="E18" s="48">
        <v>-6.5601608010936591E-2</v>
      </c>
      <c r="F18" s="49"/>
      <c r="G18" s="48"/>
      <c r="H18" s="48"/>
      <c r="I18" s="48"/>
      <c r="J18" s="50"/>
      <c r="K18" s="51"/>
      <c r="L18" s="40"/>
      <c r="M18" s="40"/>
      <c r="N18" s="118" t="s">
        <v>243</v>
      </c>
      <c r="O18" s="119"/>
      <c r="P18" s="37"/>
      <c r="Q18" s="37"/>
      <c r="R18" s="37"/>
      <c r="S18" s="37"/>
      <c r="T18" s="37"/>
    </row>
    <row r="19" spans="1:20" ht="22" customHeight="1" x14ac:dyDescent="0.2">
      <c r="A19" s="40"/>
      <c r="B19" s="40"/>
      <c r="C19" s="40"/>
      <c r="D19" s="40"/>
      <c r="E19" s="40"/>
      <c r="F19" s="40"/>
      <c r="G19" s="40"/>
      <c r="H19" s="40"/>
      <c r="I19" s="40"/>
      <c r="J19" s="40"/>
      <c r="K19" s="40"/>
      <c r="L19" s="40"/>
      <c r="M19" s="40"/>
      <c r="N19" s="98" t="s">
        <v>221</v>
      </c>
      <c r="O19" s="106">
        <f>O6+O7</f>
        <v>1202019000</v>
      </c>
      <c r="P19" s="37"/>
      <c r="Q19" s="37"/>
      <c r="R19" s="37"/>
      <c r="S19" s="37"/>
      <c r="T19" s="37"/>
    </row>
    <row r="20" spans="1:20" ht="22" customHeight="1" x14ac:dyDescent="0.2">
      <c r="A20" s="40"/>
      <c r="B20" s="40"/>
      <c r="C20" s="40"/>
      <c r="D20" s="40"/>
      <c r="E20" s="40"/>
      <c r="F20" s="40"/>
      <c r="G20" s="40"/>
      <c r="H20" s="40"/>
      <c r="I20" s="40"/>
      <c r="J20" s="40"/>
      <c r="K20" s="40"/>
      <c r="L20" s="40"/>
      <c r="M20" s="40"/>
      <c r="N20" s="98" t="s">
        <v>198</v>
      </c>
      <c r="O20" s="106" cm="1">
        <f t="array" ref="O20">_FV(A1,"Market cap",TRUE)</f>
        <v>10144335165</v>
      </c>
      <c r="P20" s="37"/>
      <c r="Q20" s="37"/>
      <c r="R20" s="37"/>
      <c r="S20" s="37"/>
      <c r="T20" s="37"/>
    </row>
    <row r="21" spans="1:20" ht="22" customHeight="1" x14ac:dyDescent="0.2">
      <c r="A21" s="109" t="str" cm="1">
        <f t="array" ref="A21">_FV(A1,"Industry")</f>
        <v>Software &amp; IT Services</v>
      </c>
      <c r="B21" s="109"/>
      <c r="C21" s="109"/>
      <c r="D21" s="120" cm="1">
        <f t="array" ref="D21">_FV(A1,"Year incorporated",TRUE)</f>
        <v>2008</v>
      </c>
      <c r="E21" s="121"/>
      <c r="F21" s="40"/>
      <c r="G21" s="40"/>
      <c r="H21" s="40"/>
      <c r="I21" s="40"/>
      <c r="J21" s="40"/>
      <c r="K21" s="40"/>
      <c r="M21" s="40"/>
      <c r="N21" s="98" t="s">
        <v>244</v>
      </c>
      <c r="O21" s="106">
        <f>O19+O20</f>
        <v>11346354165</v>
      </c>
      <c r="P21" s="37"/>
      <c r="Q21" s="37"/>
      <c r="R21" s="37"/>
      <c r="S21" s="37"/>
      <c r="T21" s="37"/>
    </row>
    <row r="22" spans="1:20" ht="22" customHeight="1" x14ac:dyDescent="0.2">
      <c r="A22" s="109" t="str" cm="1">
        <f t="array" ref="A22">_FV(A1,"Description")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B22" s="109"/>
      <c r="C22" s="109"/>
      <c r="D22" s="109"/>
      <c r="E22" s="109"/>
      <c r="F22" s="40"/>
      <c r="G22" s="40"/>
      <c r="H22" s="40"/>
      <c r="I22" s="40"/>
      <c r="J22" s="40"/>
      <c r="K22" s="40"/>
      <c r="L22" s="40"/>
      <c r="M22" s="40"/>
      <c r="N22" s="100" t="s">
        <v>245</v>
      </c>
      <c r="O22" s="107">
        <f>(O19/O21)</f>
        <v>0.10593878725448722</v>
      </c>
      <c r="P22" s="37"/>
      <c r="Q22" s="37"/>
      <c r="R22" s="37"/>
      <c r="S22" s="37"/>
      <c r="T22" s="37"/>
    </row>
    <row r="23" spans="1:20" ht="22" customHeight="1" x14ac:dyDescent="0.2">
      <c r="A23" s="109"/>
      <c r="B23" s="109"/>
      <c r="C23" s="109"/>
      <c r="D23" s="109"/>
      <c r="E23" s="109"/>
      <c r="F23" s="40"/>
      <c r="G23" s="40"/>
      <c r="H23" s="40"/>
      <c r="I23" s="40"/>
      <c r="J23" s="40"/>
      <c r="K23" s="40"/>
      <c r="L23" s="40"/>
      <c r="M23" s="40"/>
      <c r="N23" s="104" t="s">
        <v>246</v>
      </c>
      <c r="O23" s="108">
        <f>O20/O21</f>
        <v>0.89406121274551276</v>
      </c>
      <c r="P23" s="37"/>
      <c r="Q23" s="37"/>
      <c r="R23" s="37"/>
      <c r="S23" s="37"/>
      <c r="T23" s="37"/>
    </row>
    <row r="24" spans="1:20" ht="22" customHeight="1" x14ac:dyDescent="0.2">
      <c r="A24" s="109"/>
      <c r="B24" s="109"/>
      <c r="C24" s="109"/>
      <c r="D24" s="109"/>
      <c r="E24" s="109"/>
      <c r="F24" s="40"/>
      <c r="G24" s="40"/>
      <c r="H24" s="40"/>
      <c r="I24" s="40"/>
      <c r="J24" s="40"/>
      <c r="K24" s="40"/>
      <c r="L24" s="40"/>
      <c r="M24" s="40"/>
      <c r="N24" s="110" t="s">
        <v>247</v>
      </c>
      <c r="O24" s="111"/>
      <c r="P24" s="37"/>
      <c r="Q24" s="37"/>
      <c r="R24" s="37"/>
      <c r="S24" s="37"/>
      <c r="T24" s="37"/>
    </row>
    <row r="25" spans="1:20" ht="22" customHeight="1" x14ac:dyDescent="0.2">
      <c r="A25" s="109"/>
      <c r="B25" s="109"/>
      <c r="C25" s="109"/>
      <c r="D25" s="109"/>
      <c r="E25" s="109"/>
      <c r="F25" s="40"/>
      <c r="G25" s="40"/>
      <c r="H25" s="40"/>
      <c r="I25" s="40"/>
      <c r="J25" s="40"/>
      <c r="K25" s="40"/>
      <c r="L25" s="40"/>
      <c r="M25" s="40"/>
      <c r="N25" s="112">
        <f>(O22*O12)+(O23*O17)</f>
        <v>8.653858891223927E-2</v>
      </c>
      <c r="O25" s="113"/>
      <c r="P25" s="37"/>
      <c r="Q25" s="37"/>
      <c r="R25" s="37"/>
      <c r="S25" s="37"/>
      <c r="T25" s="37"/>
    </row>
    <row r="26" spans="1:20" ht="22" customHeight="1" x14ac:dyDescent="0.2">
      <c r="A26" s="109"/>
      <c r="B26" s="109"/>
      <c r="C26" s="109"/>
      <c r="D26" s="109"/>
      <c r="E26" s="109"/>
      <c r="F26" s="40"/>
      <c r="G26" s="40"/>
      <c r="H26" s="40"/>
      <c r="I26" s="40"/>
      <c r="J26" s="40"/>
      <c r="K26" s="40"/>
      <c r="L26" s="40"/>
      <c r="M26" s="40"/>
      <c r="N26" s="40"/>
      <c r="O26" s="37"/>
      <c r="P26" s="37"/>
      <c r="Q26" s="37"/>
      <c r="R26" s="37"/>
      <c r="S26" s="37"/>
      <c r="T26" s="37"/>
    </row>
    <row r="27" spans="1:20" ht="22" customHeight="1" x14ac:dyDescent="0.2">
      <c r="A27" s="109"/>
      <c r="B27" s="109"/>
      <c r="C27" s="109"/>
      <c r="D27" s="109"/>
      <c r="E27" s="109"/>
      <c r="F27" s="40"/>
      <c r="G27" s="40"/>
      <c r="H27" s="40"/>
      <c r="I27" s="40"/>
      <c r="J27" s="40"/>
      <c r="K27" s="40"/>
      <c r="L27" s="40"/>
      <c r="M27" s="40"/>
      <c r="N27" s="40"/>
      <c r="O27" s="37"/>
      <c r="P27" s="37"/>
      <c r="Q27" s="37"/>
      <c r="R27" s="37"/>
      <c r="S27" s="37"/>
      <c r="T27" s="37"/>
    </row>
    <row r="28" spans="1:20" ht="22" customHeight="1" x14ac:dyDescent="0.2">
      <c r="A28" s="109"/>
      <c r="B28" s="109"/>
      <c r="C28" s="109"/>
      <c r="D28" s="109"/>
      <c r="E28" s="109"/>
      <c r="F28" s="40"/>
      <c r="G28" s="40"/>
      <c r="H28" s="40"/>
      <c r="I28" s="40"/>
      <c r="J28" s="40"/>
      <c r="K28" s="40"/>
      <c r="L28" s="40"/>
      <c r="M28" s="40"/>
      <c r="N28" s="40"/>
      <c r="O28" s="37"/>
      <c r="P28" s="37"/>
      <c r="Q28" s="37"/>
      <c r="R28" s="37"/>
      <c r="S28" s="37"/>
      <c r="T28" s="37"/>
    </row>
    <row r="29" spans="1:20" ht="22" customHeight="1" x14ac:dyDescent="0.2">
      <c r="A29" s="109"/>
      <c r="B29" s="109"/>
      <c r="C29" s="109"/>
      <c r="D29" s="109"/>
      <c r="E29" s="109"/>
      <c r="F29" s="40"/>
      <c r="G29" s="40"/>
      <c r="H29" s="40"/>
      <c r="I29" s="40"/>
      <c r="J29" s="40"/>
      <c r="K29" s="40"/>
      <c r="L29" s="40"/>
      <c r="M29" s="40"/>
      <c r="N29" s="40"/>
      <c r="O29" s="37"/>
      <c r="P29" s="37"/>
      <c r="Q29" s="37"/>
      <c r="R29" s="37"/>
      <c r="S29" s="37"/>
      <c r="T29" s="37"/>
    </row>
    <row r="30" spans="1:20" ht="22" customHeight="1" x14ac:dyDescent="0.2">
      <c r="A30" s="109"/>
      <c r="B30" s="109"/>
      <c r="C30" s="109"/>
      <c r="D30" s="109"/>
      <c r="E30" s="109"/>
      <c r="F30" s="40"/>
      <c r="G30" s="40"/>
      <c r="H30" s="40"/>
      <c r="I30" s="40"/>
      <c r="J30" s="40"/>
      <c r="K30" s="40"/>
      <c r="L30" s="40"/>
      <c r="M30" s="40"/>
      <c r="N30" s="40"/>
      <c r="O30" s="37"/>
      <c r="P30" s="37"/>
      <c r="Q30" s="37"/>
      <c r="R30" s="37"/>
      <c r="S30" s="37"/>
      <c r="T30" s="37"/>
    </row>
    <row r="31" spans="1:20" ht="22" customHeight="1" x14ac:dyDescent="0.2">
      <c r="A31" s="109"/>
      <c r="B31" s="109"/>
      <c r="C31" s="109"/>
      <c r="D31" s="109"/>
      <c r="E31" s="109"/>
      <c r="F31" s="37"/>
      <c r="G31" s="37"/>
      <c r="H31" s="37"/>
      <c r="I31" s="37"/>
      <c r="J31" s="37"/>
      <c r="K31" s="37"/>
      <c r="L31" s="37"/>
      <c r="M31" s="37"/>
      <c r="N31" s="37"/>
      <c r="O31" s="37"/>
      <c r="P31" s="37"/>
      <c r="Q31" s="37"/>
      <c r="R31" s="37"/>
      <c r="S31" s="37"/>
      <c r="T31" s="37"/>
    </row>
    <row r="32" spans="1:20" ht="22" customHeight="1" x14ac:dyDescent="0.2">
      <c r="A32" s="109"/>
      <c r="B32" s="109"/>
      <c r="C32" s="109"/>
      <c r="D32" s="109"/>
      <c r="E32" s="109"/>
      <c r="F32" s="37"/>
      <c r="G32" s="37"/>
      <c r="H32" s="37"/>
      <c r="I32" s="37"/>
      <c r="J32" s="37"/>
      <c r="K32" s="37"/>
      <c r="L32" s="37"/>
      <c r="M32" s="37"/>
      <c r="N32" s="37"/>
      <c r="O32" s="37"/>
      <c r="P32" s="37"/>
      <c r="Q32" s="37"/>
      <c r="R32" s="37"/>
      <c r="S32" s="37"/>
      <c r="T32" s="37"/>
    </row>
    <row r="33" spans="1:20" ht="22" customHeight="1" x14ac:dyDescent="0.2">
      <c r="A33" s="109"/>
      <c r="B33" s="109"/>
      <c r="C33" s="109"/>
      <c r="D33" s="109"/>
      <c r="E33" s="109"/>
      <c r="F33" s="40"/>
      <c r="G33" s="40"/>
      <c r="H33" s="40"/>
      <c r="I33" s="40"/>
      <c r="J33" s="40"/>
      <c r="K33" s="40"/>
      <c r="L33" s="40"/>
      <c r="M33" s="40"/>
      <c r="N33" s="40"/>
      <c r="O33" s="40"/>
      <c r="P33" s="37"/>
      <c r="Q33" s="37"/>
      <c r="R33" s="37"/>
      <c r="S33" s="37"/>
      <c r="T33" s="37"/>
    </row>
    <row r="34" spans="1:20" x14ac:dyDescent="0.2">
      <c r="A34" s="109"/>
      <c r="B34" s="109"/>
      <c r="C34" s="109"/>
      <c r="D34" s="109"/>
      <c r="E34" s="109"/>
      <c r="F34" s="40"/>
      <c r="G34" s="40"/>
      <c r="H34" s="40"/>
      <c r="I34" s="40"/>
      <c r="J34" s="40"/>
      <c r="K34" s="40"/>
      <c r="L34" s="40"/>
      <c r="M34" s="40"/>
      <c r="N34" s="40"/>
      <c r="O34" s="40"/>
      <c r="P34" s="37"/>
      <c r="Q34" s="37"/>
      <c r="R34" s="37"/>
      <c r="S34" s="37"/>
      <c r="T34" s="37"/>
    </row>
    <row r="35" spans="1:20" x14ac:dyDescent="0.2">
      <c r="A35" s="109"/>
      <c r="B35" s="109"/>
      <c r="C35" s="109"/>
      <c r="D35" s="109"/>
      <c r="E35" s="109"/>
      <c r="F35" s="40"/>
      <c r="G35" s="40"/>
      <c r="H35" s="40"/>
      <c r="I35" s="40"/>
      <c r="J35" s="40"/>
      <c r="K35" s="40"/>
      <c r="L35" s="40"/>
      <c r="M35" s="40"/>
      <c r="N35" s="40"/>
      <c r="O35" s="40"/>
      <c r="P35" s="37"/>
      <c r="Q35" s="37"/>
      <c r="R35" s="37"/>
      <c r="S35" s="37"/>
      <c r="T35" s="37"/>
    </row>
    <row r="36" spans="1:20" x14ac:dyDescent="0.2">
      <c r="A36" s="40"/>
      <c r="B36" s="40"/>
      <c r="C36" s="40"/>
      <c r="D36" s="40"/>
      <c r="E36" s="40"/>
      <c r="F36" s="40"/>
      <c r="G36" s="40"/>
      <c r="H36" s="40"/>
      <c r="I36" s="40"/>
      <c r="J36" s="40"/>
      <c r="K36" s="40"/>
      <c r="L36" s="40"/>
      <c r="M36" s="40"/>
      <c r="N36" s="40"/>
      <c r="O36" s="40"/>
      <c r="P36" s="37"/>
      <c r="Q36" s="37"/>
      <c r="R36" s="37"/>
      <c r="S36" s="37"/>
      <c r="T36" s="37"/>
    </row>
    <row r="37" spans="1:20" x14ac:dyDescent="0.2">
      <c r="A37" s="40"/>
      <c r="B37" s="40"/>
      <c r="C37" s="40"/>
      <c r="D37" s="40"/>
      <c r="E37" s="40"/>
      <c r="F37" s="40"/>
      <c r="G37" s="40"/>
      <c r="H37" s="40"/>
      <c r="I37" s="40"/>
      <c r="J37" s="40"/>
      <c r="K37" s="40"/>
      <c r="L37" s="40"/>
      <c r="M37" s="40"/>
      <c r="N37" s="40"/>
      <c r="O37" s="40"/>
      <c r="P37" s="37"/>
      <c r="Q37" s="37"/>
      <c r="R37" s="37"/>
      <c r="S37" s="37"/>
      <c r="T37" s="37"/>
    </row>
    <row r="38" spans="1:20" x14ac:dyDescent="0.2">
      <c r="A38" s="40"/>
      <c r="B38" s="40"/>
      <c r="C38" s="40"/>
      <c r="D38" s="40"/>
      <c r="E38" s="40"/>
      <c r="F38" s="40"/>
      <c r="G38" s="40"/>
      <c r="H38" s="40"/>
      <c r="I38" s="40"/>
      <c r="J38" s="40"/>
      <c r="K38" s="40"/>
      <c r="L38" s="40"/>
      <c r="M38" s="40"/>
      <c r="N38" s="40"/>
      <c r="O38" s="40"/>
      <c r="P38" s="37"/>
      <c r="Q38" s="37"/>
      <c r="R38" s="37"/>
      <c r="S38" s="37"/>
      <c r="T38" s="37"/>
    </row>
    <row r="39" spans="1:20" x14ac:dyDescent="0.2">
      <c r="A39" s="40"/>
      <c r="B39" s="40"/>
      <c r="C39" s="40"/>
      <c r="D39" s="40"/>
      <c r="E39" s="40"/>
      <c r="F39" s="40"/>
      <c r="G39" s="40"/>
      <c r="H39" s="40"/>
      <c r="I39" s="40"/>
      <c r="J39" s="40"/>
      <c r="K39" s="40"/>
      <c r="L39" s="40"/>
      <c r="M39" s="40"/>
      <c r="N39" s="40"/>
      <c r="O39" s="40"/>
      <c r="P39" s="37"/>
      <c r="Q39" s="37"/>
      <c r="R39" s="37"/>
      <c r="S39" s="37"/>
      <c r="T39" s="37"/>
    </row>
    <row r="40" spans="1:20" x14ac:dyDescent="0.2">
      <c r="A40" s="40"/>
      <c r="B40" s="40"/>
      <c r="C40" s="40"/>
      <c r="D40" s="40"/>
      <c r="E40" s="40"/>
      <c r="F40" s="40"/>
      <c r="G40" s="40"/>
      <c r="H40" s="40"/>
      <c r="I40" s="40"/>
      <c r="J40" s="40"/>
      <c r="K40" s="40"/>
      <c r="L40" s="40"/>
      <c r="M40" s="40"/>
      <c r="N40" s="40"/>
      <c r="O40" s="40"/>
      <c r="P40" s="37"/>
      <c r="Q40" s="37"/>
      <c r="R40" s="37"/>
      <c r="S40" s="37"/>
      <c r="T40" s="37"/>
    </row>
    <row r="41" spans="1:20" x14ac:dyDescent="0.2">
      <c r="A41" s="40"/>
      <c r="B41" s="40"/>
      <c r="C41" s="40"/>
      <c r="D41" s="40"/>
      <c r="E41" s="40"/>
      <c r="F41" s="40"/>
      <c r="G41" s="40"/>
      <c r="H41" s="40"/>
      <c r="I41" s="40"/>
      <c r="J41" s="40"/>
      <c r="K41" s="40"/>
      <c r="L41" s="40"/>
      <c r="M41" s="40"/>
      <c r="N41" s="40"/>
      <c r="O41" s="40"/>
      <c r="P41" s="37"/>
      <c r="Q41" s="37"/>
      <c r="R41" s="37"/>
      <c r="S41" s="37"/>
      <c r="T41" s="37"/>
    </row>
    <row r="42" spans="1:20" x14ac:dyDescent="0.2">
      <c r="A42" s="40"/>
      <c r="B42" s="40"/>
      <c r="C42" s="40"/>
      <c r="D42" s="40"/>
      <c r="E42" s="40"/>
      <c r="F42" s="40"/>
      <c r="G42" s="40"/>
      <c r="H42" s="40"/>
      <c r="I42" s="40"/>
      <c r="J42" s="40"/>
      <c r="K42" s="40"/>
      <c r="L42" s="40"/>
      <c r="M42" s="40"/>
      <c r="N42" s="40"/>
      <c r="O42" s="40"/>
      <c r="P42" s="37"/>
      <c r="Q42" s="37"/>
      <c r="R42" s="37"/>
      <c r="S42" s="37"/>
      <c r="T42" s="37"/>
    </row>
    <row r="43" spans="1:20" x14ac:dyDescent="0.2">
      <c r="A43" s="40"/>
      <c r="B43" s="40"/>
      <c r="C43" s="40"/>
      <c r="D43" s="40"/>
      <c r="E43" s="40"/>
      <c r="F43" s="40"/>
      <c r="G43" s="40"/>
      <c r="H43" s="40"/>
      <c r="I43" s="40"/>
      <c r="J43" s="40"/>
      <c r="K43" s="40"/>
      <c r="L43" s="40"/>
      <c r="M43" s="40"/>
      <c r="N43" s="40"/>
      <c r="O43" s="40"/>
      <c r="P43" s="37"/>
      <c r="Q43" s="37"/>
      <c r="R43" s="37"/>
      <c r="S43" s="37"/>
      <c r="T43" s="37"/>
    </row>
    <row r="44" spans="1:20" x14ac:dyDescent="0.2">
      <c r="A44" s="40"/>
      <c r="B44" s="40"/>
      <c r="C44" s="40"/>
      <c r="D44" s="40"/>
      <c r="E44" s="40"/>
      <c r="F44" s="40"/>
      <c r="G44" s="40"/>
      <c r="H44" s="40"/>
      <c r="I44" s="40"/>
      <c r="J44" s="40"/>
      <c r="K44" s="40"/>
      <c r="L44" s="40"/>
      <c r="M44" s="40"/>
      <c r="N44" s="40"/>
      <c r="O44" s="40"/>
      <c r="P44" s="37"/>
      <c r="Q44" s="37"/>
      <c r="R44" s="37"/>
      <c r="S44" s="37"/>
      <c r="T44" s="37"/>
    </row>
    <row r="45" spans="1:20" x14ac:dyDescent="0.2">
      <c r="A45" s="40"/>
      <c r="B45" s="40"/>
      <c r="C45" s="40"/>
      <c r="D45" s="40"/>
      <c r="E45" s="40"/>
      <c r="F45" s="40"/>
      <c r="G45" s="40"/>
      <c r="H45" s="40"/>
      <c r="I45" s="40"/>
      <c r="J45" s="40"/>
      <c r="K45" s="40"/>
      <c r="L45" s="40"/>
      <c r="M45" s="40"/>
      <c r="N45" s="40"/>
      <c r="O45" s="40"/>
      <c r="P45" s="37"/>
      <c r="Q45" s="37"/>
      <c r="R45" s="37"/>
      <c r="S45" s="37"/>
      <c r="T45" s="37"/>
    </row>
    <row r="46" spans="1:20" x14ac:dyDescent="0.2">
      <c r="A46" s="40"/>
      <c r="B46" s="40"/>
      <c r="C46" s="40"/>
      <c r="D46" s="40"/>
      <c r="E46" s="40"/>
      <c r="F46" s="40"/>
      <c r="G46" s="40"/>
      <c r="H46" s="40"/>
      <c r="I46" s="40"/>
      <c r="J46" s="40"/>
      <c r="K46" s="40"/>
      <c r="L46" s="40"/>
      <c r="M46" s="40"/>
      <c r="N46" s="40"/>
      <c r="O46" s="40"/>
      <c r="P46" s="37"/>
      <c r="Q46" s="37"/>
      <c r="R46" s="37"/>
      <c r="S46" s="37"/>
      <c r="T46" s="37"/>
    </row>
    <row r="47" spans="1:20" x14ac:dyDescent="0.2">
      <c r="A47" s="40"/>
      <c r="B47" s="40"/>
      <c r="C47" s="40"/>
      <c r="D47" s="40"/>
      <c r="E47" s="40"/>
      <c r="F47" s="40"/>
      <c r="G47" s="40"/>
      <c r="H47" s="40"/>
      <c r="I47" s="40"/>
      <c r="J47" s="40"/>
      <c r="K47" s="40"/>
      <c r="L47" s="40"/>
      <c r="M47" s="40"/>
      <c r="N47" s="40"/>
      <c r="O47" s="40"/>
      <c r="P47" s="37"/>
      <c r="Q47" s="37"/>
      <c r="R47" s="37"/>
      <c r="S47" s="37"/>
      <c r="T47" s="37"/>
    </row>
    <row r="48" spans="1:20" x14ac:dyDescent="0.2">
      <c r="A48" s="40"/>
      <c r="B48" s="40"/>
      <c r="C48" s="40"/>
      <c r="D48" s="40"/>
      <c r="E48" s="40"/>
      <c r="F48" s="40"/>
      <c r="G48" s="40"/>
      <c r="H48" s="40"/>
      <c r="I48" s="40"/>
      <c r="J48" s="40"/>
      <c r="K48" s="40"/>
      <c r="L48" s="40"/>
      <c r="M48" s="40"/>
      <c r="N48" s="40"/>
      <c r="O48" s="40"/>
      <c r="P48" s="37"/>
      <c r="Q48" s="37"/>
      <c r="R48" s="37"/>
      <c r="S48" s="37"/>
      <c r="T48" s="37"/>
    </row>
    <row r="49" spans="1:20" x14ac:dyDescent="0.2">
      <c r="A49" s="40"/>
      <c r="B49" s="40"/>
      <c r="C49" s="40"/>
      <c r="D49" s="40"/>
      <c r="E49" s="40"/>
      <c r="F49" s="40"/>
      <c r="G49" s="40"/>
      <c r="H49" s="40"/>
      <c r="I49" s="40"/>
      <c r="J49" s="40"/>
      <c r="K49" s="40"/>
      <c r="L49" s="40"/>
      <c r="M49" s="40"/>
      <c r="N49" s="40"/>
      <c r="O49" s="40"/>
      <c r="P49" s="37"/>
      <c r="Q49" s="37"/>
      <c r="R49" s="37"/>
      <c r="S49" s="37"/>
      <c r="T49" s="37"/>
    </row>
    <row r="50" spans="1:20" x14ac:dyDescent="0.2">
      <c r="A50" s="40"/>
      <c r="B50" s="40"/>
      <c r="C50" s="40"/>
      <c r="D50" s="40"/>
      <c r="E50" s="40"/>
      <c r="F50" s="40"/>
      <c r="G50" s="40"/>
      <c r="H50" s="40"/>
      <c r="I50" s="40"/>
      <c r="J50" s="40"/>
      <c r="K50" s="40"/>
      <c r="L50" s="40"/>
      <c r="M50" s="40"/>
      <c r="N50" s="40"/>
      <c r="O50" s="40"/>
      <c r="P50" s="37"/>
      <c r="Q50" s="37"/>
      <c r="R50" s="37"/>
      <c r="S50" s="37"/>
      <c r="T50" s="37"/>
    </row>
    <row r="51" spans="1:20" x14ac:dyDescent="0.2">
      <c r="A51" s="40"/>
      <c r="B51" s="40"/>
      <c r="C51" s="40"/>
      <c r="D51" s="40"/>
      <c r="E51" s="40"/>
      <c r="F51" s="40"/>
      <c r="G51" s="40"/>
      <c r="H51" s="40"/>
      <c r="I51" s="40"/>
      <c r="J51" s="40"/>
      <c r="K51" s="40"/>
      <c r="L51" s="40"/>
      <c r="M51" s="40"/>
      <c r="N51" s="40"/>
      <c r="O51" s="40"/>
      <c r="P51" s="37"/>
      <c r="Q51" s="37"/>
      <c r="R51" s="37"/>
      <c r="S51" s="37"/>
      <c r="T51" s="37"/>
    </row>
    <row r="52" spans="1:20" x14ac:dyDescent="0.2">
      <c r="A52" s="40"/>
      <c r="B52" s="40"/>
      <c r="C52" s="40"/>
      <c r="D52" s="40"/>
      <c r="E52" s="40"/>
      <c r="F52" s="40"/>
      <c r="G52" s="40"/>
      <c r="H52" s="40"/>
      <c r="I52" s="40"/>
      <c r="J52" s="40"/>
      <c r="K52" s="40"/>
      <c r="L52" s="40"/>
      <c r="M52" s="40"/>
      <c r="N52" s="40"/>
      <c r="O52" s="40"/>
      <c r="P52" s="37"/>
      <c r="Q52" s="37"/>
      <c r="R52" s="37"/>
      <c r="S52" s="37"/>
      <c r="T52" s="37"/>
    </row>
    <row r="53" spans="1:20" x14ac:dyDescent="0.2">
      <c r="A53" s="40"/>
      <c r="B53" s="40"/>
      <c r="C53" s="40"/>
      <c r="D53" s="40"/>
      <c r="E53" s="40"/>
      <c r="F53" s="40"/>
      <c r="G53" s="40"/>
      <c r="H53" s="40"/>
      <c r="I53" s="40"/>
      <c r="J53" s="40"/>
      <c r="K53" s="40"/>
      <c r="L53" s="40"/>
      <c r="M53" s="40"/>
      <c r="N53" s="40"/>
      <c r="O53" s="40"/>
      <c r="P53" s="37"/>
      <c r="Q53" s="37"/>
      <c r="R53" s="37"/>
      <c r="S53" s="37"/>
      <c r="T53" s="37"/>
    </row>
    <row r="54" spans="1:20" x14ac:dyDescent="0.2">
      <c r="A54" s="40"/>
      <c r="B54" s="40"/>
      <c r="C54" s="40"/>
      <c r="D54" s="40"/>
      <c r="E54" s="40"/>
      <c r="F54" s="40"/>
      <c r="G54" s="40"/>
      <c r="H54" s="40"/>
      <c r="I54" s="40"/>
      <c r="J54" s="40"/>
      <c r="K54" s="40"/>
      <c r="L54" s="40"/>
      <c r="M54" s="40"/>
      <c r="N54" s="40"/>
      <c r="O54" s="40"/>
      <c r="P54" s="37"/>
      <c r="Q54" s="37"/>
      <c r="R54" s="37"/>
      <c r="S54" s="37"/>
      <c r="T54" s="37"/>
    </row>
    <row r="55" spans="1:20" x14ac:dyDescent="0.2">
      <c r="A55" s="40"/>
      <c r="B55" s="40"/>
      <c r="C55" s="40"/>
      <c r="D55" s="40"/>
      <c r="E55" s="40"/>
      <c r="F55" s="40"/>
      <c r="G55" s="40"/>
      <c r="H55" s="40"/>
      <c r="I55" s="40"/>
      <c r="J55" s="40"/>
      <c r="K55" s="40"/>
      <c r="L55" s="40"/>
      <c r="M55" s="40"/>
      <c r="N55" s="40"/>
      <c r="O55" s="40"/>
      <c r="P55" s="37"/>
      <c r="Q55" s="37"/>
      <c r="R55" s="37"/>
      <c r="S55" s="37"/>
      <c r="T55" s="37"/>
    </row>
    <row r="56" spans="1:20" x14ac:dyDescent="0.2">
      <c r="A56" s="40"/>
      <c r="B56" s="40"/>
      <c r="C56" s="40"/>
      <c r="D56" s="40"/>
      <c r="E56" s="40"/>
      <c r="F56" s="40"/>
      <c r="G56" s="40"/>
      <c r="H56" s="40"/>
      <c r="I56" s="40"/>
      <c r="J56" s="40"/>
      <c r="K56" s="40"/>
      <c r="L56" s="40"/>
      <c r="M56" s="40"/>
      <c r="N56" s="40"/>
      <c r="O56" s="40"/>
      <c r="P56" s="37"/>
      <c r="Q56" s="37"/>
      <c r="R56" s="37"/>
      <c r="S56" s="37"/>
      <c r="T56" s="37"/>
    </row>
    <row r="57" spans="1:20" x14ac:dyDescent="0.2">
      <c r="A57" s="40"/>
      <c r="B57" s="40"/>
      <c r="C57" s="40"/>
      <c r="D57" s="40"/>
      <c r="E57" s="40"/>
      <c r="F57" s="40"/>
      <c r="G57" s="40"/>
      <c r="H57" s="40"/>
      <c r="I57" s="40"/>
      <c r="J57" s="40"/>
      <c r="K57" s="40"/>
      <c r="L57" s="40"/>
      <c r="M57" s="40"/>
      <c r="N57" s="40"/>
      <c r="O57" s="40"/>
      <c r="P57" s="37"/>
      <c r="Q57" s="37"/>
      <c r="R57" s="37"/>
      <c r="S57" s="37"/>
      <c r="T57" s="37"/>
    </row>
    <row r="58" spans="1:20" x14ac:dyDescent="0.2">
      <c r="A58" s="40"/>
      <c r="B58" s="40"/>
      <c r="C58" s="40"/>
      <c r="D58" s="40"/>
      <c r="E58" s="40"/>
      <c r="F58" s="40"/>
      <c r="G58" s="40"/>
      <c r="H58" s="40"/>
      <c r="I58" s="40"/>
      <c r="J58" s="40"/>
      <c r="K58" s="40"/>
      <c r="L58" s="40"/>
      <c r="M58" s="40"/>
      <c r="N58" s="40"/>
      <c r="O58" s="40"/>
      <c r="P58" s="37"/>
      <c r="Q58" s="37"/>
      <c r="R58" s="37"/>
      <c r="S58" s="37"/>
      <c r="T58" s="37"/>
    </row>
    <row r="59" spans="1:20" x14ac:dyDescent="0.2">
      <c r="A59" s="40"/>
      <c r="B59" s="40"/>
      <c r="C59" s="40"/>
      <c r="D59" s="40"/>
      <c r="E59" s="40"/>
      <c r="F59" s="40"/>
      <c r="G59" s="40"/>
      <c r="H59" s="40"/>
      <c r="I59" s="40"/>
      <c r="J59" s="40"/>
      <c r="K59" s="40"/>
      <c r="L59" s="40"/>
      <c r="M59" s="40"/>
      <c r="N59" s="40"/>
      <c r="O59" s="40"/>
      <c r="P59" s="37"/>
      <c r="Q59" s="37"/>
      <c r="R59" s="37"/>
      <c r="S59" s="37"/>
      <c r="T59" s="37"/>
    </row>
    <row r="60" spans="1:20" x14ac:dyDescent="0.2">
      <c r="A60" s="40"/>
      <c r="B60" s="40"/>
      <c r="C60" s="40"/>
      <c r="D60" s="40"/>
      <c r="E60" s="40"/>
      <c r="F60" s="40"/>
      <c r="G60" s="40"/>
      <c r="H60" s="40"/>
      <c r="I60" s="40"/>
      <c r="J60" s="40"/>
      <c r="K60" s="40"/>
      <c r="L60" s="40"/>
      <c r="M60" s="40"/>
      <c r="N60" s="40"/>
      <c r="O60" s="40"/>
      <c r="P60" s="37"/>
      <c r="Q60" s="37"/>
      <c r="R60" s="37"/>
      <c r="S60" s="37"/>
      <c r="T60" s="37"/>
    </row>
    <row r="61" spans="1:20" x14ac:dyDescent="0.2">
      <c r="A61" s="40"/>
      <c r="B61" s="40"/>
      <c r="C61" s="40"/>
      <c r="D61" s="40"/>
      <c r="E61" s="40"/>
      <c r="F61" s="40"/>
      <c r="G61" s="40"/>
      <c r="H61" s="40"/>
      <c r="I61" s="40"/>
      <c r="J61" s="40"/>
      <c r="K61" s="40"/>
      <c r="L61" s="40"/>
      <c r="M61" s="40"/>
      <c r="N61" s="40"/>
      <c r="O61" s="40"/>
      <c r="P61" s="37"/>
      <c r="Q61" s="37"/>
      <c r="R61" s="37"/>
      <c r="S61" s="37"/>
      <c r="T61" s="37"/>
    </row>
    <row r="62" spans="1:20" x14ac:dyDescent="0.2">
      <c r="O62" s="37"/>
      <c r="P62" s="37"/>
    </row>
    <row r="63" spans="1:20" x14ac:dyDescent="0.2">
      <c r="O63" s="37"/>
      <c r="P63" s="37"/>
    </row>
    <row r="64" spans="1:20"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1">
    <mergeCell ref="A33:E35"/>
    <mergeCell ref="N24:O24"/>
    <mergeCell ref="N25:O25"/>
    <mergeCell ref="A1:XFD2"/>
    <mergeCell ref="N3:O3"/>
    <mergeCell ref="N4:O4"/>
    <mergeCell ref="N13:O13"/>
    <mergeCell ref="N18:O18"/>
    <mergeCell ref="A22:E32"/>
    <mergeCell ref="A21:C21"/>
    <mergeCell ref="D21:E21"/>
  </mergeCells>
  <hyperlinks>
    <hyperlink ref="F9" r:id="rId1" display="https://finbox.com/NYSE:TWLO/explorer/revenue_proj" xr:uid="{888C09F2-EC2E-D743-A61B-64C1A7FDBF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2023-11-09T23:16:53Z</dcterms:modified>
</cp:coreProperties>
</file>