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5A2F49B-7C31-1D4A-9473-8D95D8AFFE63}" xr6:coauthVersionLast="47" xr6:coauthVersionMax="47" xr10:uidLastSave="{00000000-0000-0000-0000-000000000000}"/>
  <bookViews>
    <workbookView xWindow="4140" yWindow="500" windowWidth="28800" windowHeight="165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9" i="1" l="1"/>
  <c r="AI95" i="1"/>
  <c r="AF105" i="1"/>
  <c r="AE105" i="1"/>
  <c r="AD105" i="1"/>
  <c r="AC105" i="1"/>
  <c r="AB105" i="1"/>
  <c r="AJ7" i="1" l="1"/>
  <c r="AI7" i="1"/>
  <c r="AH7" i="1"/>
  <c r="AG7" i="1"/>
  <c r="AB6" i="1"/>
  <c r="AH22" i="1"/>
  <c r="AB106" i="1"/>
  <c r="AI13" i="1" l="1"/>
  <c r="AF106" i="1"/>
  <c r="AE106" i="1"/>
  <c r="AD106" i="1"/>
  <c r="AC106" i="1"/>
  <c r="AF30" i="1"/>
  <c r="AE30" i="1"/>
  <c r="AD30" i="1"/>
  <c r="AC30" i="1"/>
  <c r="AB30" i="1"/>
  <c r="AF29" i="1"/>
  <c r="AE29" i="1"/>
  <c r="AD29" i="1"/>
  <c r="AC29" i="1"/>
  <c r="AB29" i="1"/>
  <c r="AF21" i="1"/>
  <c r="AE21" i="1"/>
  <c r="AD21" i="1"/>
  <c r="AC21" i="1"/>
  <c r="AB21" i="1"/>
  <c r="AF20" i="1"/>
  <c r="AE20" i="1"/>
  <c r="AD20" i="1"/>
  <c r="AC20" i="1"/>
  <c r="AB20" i="1"/>
  <c r="AB109" i="1" l="1"/>
  <c r="AC117" i="1" a="1"/>
  <c r="AC117" i="1" s="1"/>
  <c r="AI102" i="1" a="1"/>
  <c r="AI102" i="1" s="1"/>
  <c r="AI96" i="1" a="1"/>
  <c r="AI96" i="1" s="1"/>
  <c r="AC112" i="1"/>
  <c r="AI91" i="1"/>
  <c r="AI92" i="1" s="1"/>
  <c r="AI90" i="1"/>
  <c r="AI88" i="1"/>
  <c r="AI87" i="1"/>
  <c r="AI86" i="1"/>
  <c r="AG19" i="1"/>
  <c r="AG16" i="1"/>
  <c r="AC115" i="1" s="1"/>
  <c r="AJ13" i="1"/>
  <c r="AH13" i="1"/>
  <c r="AG13" i="1"/>
  <c r="AG10" i="1"/>
  <c r="AF4" i="1"/>
  <c r="AE4" i="1"/>
  <c r="AD4" i="1"/>
  <c r="AC4" i="1"/>
  <c r="AB4"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AJ10" i="1" s="1"/>
  <c r="Z89" i="1"/>
  <c r="Y89" i="1"/>
  <c r="X89" i="1"/>
  <c r="W89" i="1"/>
  <c r="V89" i="1"/>
  <c r="U89" i="1"/>
  <c r="T89" i="1"/>
  <c r="S89" i="1"/>
  <c r="R89" i="1"/>
  <c r="Q89" i="1"/>
  <c r="P89" i="1"/>
  <c r="O89" i="1"/>
  <c r="N89" i="1"/>
  <c r="M89" i="1"/>
  <c r="L89" i="1"/>
  <c r="K89" i="1"/>
  <c r="J89" i="1"/>
  <c r="I89" i="1"/>
  <c r="H89" i="1"/>
  <c r="G89" i="1"/>
  <c r="F89" i="1"/>
  <c r="E89" i="1"/>
  <c r="D89" i="1"/>
  <c r="C89" i="1"/>
  <c r="B89" i="1"/>
  <c r="AA80" i="1"/>
  <c r="AI10" i="1" s="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AI4" i="1" s="1"/>
  <c r="Z29" i="1"/>
  <c r="Y29" i="1"/>
  <c r="X29" i="1"/>
  <c r="W29" i="1"/>
  <c r="V29" i="1"/>
  <c r="U29" i="1"/>
  <c r="T29" i="1"/>
  <c r="S29" i="1"/>
  <c r="R29" i="1"/>
  <c r="Q29" i="1"/>
  <c r="P29" i="1"/>
  <c r="O29" i="1"/>
  <c r="N29" i="1"/>
  <c r="M29" i="1"/>
  <c r="L29" i="1"/>
  <c r="K29" i="1"/>
  <c r="J29" i="1"/>
  <c r="I29" i="1"/>
  <c r="H29" i="1"/>
  <c r="G29" i="1"/>
  <c r="F29" i="1"/>
  <c r="E29" i="1"/>
  <c r="D29" i="1"/>
  <c r="C29" i="1"/>
  <c r="AA20" i="1"/>
  <c r="Z20" i="1"/>
  <c r="Y20" i="1"/>
  <c r="AH4" i="1" s="1"/>
  <c r="X20" i="1"/>
  <c r="W20" i="1"/>
  <c r="V20" i="1"/>
  <c r="U20" i="1"/>
  <c r="T20" i="1"/>
  <c r="S20" i="1"/>
  <c r="R20" i="1"/>
  <c r="Q20" i="1"/>
  <c r="P20" i="1"/>
  <c r="O20" i="1"/>
  <c r="N20" i="1"/>
  <c r="M20" i="1"/>
  <c r="L20" i="1"/>
  <c r="K20" i="1"/>
  <c r="J20" i="1"/>
  <c r="I20" i="1"/>
  <c r="H20" i="1"/>
  <c r="G20" i="1"/>
  <c r="F20" i="1"/>
  <c r="E20" i="1"/>
  <c r="D20" i="1"/>
  <c r="C20" i="1"/>
  <c r="AA13" i="1"/>
  <c r="AH10" i="1" s="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AG4" i="1" s="1"/>
  <c r="Z4" i="1"/>
  <c r="Y4" i="1"/>
  <c r="X4" i="1"/>
  <c r="W4" i="1"/>
  <c r="V4" i="1"/>
  <c r="U4" i="1"/>
  <c r="T4" i="1"/>
  <c r="S4" i="1"/>
  <c r="R4" i="1"/>
  <c r="Q4" i="1"/>
  <c r="P4" i="1"/>
  <c r="O4" i="1"/>
  <c r="N4" i="1"/>
  <c r="M4" i="1"/>
  <c r="L4" i="1"/>
  <c r="K4" i="1"/>
  <c r="J4" i="1"/>
  <c r="I4" i="1"/>
  <c r="H4" i="1"/>
  <c r="G4" i="1"/>
  <c r="F4" i="1"/>
  <c r="E4" i="1"/>
  <c r="D4" i="1"/>
  <c r="C4" i="1"/>
  <c r="AJ22" i="1" l="1"/>
  <c r="D105" i="1"/>
  <c r="L105" i="1"/>
  <c r="T105" i="1"/>
  <c r="F105" i="1"/>
  <c r="H105" i="1"/>
  <c r="P105" i="1"/>
  <c r="X105" i="1"/>
  <c r="U105" i="1"/>
  <c r="W105" i="1"/>
  <c r="I105" i="1"/>
  <c r="Q105" i="1"/>
  <c r="Y105" i="1"/>
  <c r="M105" i="1"/>
  <c r="G105" i="1"/>
  <c r="B105" i="1"/>
  <c r="J105" i="1"/>
  <c r="R105" i="1"/>
  <c r="Z105" i="1"/>
  <c r="E105" i="1"/>
  <c r="N105" i="1"/>
  <c r="C105" i="1"/>
  <c r="K105" i="1"/>
  <c r="S105" i="1"/>
  <c r="AA105" i="1"/>
  <c r="AG106" i="1" s="1"/>
  <c r="V105" i="1"/>
  <c r="O105" i="1"/>
  <c r="AJ4" i="1"/>
  <c r="AI22" i="1"/>
  <c r="AI19" i="1"/>
  <c r="AH19" i="1"/>
  <c r="AI100" i="1"/>
  <c r="AC113" i="1" s="1"/>
  <c r="AI107" i="1"/>
  <c r="AJ16" i="1"/>
  <c r="AI16" i="1"/>
  <c r="AH16" i="1"/>
  <c r="AI89" i="1"/>
  <c r="AI93" i="1" s="1"/>
  <c r="AI104" i="1" l="1"/>
  <c r="AI103" i="1" s="1"/>
  <c r="AC109" i="1"/>
  <c r="AI101" i="1"/>
  <c r="AD109" i="1" l="1"/>
  <c r="AE109" i="1" l="1"/>
  <c r="AI98" i="1" l="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<sst xmlns="http://schemas.openxmlformats.org/spreadsheetml/2006/main" count="783" uniqueCount="168">
  <si>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</si>
  <si>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</si>
  <si>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</si>
  <si>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</si>
  <si>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</si>
  <si>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</si>
  <si>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</si>
  <si>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</si>
  <si>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</si>
  <si>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</si>
  <si>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</si>
  <si>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</si>
  <si>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</si>
  <si>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</si>
  <si>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</si>
  <si>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</si>
  <si>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</si>
  <si>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</si>
  <si>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</si>
  <si>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</si>
  <si>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</si>
  <si>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</si>
  <si>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</si>
  <si>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</si>
  <si>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</si>
  <si>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</si>
  <si>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</si>
  <si>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</si>
  <si>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</si>
  <si>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</si>
  <si>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</si>
  <si>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</si>
  <si>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</si>
  <si>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</si>
  <si>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</si>
  <si>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</si>
  <si>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</si>
  <si>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</si>
  <si>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</si>
  <si>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</si>
  <si>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</si>
  <si>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</si>
  <si>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</si>
  <si>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</si>
  <si>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</si>
  <si>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</si>
  <si>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</si>
  <si>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</si>
  <si>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</si>
  <si>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</si>
  <si>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</si>
  <si>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</si>
  <si>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</si>
  <si>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</si>
  <si>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</si>
  <si>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</si>
  <si>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</si>
  <si>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</si>
  <si>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</si>
  <si>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</si>
  <si>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</si>
  <si>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</si>
  <si>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</si>
  <si>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</si>
  <si>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</si>
  <si>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</si>
  <si>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</si>
  <si>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</si>
  <si>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</si>
  <si>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</si>
  <si>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</si>
  <si>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</si>
  <si>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</si>
  <si>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</si>
  <si>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</si>
  <si>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</si>
  <si>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</si>
  <si>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</si>
  <si>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</si>
  <si>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</si>
  <si>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</si>
  <si>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</si>
  <si>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</si>
  <si>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</si>
  <si>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</si>
  <si>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</si>
  <si>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</si>
  <si>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</si>
  <si>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</si>
  <si>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</si>
  <si>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</si>
  <si>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</si>
  <si>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</si>
  <si>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</si>
  <si>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</si>
  <si>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</si>
  <si>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</si>
  <si>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</si>
  <si>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</si>
  <si>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</si>
  <si>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</si>
  <si>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</si>
  <si>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</si>
  <si>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</si>
  <si>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</si>
  <si>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</si>
  <si>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</si>
  <si>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</si>
  <si>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</si>
  <si>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</si>
  <si>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</si>
  <si>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</si>
  <si>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</si>
  <si>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</si>
  <si>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</si>
  <si>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</si>
  <si>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</si>
  <si>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</si>
  <si>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</si>
  <si>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</si>
  <si>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</si>
  <si>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</si>
  <si>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</si>
  <si>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</si>
  <si>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</si>
  <si>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</si>
  <si>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</si>
  <si>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</si>
  <si>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</si>
  <si>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</si>
  <si>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</si>
  <si>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</si>
  <si>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</si>
  <si>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</si>
  <si>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</si>
  <si>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</si>
  <si>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</si>
  <si>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</si>
  <si>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</si>
  <si>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</si>
  <si>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</si>
  <si>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</si>
  <si>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</si>
  <si>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</si>
  <si>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</si>
  <si>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</si>
  <si>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</si>
  <si>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</si>
  <si>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</si>
  <si>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</si>
  <si>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</si>
  <si>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</si>
  <si>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</si>
  <si>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</si>
  <si>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</si>
  <si>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</si>
  <si>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</si>
  <si>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</si>
  <si>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</si>
  <si>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</si>
  <si>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</si>
  <si>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</si>
  <si>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</si>
  <si>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</si>
  <si>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Forecast</t>
  </si>
  <si>
    <t>Forward FCF Yield</t>
  </si>
  <si>
    <t>5Y Fwd Income CAGR</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</si>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</sst>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9" fontId="1" fillId="8" borderId="0" xfId="0" applyNumberFormat="1" applyFont="1" applyFill="1"/>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8" borderId="0" xfId="0" applyNumberFormat="1" applyFont="1" applyFill="1" applyAlignment="1">
      <alignment horizont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998347107437998E-2"/>
          <c:y val="0.14258367934805524"/>
          <c:w val="0.8461752066115702"/>
          <c:h val="0.61541656578315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pt idx="26">
                  <c:v>1495000000</c:v>
                </c:pt>
                <c:pt idx="27">
                  <c:v>1624000000</c:v>
                </c:pt>
                <c:pt idx="28">
                  <c:v>1727000000</c:v>
                </c:pt>
                <c:pt idx="29">
                  <c:v>1792000000</c:v>
                </c:pt>
                <c:pt idx="30">
                  <c:v>1889000000</c:v>
                </c:pt>
              </c:numCache>
            </c:numRef>
          </c:val>
          <c:extLst>
            <c:ext xmlns:c16="http://schemas.microsoft.com/office/drawing/2014/chart" uri="{C3380CC4-5D6E-409C-BE32-E72D297353CC}">
              <c16:uniqueId val="{00000000-C67D-464A-A35E-9B45E545128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-19200000</c:v>
                </c:pt>
                <c:pt idx="1">
                  <c:v>-19700000</c:v>
                </c:pt>
                <c:pt idx="2">
                  <c:v>3955000</c:v>
                </c:pt>
                <c:pt idx="3">
                  <c:v>-3115474000</c:v>
                </c:pt>
                <c:pt idx="4">
                  <c:v>-13355952000</c:v>
                </c:pt>
                <c:pt idx="5">
                  <c:v>-4961297000</c:v>
                </c:pt>
                <c:pt idx="6">
                  <c:v>-259879000</c:v>
                </c:pt>
                <c:pt idx="7">
                  <c:v>186225000</c:v>
                </c:pt>
                <c:pt idx="8">
                  <c:v>406461000</c:v>
                </c:pt>
                <c:pt idx="9">
                  <c:v>379015000</c:v>
                </c:pt>
                <c:pt idx="10">
                  <c:v>-139502000</c:v>
                </c:pt>
                <c:pt idx="11">
                  <c:v>-374692000</c:v>
                </c:pt>
                <c:pt idx="12">
                  <c:v>245553000</c:v>
                </c:pt>
                <c:pt idx="13">
                  <c:v>830967000</c:v>
                </c:pt>
                <c:pt idx="14">
                  <c:v>142891000</c:v>
                </c:pt>
                <c:pt idx="15">
                  <c:v>320032000</c:v>
                </c:pt>
                <c:pt idx="16">
                  <c:v>544450000</c:v>
                </c:pt>
                <c:pt idx="17">
                  <c:v>355260000</c:v>
                </c:pt>
                <c:pt idx="18">
                  <c:v>375236000</c:v>
                </c:pt>
                <c:pt idx="19">
                  <c:v>440645000</c:v>
                </c:pt>
                <c:pt idx="20">
                  <c:v>457248000</c:v>
                </c:pt>
                <c:pt idx="21">
                  <c:v>582489000</c:v>
                </c:pt>
                <c:pt idx="22">
                  <c:v>612299000</c:v>
                </c:pt>
                <c:pt idx="23">
                  <c:v>814888000</c:v>
                </c:pt>
                <c:pt idx="24">
                  <c:v>784830000</c:v>
                </c:pt>
                <c:pt idx="25">
                  <c:v>673800000</c:v>
                </c:pt>
                <c:pt idx="26">
                  <c:v>737000000</c:v>
                </c:pt>
                <c:pt idx="27">
                  <c:v>850000000</c:v>
                </c:pt>
                <c:pt idx="28">
                  <c:v>899000000</c:v>
                </c:pt>
                <c:pt idx="29">
                  <c:v>928000000</c:v>
                </c:pt>
                <c:pt idx="30">
                  <c:v>989000000</c:v>
                </c:pt>
              </c:numCache>
            </c:numRef>
          </c:val>
          <c:extLst>
            <c:ext xmlns:c16="http://schemas.microsoft.com/office/drawing/2014/chart" uri="{C3380CC4-5D6E-409C-BE32-E72D297353CC}">
              <c16:uniqueId val="{00000001-C67D-464A-A35E-9B45E545128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pt idx="26">
                  <c:v>882000000</c:v>
                </c:pt>
                <c:pt idx="27">
                  <c:v>1011000000</c:v>
                </c:pt>
                <c:pt idx="28">
                  <c:v>1046000000</c:v>
                </c:pt>
                <c:pt idx="29">
                  <c:v>1013000000</c:v>
                </c:pt>
                <c:pt idx="30">
                  <c:v>1100000000</c:v>
                </c:pt>
              </c:numCache>
            </c:numRef>
          </c:val>
          <c:extLst>
            <c:ext xmlns:c16="http://schemas.microsoft.com/office/drawing/2014/chart" uri="{C3380CC4-5D6E-409C-BE32-E72D297353CC}">
              <c16:uniqueId val="{00000002-C67D-464A-A35E-9B45E545128D}"/>
            </c:ext>
          </c:extLst>
        </c:ser>
        <c:dLbls>
          <c:showLegendKey val="0"/>
          <c:showVal val="0"/>
          <c:showCatName val="0"/>
          <c:showSerName val="0"/>
          <c:showPercent val="0"/>
          <c:showBubbleSize val="0"/>
        </c:dLbls>
        <c:gapWidth val="150"/>
        <c:overlap val="100"/>
        <c:axId val="2134741951"/>
        <c:axId val="2089579391"/>
      </c:barChart>
      <c:catAx>
        <c:axId val="21347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89579391"/>
        <c:crosses val="autoZero"/>
        <c:auto val="1"/>
        <c:lblAlgn val="ctr"/>
        <c:lblOffset val="100"/>
        <c:noMultiLvlLbl val="0"/>
      </c:catAx>
      <c:valAx>
        <c:axId val="2089579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4741951"/>
        <c:crosses val="autoZero"/>
        <c:crossBetween val="between"/>
      </c:valAx>
      <c:spPr>
        <a:noFill/>
        <a:ln>
          <a:noFill/>
        </a:ln>
        <a:effectLst/>
      </c:spPr>
    </c:plotArea>
    <c:legend>
      <c:legendPos val="b"/>
      <c:layout>
        <c:manualLayout>
          <c:xMode val="edge"/>
          <c:yMode val="edge"/>
          <c:x val="0.34575440879807379"/>
          <c:y val="0.90644546205035659"/>
          <c:w val="0.31378033448298304"/>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109</xdr:row>
      <xdr:rowOff>49213</xdr:rowOff>
    </xdr:from>
    <xdr:to>
      <xdr:col>34</xdr:col>
      <xdr:colOff>1603374</xdr:colOff>
      <xdr:row>126</xdr:row>
      <xdr:rowOff>0</xdr:rowOff>
    </xdr:to>
    <xdr:graphicFrame macro="">
      <xdr:nvGraphicFramePr>
        <xdr:cNvPr id="3" name="Chart 2">
          <a:extLst>
            <a:ext uri="{FF2B5EF4-FFF2-40B4-BE49-F238E27FC236}">
              <a16:creationId xmlns:a16="http://schemas.microsoft.com/office/drawing/2014/main" id="{98C8ED60-6B58-A299-FBF3-CB291618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177.9</v>
    <v>0.92730000000000001</v>
    <v>1.1599999999999999</v>
    <v>5.6899999999999997E-3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205.44</v>
    <v>Software &amp; IT Services</v>
    <v>Stock</v>
    <v>45238.885488344531</v>
    <v>0</v>
    <v>203.33</v>
    <v>20932542000</v>
    <v>VERISIGN, INC.</v>
    <v>VERISIGN, INC.</v>
    <v>204.17</v>
    <v>29.070599999999999</v>
    <v>203.86</v>
    <v>205.02</v>
    <v>205.02</v>
    <v>102100000</v>
    <v>VRSN</v>
    <v>VERISIGN, INC. (XNAS:VRSN)</v>
    <v>373348</v>
    <v>544713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W2" activePane="bottomRight" state="frozen"/>
      <selection pane="topRight"/>
      <selection pane="bottomLeft"/>
      <selection pane="bottomRight" activeCell="AD13" sqref="AD1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1495000000</v>
      </c>
      <c r="AC3" s="24">
        <v>1624000000</v>
      </c>
      <c r="AD3" s="24">
        <v>1727000000</v>
      </c>
      <c r="AE3" s="24">
        <v>1792000000</v>
      </c>
      <c r="AF3" s="24">
        <v>1889000000</v>
      </c>
      <c r="AG3" s="18" t="s">
        <v>108</v>
      </c>
      <c r="AH3" s="19" t="s">
        <v>109</v>
      </c>
      <c r="AI3" s="19" t="s">
        <v>110</v>
      </c>
      <c r="AJ3" s="19" t="s">
        <v>111</v>
      </c>
    </row>
    <row r="4" spans="1:36" ht="19" x14ac:dyDescent="0.25">
      <c r="A4" s="14" t="s">
        <v>93</v>
      </c>
      <c r="B4" s="1"/>
      <c r="C4" s="62">
        <f>(C3/B3)-1</f>
        <v>3.1382978723404253</v>
      </c>
      <c r="D4" s="62">
        <f>(D3/C3)-1</f>
        <v>1.1793316195372752</v>
      </c>
      <c r="E4" s="62">
        <f>(E3/D3)-1</f>
        <v>4.6002406341417386</v>
      </c>
      <c r="F4" s="62">
        <f t="shared" ref="F4:AF4" si="0">(F3/E3)-1</f>
        <v>1.0716816284232653</v>
      </c>
      <c r="G4" s="62">
        <f t="shared" si="0"/>
        <v>0.24208287411902019</v>
      </c>
      <c r="H4" s="62">
        <f t="shared" si="0"/>
        <v>-0.13660667218917089</v>
      </c>
      <c r="I4" s="62">
        <f t="shared" si="0"/>
        <v>0.10587515880088749</v>
      </c>
      <c r="J4" s="62">
        <f t="shared" si="0"/>
        <v>0.37981662387318837</v>
      </c>
      <c r="K4" s="62">
        <f t="shared" si="0"/>
        <v>-2.1276873352743197E-2</v>
      </c>
      <c r="L4" s="62">
        <f t="shared" si="0"/>
        <v>-5.0125408744903233E-2</v>
      </c>
      <c r="M4" s="62">
        <f t="shared" si="0"/>
        <v>-0.35725317769495069</v>
      </c>
      <c r="N4" s="62">
        <f t="shared" si="0"/>
        <v>7.1624719907251055E-2</v>
      </c>
      <c r="O4" s="62">
        <f t="shared" si="0"/>
        <v>-0.3396415164090707</v>
      </c>
      <c r="P4" s="62">
        <f t="shared" si="0"/>
        <v>0.13429761173590693</v>
      </c>
      <c r="Q4" s="62">
        <f t="shared" si="0"/>
        <v>0.1316281033915474</v>
      </c>
      <c r="R4" s="62">
        <f t="shared" si="0"/>
        <v>0.10473424665061026</v>
      </c>
      <c r="S4" s="62">
        <f t="shared" si="0"/>
        <v>4.6659005872009551E-2</v>
      </c>
      <c r="T4" s="62">
        <f t="shared" si="0"/>
        <v>4.8755738196664344E-2</v>
      </c>
      <c r="U4" s="62">
        <f t="shared" si="0"/>
        <v>7.8160900010006085E-2</v>
      </c>
      <c r="V4" s="62">
        <f t="shared" si="0"/>
        <v>2.007412226058003E-2</v>
      </c>
      <c r="W4" s="62">
        <f t="shared" si="0"/>
        <v>4.2806809745128183E-2</v>
      </c>
      <c r="X4" s="62">
        <f t="shared" si="0"/>
        <v>1.3738622137684064E-2</v>
      </c>
      <c r="Y4" s="62">
        <f t="shared" si="0"/>
        <v>2.7110544216306209E-2</v>
      </c>
      <c r="Z4" s="62">
        <f t="shared" si="0"/>
        <v>4.9424055295750779E-2</v>
      </c>
      <c r="AA4" s="62">
        <f t="shared" si="0"/>
        <v>7.3309550639662158E-2</v>
      </c>
      <c r="AB4" s="16">
        <f t="shared" si="0"/>
        <v>4.9196434837532443E-2</v>
      </c>
      <c r="AC4" s="16">
        <f t="shared" si="0"/>
        <v>8.6287625418060232E-2</v>
      </c>
      <c r="AD4" s="16">
        <f t="shared" si="0"/>
        <v>6.3423645320197064E-2</v>
      </c>
      <c r="AE4" s="16">
        <f t="shared" si="0"/>
        <v>3.7637521713954847E-2</v>
      </c>
      <c r="AF4" s="16">
        <f t="shared" si="0"/>
        <v>5.4129464285714191E-2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B6" s="33">
        <f>AB3*AB7</f>
        <v>1292876000</v>
      </c>
      <c r="AG6" s="67" t="s">
        <v>112</v>
      </c>
      <c r="AH6" s="68" t="s">
        <v>113</v>
      </c>
      <c r="AI6" s="68" t="s">
        <v>114</v>
      </c>
      <c r="AJ6" s="68"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B7" s="2">
        <v>0.86480000000000001</v>
      </c>
      <c r="AG7" s="17">
        <f>AB7</f>
        <v>0.86480000000000001</v>
      </c>
      <c r="AH7" s="20">
        <f>AB21</f>
        <v>0.73177257525083617</v>
      </c>
      <c r="AI7" s="20">
        <f>AB30</f>
        <v>0.49297658862876254</v>
      </c>
      <c r="AJ7" s="20">
        <f>AB107/AB3</f>
        <v>0.58996655518394647</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AA22/(AA73+AA56+AA61)</f>
        <v>0.26770558346816542</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29">
        <f>AI102/AA3</f>
        <v>14.690534072566496</v>
      </c>
      <c r="AI16" s="29">
        <f>AI102/AA28</f>
        <v>31.066402493321462</v>
      </c>
      <c r="AJ16" s="30">
        <f>AI102/AA107</f>
        <v>26.04521836506159</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3">
        <v>1094000000</v>
      </c>
      <c r="AC19" s="33">
        <v>1190000000</v>
      </c>
      <c r="AD19" s="33">
        <v>1267000000</v>
      </c>
      <c r="AE19" s="33">
        <v>1266000000</v>
      </c>
      <c r="AF19" s="33">
        <v>1347000000</v>
      </c>
      <c r="AG19" s="26">
        <f>AA40-AA56-AA61</f>
        <v>-809100000</v>
      </c>
      <c r="AH19" s="29">
        <f>AI102/AB3</f>
        <v>14.001700334448161</v>
      </c>
      <c r="AI19" s="29">
        <f>AI102/AB28</f>
        <v>28.402363636363635</v>
      </c>
      <c r="AJ19" s="30">
        <f>AI102/AB107</f>
        <v>23.733040816326529</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9.1380686352753315E-2</v>
      </c>
      <c r="AC20" s="16">
        <f t="shared" si="3"/>
        <v>8.7751371115173615E-2</v>
      </c>
      <c r="AD20" s="16">
        <f t="shared" si="3"/>
        <v>6.4705882352941169E-2</v>
      </c>
      <c r="AE20" s="16">
        <f t="shared" si="3"/>
        <v>-7.8926598263617809E-4</v>
      </c>
      <c r="AF20" s="16">
        <f t="shared" si="3"/>
        <v>6.3981042654028375E-2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4">
        <f>AB19/AB3</f>
        <v>0.73177257525083617</v>
      </c>
      <c r="AC21" s="34">
        <f t="shared" ref="AC21:AF21" si="4">AC19/AC3</f>
        <v>0.73275862068965514</v>
      </c>
      <c r="AD21" s="34">
        <f t="shared" si="4"/>
        <v>0.73364215402431965</v>
      </c>
      <c r="AE21" s="34">
        <f t="shared" si="4"/>
        <v>0.7064732142857143</v>
      </c>
      <c r="AF21" s="34">
        <f t="shared" si="4"/>
        <v>0.71307570142932764</v>
      </c>
      <c r="AH21" s="66" t="s">
        <v>166</v>
      </c>
      <c r="AI21" s="18" t="s">
        <v>161</v>
      </c>
      <c r="AJ21" s="19" t="s">
        <v>165</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H22" s="17">
        <f>SUM(AB29:AF29)/5</f>
        <v>8.0551709672079364E-2</v>
      </c>
      <c r="AI22" s="31">
        <f>(-1*AA98)/AI102</f>
        <v>0</v>
      </c>
      <c r="AJ22" s="32">
        <f>AB107/AI102</f>
        <v>4.2135350785394342E-2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5">
        <v>737000000</v>
      </c>
      <c r="AC28" s="35">
        <v>850000000</v>
      </c>
      <c r="AD28" s="35">
        <v>899000000</v>
      </c>
      <c r="AE28" s="35">
        <v>928000000</v>
      </c>
      <c r="AF28" s="35">
        <v>989000000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9.3796378747402764E-2</v>
      </c>
      <c r="AC29" s="16">
        <f t="shared" si="5"/>
        <v>0.15332428765264594</v>
      </c>
      <c r="AD29" s="16">
        <f t="shared" si="5"/>
        <v>5.7647058823529385E-2</v>
      </c>
      <c r="AE29" s="16">
        <f t="shared" si="5"/>
        <v>3.2258064516129004E-2</v>
      </c>
      <c r="AF29" s="16">
        <f t="shared" si="5"/>
        <v>6.5732758620689724E-2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6">
        <f>AB28/AB3</f>
        <v>0.49297658862876254</v>
      </c>
      <c r="AC30" s="36">
        <f t="shared" ref="AC30:AF30" si="6">AC28/AC3</f>
        <v>0.52339901477832518</v>
      </c>
      <c r="AD30" s="36">
        <f t="shared" si="6"/>
        <v>0.52055587724377528</v>
      </c>
      <c r="AE30" s="36">
        <f t="shared" si="6"/>
        <v>0.5178571428571429</v>
      </c>
      <c r="AF30" s="36">
        <f t="shared" si="6"/>
        <v>0.52355743779777664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7">
        <v>7.15</v>
      </c>
      <c r="AC31" s="37">
        <v>8.24</v>
      </c>
      <c r="AD31" s="37">
        <v>8.7200000000000006</v>
      </c>
      <c r="AE31" s="37">
        <v>9</v>
      </c>
      <c r="AF31" s="37">
        <v>9.59</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2" t="s">
        <v>125</v>
      </c>
      <c r="AI84" s="73"/>
    </row>
    <row r="85" spans="1:35" ht="20" customHeight="1"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74" t="s">
        <v>126</v>
      </c>
      <c r="AI85" s="74"/>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38" t="s">
        <v>127</v>
      </c>
      <c r="AI86" s="39">
        <f>AA17</f>
        <v>75300000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38" t="s">
        <v>128</v>
      </c>
      <c r="AI87" s="39">
        <f>AA56</f>
        <v>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8" t="s">
        <v>129</v>
      </c>
      <c r="AI88" s="39">
        <f>AA61</f>
        <v>1789500000</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0" t="s">
        <v>130</v>
      </c>
      <c r="AI89" s="41">
        <f>AI86/(AI87+AI88)</f>
        <v>4.2078792958927073E-2</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38" t="s">
        <v>105</v>
      </c>
      <c r="AI90" s="39">
        <f>AA27</f>
        <v>206400000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8" t="s">
        <v>19</v>
      </c>
      <c r="AI91" s="39">
        <f>AA25</f>
        <v>880200000</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0" t="s">
        <v>131</v>
      </c>
      <c r="AI92" s="41">
        <f>AI90/AI91</f>
        <v>0.23449216087252897</v>
      </c>
    </row>
    <row r="93" spans="1:35" ht="19" customHeight="1"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0" t="s">
        <v>132</v>
      </c>
      <c r="AI93" s="41">
        <f>AI89*(1-AI92)</f>
        <v>3.2211645871080503E-2</v>
      </c>
    </row>
    <row r="94" spans="1:35" ht="20" customHeight="1"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74" t="s">
        <v>133</v>
      </c>
      <c r="AI94" s="74"/>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38" t="s">
        <v>134</v>
      </c>
      <c r="AI95" s="65">
        <f>'[1]US Treasury Bonds'!$C$8</f>
        <v>4.5710000000000001E-2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3" t="s">
        <v>135</v>
      </c>
      <c r="AI96" s="44" cm="1">
        <f t="array" ref="AI96">_FV(A1,"Beta")</f>
        <v>0.92730000000000001</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8" t="s">
        <v>136</v>
      </c>
      <c r="AI97" s="42">
        <v>8.4000000000000005E-2</v>
      </c>
    </row>
    <row r="98" spans="1:3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0" t="s">
        <v>137</v>
      </c>
      <c r="AI98" s="41">
        <f>(AI95)+((AI96)*(AI97-AI95))</f>
        <v>8.121631700000001E-2</v>
      </c>
    </row>
    <row r="99" spans="1:35" ht="20" customHeight="1"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74" t="s">
        <v>138</v>
      </c>
      <c r="AI99" s="74"/>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8" t="s">
        <v>139</v>
      </c>
      <c r="AI100" s="39">
        <f>AI87+AI88</f>
        <v>1789500000</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0" t="s">
        <v>140</v>
      </c>
      <c r="AI101" s="41">
        <f>AI100/AI104</f>
        <v>7.875612587988351E-2</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3" t="s">
        <v>141</v>
      </c>
      <c r="AI102" s="45" cm="1">
        <f t="array" ref="AI102">_FV(A1,"Market cap",TRUE)</f>
        <v>20932542000</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0" t="s">
        <v>142</v>
      </c>
      <c r="AI103" s="41">
        <f>AI102/AI104</f>
        <v>0.92124387412011655</v>
      </c>
    </row>
    <row r="104" spans="1:35" ht="20" customHeight="1"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B104" s="76" t="s">
        <v>115</v>
      </c>
      <c r="AC104" s="76"/>
      <c r="AD104" s="76"/>
      <c r="AE104" s="76"/>
      <c r="AF104" s="76"/>
      <c r="AH104" s="40" t="s">
        <v>143</v>
      </c>
      <c r="AI104" s="46">
        <f>AI100+AI102</f>
        <v>22722042000</v>
      </c>
    </row>
    <row r="105" spans="1:35" ht="21" customHeight="1" thickTop="1" x14ac:dyDescent="0.25">
      <c r="A105" s="14" t="s">
        <v>162</v>
      </c>
      <c r="B105" s="1">
        <f t="shared" ref="B105:AA105" si="10">(B22*(1-$AI$92))+B77+B88+B81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 t="shared" si="10"/>
        <v>797150443.08111787</v>
      </c>
      <c r="AB105" s="70">
        <f>AB107/AB3</f>
        <v>0.58996655518394647</v>
      </c>
      <c r="AC105" s="70">
        <f>AC107/AC3</f>
        <v>0.62253694581280783</v>
      </c>
      <c r="AD105" s="70">
        <f>AD107/AD3</f>
        <v>0.60567458019687315</v>
      </c>
      <c r="AE105" s="70">
        <f>AE107/AE3</f>
        <v>0.5652901785714286</v>
      </c>
      <c r="AF105" s="70">
        <f>AF107/AF3</f>
        <v>0.58231868713605084</v>
      </c>
      <c r="AG105" s="71" t="s">
        <v>167</v>
      </c>
      <c r="AH105" s="74" t="s">
        <v>144</v>
      </c>
      <c r="AI105" s="74"/>
    </row>
    <row r="106" spans="1:35" ht="20" x14ac:dyDescent="0.25">
      <c r="A106" s="14" t="s">
        <v>106</v>
      </c>
      <c r="B106" s="1"/>
      <c r="C106" s="15">
        <f t="shared" ref="C106:AA106" si="11">(C107/B107)-1</f>
        <v>-0.19801980198019797</v>
      </c>
      <c r="D106" s="15">
        <f t="shared" si="11"/>
        <v>-1.5337037037037038</v>
      </c>
      <c r="E106" s="15">
        <f t="shared" si="11"/>
        <v>14.408165625722878</v>
      </c>
      <c r="F106" s="15">
        <f t="shared" si="11"/>
        <v>-2.1464655942470667</v>
      </c>
      <c r="G106" s="15">
        <f t="shared" si="11"/>
        <v>-1.4181076533251271</v>
      </c>
      <c r="H106" s="15">
        <f t="shared" si="11"/>
        <v>2.9212941213317047</v>
      </c>
      <c r="I106" s="15">
        <f t="shared" si="11"/>
        <v>8.9454725525746293E-2</v>
      </c>
      <c r="J106" s="15">
        <f t="shared" si="11"/>
        <v>0.35060812445474077</v>
      </c>
      <c r="K106" s="15">
        <f t="shared" si="11"/>
        <v>-0.20432944139566944</v>
      </c>
      <c r="L106" s="15">
        <f t="shared" si="11"/>
        <v>8.5462942749549686E-2</v>
      </c>
      <c r="M106" s="15">
        <f t="shared" si="11"/>
        <v>0.14084777027430451</v>
      </c>
      <c r="N106" s="15">
        <f t="shared" si="11"/>
        <v>-0.23338493405757976</v>
      </c>
      <c r="O106" s="15">
        <f t="shared" si="11"/>
        <v>-0.5160914790794604</v>
      </c>
      <c r="P106" s="15">
        <f t="shared" si="11"/>
        <v>6.3573385605773636E-2</v>
      </c>
      <c r="Q106" s="15">
        <f t="shared" si="11"/>
        <v>2.3831584532361543</v>
      </c>
      <c r="R106" s="15">
        <f t="shared" si="11"/>
        <v>6.0246756650234046E-2</v>
      </c>
      <c r="S106" s="15">
        <f t="shared" si="11"/>
        <v>9.30687442463356E-2</v>
      </c>
      <c r="T106" s="15">
        <f t="shared" si="11"/>
        <v>8.7610528077603833E-2</v>
      </c>
      <c r="U106" s="15">
        <f t="shared" si="11"/>
        <v>-0.1840966167124517</v>
      </c>
      <c r="V106" s="15">
        <f t="shared" si="11"/>
        <v>0.31078404815650873</v>
      </c>
      <c r="W106" s="15">
        <f t="shared" si="11"/>
        <v>1.1477783798843344E-2</v>
      </c>
      <c r="X106" s="15">
        <f t="shared" si="11"/>
        <v>7.9932199285670968E-2</v>
      </c>
      <c r="Y106" s="15">
        <f t="shared" si="11"/>
        <v>-3.7540500241039498E-2</v>
      </c>
      <c r="Z106" s="15">
        <f t="shared" si="11"/>
        <v>9.8037531232345376E-2</v>
      </c>
      <c r="AA106" s="15">
        <f t="shared" si="11"/>
        <v>6.5746917926746251E-2</v>
      </c>
      <c r="AB106" s="64">
        <f>(AB107/AA107)-1</f>
        <v>9.7424412094065049E-2</v>
      </c>
      <c r="AC106" s="64">
        <f>(AC107/AB107)-1</f>
        <v>0.1462585034013606</v>
      </c>
      <c r="AD106" s="64">
        <f>(AD107/AC107)-1</f>
        <v>3.4619188921859445E-2</v>
      </c>
      <c r="AE106" s="64">
        <f>(AE107/AD107)-1</f>
        <v>-3.1548757170172137E-2</v>
      </c>
      <c r="AF106" s="64">
        <f>(AF107/AE107)-1</f>
        <v>8.5883514313919163E-2</v>
      </c>
      <c r="AG106" s="69">
        <f>SUM(AB106:AF106)/5</f>
        <v>6.6527372312206429E-2</v>
      </c>
      <c r="AH106" s="47" t="s">
        <v>107</v>
      </c>
      <c r="AI106" s="48">
        <f>(AI101*AI93)+(AI103*AI98)</f>
        <v>7.7356898951868536E-2</v>
      </c>
    </row>
    <row r="107" spans="1:35" ht="19" x14ac:dyDescent="0.25">
      <c r="A107" s="60" t="s">
        <v>163</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61">
        <v>882000000</v>
      </c>
      <c r="AC107" s="61">
        <v>1011000000</v>
      </c>
      <c r="AD107" s="61">
        <v>1046000000</v>
      </c>
      <c r="AE107" s="61">
        <v>1013000000</v>
      </c>
      <c r="AF107" s="61">
        <v>1100000000</v>
      </c>
      <c r="AG107" s="27" t="s">
        <v>164</v>
      </c>
      <c r="AH107" s="49" t="s">
        <v>145</v>
      </c>
      <c r="AI107" s="50">
        <f>(SUM(AB4:AF4)/5)</f>
        <v>5.8134938315091755E-2</v>
      </c>
    </row>
    <row r="108" spans="1:35" ht="19" x14ac:dyDescent="0.25">
      <c r="AB108" s="27"/>
      <c r="AC108" s="27"/>
      <c r="AD108" s="27"/>
      <c r="AE108" s="27"/>
      <c r="AF108" s="63">
        <f>AF107*(1+AI108)/(AI109-AI108)</f>
        <v>21534888860.329674</v>
      </c>
      <c r="AG108" s="28" t="s">
        <v>146</v>
      </c>
      <c r="AH108" s="51" t="s">
        <v>147</v>
      </c>
      <c r="AI108" s="52">
        <v>2.5000000000000001E-2</v>
      </c>
    </row>
    <row r="109" spans="1:35" ht="19" x14ac:dyDescent="0.25">
      <c r="AB109" s="63">
        <f>AB108+AB107</f>
        <v>882000000</v>
      </c>
      <c r="AC109" s="63">
        <f>AC108+AC107</f>
        <v>1011000000</v>
      </c>
      <c r="AD109" s="63">
        <f>AD108+AD107</f>
        <v>1046000000</v>
      </c>
      <c r="AE109" s="63">
        <f>AE108+AE107</f>
        <v>1013000000</v>
      </c>
      <c r="AF109" s="63">
        <f>AF108+AF107</f>
        <v>22634888860.329674</v>
      </c>
      <c r="AG109" s="28" t="s">
        <v>143</v>
      </c>
      <c r="AH109" s="53" t="s">
        <v>148</v>
      </c>
      <c r="AI109" s="50">
        <f>AI106</f>
        <v>7.7356898951868536E-2</v>
      </c>
    </row>
    <row r="110" spans="1:35" ht="19" x14ac:dyDescent="0.25">
      <c r="AB110" s="75" t="s">
        <v>149</v>
      </c>
      <c r="AC110" s="75"/>
    </row>
    <row r="111" spans="1:35" ht="20" x14ac:dyDescent="0.25">
      <c r="AB111" s="54" t="s">
        <v>150</v>
      </c>
      <c r="AC111" s="45">
        <f>NPV(AI109,AB109,AC109,AD109,AE109,AF109)</f>
        <v>18872912290.311577</v>
      </c>
    </row>
    <row r="112" spans="1:35" ht="20" x14ac:dyDescent="0.25">
      <c r="AB112" s="54" t="s">
        <v>151</v>
      </c>
      <c r="AC112" s="45">
        <f>AA40</f>
        <v>980400000</v>
      </c>
    </row>
    <row r="113" spans="28:29" ht="20" x14ac:dyDescent="0.25">
      <c r="AB113" s="54" t="s">
        <v>139</v>
      </c>
      <c r="AC113" s="45">
        <f>AI100</f>
        <v>1789500000</v>
      </c>
    </row>
    <row r="114" spans="28:29" ht="20" x14ac:dyDescent="0.25">
      <c r="AB114" s="54" t="s">
        <v>152</v>
      </c>
      <c r="AC114" s="45">
        <f>AC111+AC112-AC113</f>
        <v>18063812290.311577</v>
      </c>
    </row>
    <row r="115" spans="28:29" ht="20" x14ac:dyDescent="0.25">
      <c r="AB115" s="54" t="s">
        <v>157</v>
      </c>
      <c r="AC115" s="54">
        <f>AA34*(1+(AG16*5))</f>
        <v>93150646.3458101</v>
      </c>
    </row>
    <row r="116" spans="28:29" ht="20" x14ac:dyDescent="0.25">
      <c r="AB116" s="55" t="s">
        <v>153</v>
      </c>
      <c r="AC116" s="56">
        <f>AC114/AC115</f>
        <v>193.92041814988528</v>
      </c>
    </row>
    <row r="117" spans="28:29" ht="20" x14ac:dyDescent="0.25">
      <c r="AB117" s="54" t="s">
        <v>154</v>
      </c>
      <c r="AC117" s="57" cm="1">
        <f t="array" ref="AC117">_FV(A1,"Price")</f>
        <v>205.02</v>
      </c>
    </row>
    <row r="118" spans="28:29" ht="20" x14ac:dyDescent="0.25">
      <c r="AB118" s="55" t="s">
        <v>155</v>
      </c>
      <c r="AC118" s="58">
        <f>AC116/AC117-1</f>
        <v>-5.4139019852281423E-2</v>
      </c>
    </row>
    <row r="119" spans="28:29" ht="20" x14ac:dyDescent="0.25">
      <c r="AB119" s="55" t="s">
        <v>156</v>
      </c>
      <c r="AC119" s="59"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7"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2023-03-14T01:04:36Z</dcterms:created>
  <dcterms:modified xsi:type="dcterms:W3CDTF">2023-11-09T05:44:26Z</dcterms:modified>
</cp:coreProperties>
</file>