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8_{144ACD2A-84D8-6C44-8551-765EB55D43A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1'!$B$106:$I$106</definedName>
    <definedName name="_xlchart.v1.4" hidden="1">'Sheet 1'!$B$19:$I$19</definedName>
    <definedName name="_xlchart.v1.5" hidden="1">'Sheet 1'!$B$3:$I$3</definedName>
    <definedName name="_xlchart.v2.10" hidden="1">'Sheet 1'!$B$19:$I$19</definedName>
    <definedName name="_xlchart.v2.11" hidden="1">'Sheet 1'!$B$3:$I$3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1'!$B$106:$I$106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L106" i="1"/>
  <c r="M106" i="1"/>
  <c r="N106" i="1"/>
  <c r="J106" i="1"/>
  <c r="K112" i="1"/>
  <c r="K111" i="1"/>
  <c r="Q108" i="1"/>
  <c r="Q106" i="1"/>
  <c r="P34" i="1"/>
  <c r="P38" i="1" s="1"/>
  <c r="P37" i="1" s="1"/>
  <c r="P32" i="1"/>
  <c r="P26" i="1"/>
  <c r="P25" i="1"/>
  <c r="P24" i="1"/>
  <c r="P22" i="1"/>
  <c r="P21" i="1"/>
  <c r="P20" i="1"/>
  <c r="P23" i="1" s="1"/>
  <c r="P27" i="1" s="1"/>
  <c r="O16" i="1"/>
  <c r="R13" i="1"/>
  <c r="Q13" i="1"/>
  <c r="P13" i="1"/>
  <c r="O13" i="1"/>
  <c r="R10" i="1"/>
  <c r="Q10" i="1"/>
  <c r="P10" i="1"/>
  <c r="O10" i="1"/>
  <c r="R7" i="1"/>
  <c r="Q7" i="1"/>
  <c r="P7" i="1"/>
  <c r="O7" i="1"/>
  <c r="R4" i="1"/>
  <c r="Q4" i="1"/>
  <c r="P4" i="1"/>
  <c r="O4" i="1"/>
  <c r="N4" i="1"/>
  <c r="M4" i="1"/>
  <c r="L4" i="1"/>
  <c r="K4" i="1"/>
  <c r="J4" i="1"/>
  <c r="H105" i="1"/>
  <c r="I105" i="1"/>
  <c r="G105" i="1"/>
  <c r="F105" i="1"/>
  <c r="E105" i="1"/>
  <c r="D105" i="1"/>
  <c r="C105" i="1"/>
  <c r="H89" i="1"/>
  <c r="I89" i="1"/>
  <c r="G89" i="1"/>
  <c r="F89" i="1"/>
  <c r="E89" i="1"/>
  <c r="D89" i="1"/>
  <c r="C89" i="1"/>
  <c r="B89" i="1"/>
  <c r="H80" i="1"/>
  <c r="I80" i="1"/>
  <c r="G80" i="1"/>
  <c r="F80" i="1"/>
  <c r="E80" i="1"/>
  <c r="D80" i="1"/>
  <c r="C80" i="1"/>
  <c r="B80" i="1"/>
  <c r="H35" i="1"/>
  <c r="I35" i="1"/>
  <c r="G35" i="1"/>
  <c r="F35" i="1"/>
  <c r="E35" i="1"/>
  <c r="D35" i="1"/>
  <c r="C35" i="1"/>
  <c r="H29" i="1"/>
  <c r="I29" i="1"/>
  <c r="G29" i="1"/>
  <c r="F29" i="1"/>
  <c r="E29" i="1"/>
  <c r="D29" i="1"/>
  <c r="C29" i="1"/>
  <c r="H20" i="1"/>
  <c r="I20" i="1"/>
  <c r="G20" i="1"/>
  <c r="F20" i="1"/>
  <c r="E20" i="1"/>
  <c r="D20" i="1"/>
  <c r="C20" i="1"/>
  <c r="H13" i="1"/>
  <c r="I13" i="1"/>
  <c r="G13" i="1"/>
  <c r="F13" i="1"/>
  <c r="E13" i="1"/>
  <c r="D13" i="1"/>
  <c r="C13" i="1"/>
  <c r="B13" i="1"/>
  <c r="H9" i="1"/>
  <c r="I9" i="1"/>
  <c r="G9" i="1"/>
  <c r="F9" i="1"/>
  <c r="E9" i="1"/>
  <c r="D9" i="1"/>
  <c r="C9" i="1"/>
  <c r="B9" i="1"/>
  <c r="I4" i="1"/>
  <c r="H4" i="1"/>
  <c r="G4" i="1"/>
  <c r="F4" i="1"/>
  <c r="E4" i="1"/>
  <c r="D4" i="1"/>
  <c r="C4" i="1"/>
  <c r="K108" i="1" l="1"/>
  <c r="J108" i="1"/>
  <c r="P35" i="1"/>
  <c r="P40" i="1" s="1"/>
  <c r="L108" i="1" l="1"/>
  <c r="M108" i="1" l="1"/>
  <c r="K110" i="1" s="1"/>
  <c r="K113" i="1" s="1"/>
  <c r="K115" i="1" s="1"/>
  <c r="N107" i="1"/>
  <c r="N108" i="1" s="1"/>
  <c r="K118" i="1" l="1"/>
  <c r="K117" i="1"/>
</calcChain>
</file>

<file path=xl/sharedStrings.xml><?xml version="1.0" encoding="utf-8"?>
<sst xmlns="http://schemas.openxmlformats.org/spreadsheetml/2006/main" count="380" uniqueCount="158">
  <si>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</si>
  <si>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</si>
  <si>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</si>
  <si>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</si>
  <si>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</si>
  <si>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</si>
  <si>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</si>
  <si>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</si>
  <si>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</si>
  <si>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</si>
  <si>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</si>
  <si>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</si>
  <si>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</si>
  <si>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</si>
  <si>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</si>
  <si>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</si>
  <si>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</si>
  <si>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</si>
  <si>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</si>
  <si>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</si>
  <si>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</si>
  <si>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</si>
  <si>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</si>
  <si>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</si>
  <si>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</si>
  <si>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</si>
  <si>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</si>
  <si>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</si>
  <si>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</si>
  <si>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</si>
  <si>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</si>
  <si>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</si>
  <si>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</si>
  <si>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</si>
  <si>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</si>
  <si>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</si>
  <si>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</si>
  <si>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</si>
  <si>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</si>
  <si>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</si>
  <si>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</si>
  <si>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</si>
  <si>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</si>
  <si>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</si>
  <si>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</si>
  <si>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</si>
  <si>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</si>
  <si>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</si>
  <si>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</si>
  <si>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</si>
  <si>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</si>
  <si>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</si>
  <si>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</si>
  <si>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</si>
  <si>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</si>
  <si>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</si>
  <si>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</si>
  <si>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</si>
  <si>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</si>
  <si>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</si>
  <si>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</si>
  <si>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</si>
  <si>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</si>
  <si>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</si>
  <si>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</si>
  <si>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</si>
  <si>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</si>
  <si>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</si>
  <si>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</si>
  <si>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</si>
  <si>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</si>
  <si>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</si>
  <si>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</si>
  <si>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</si>
  <si>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</si>
  <si>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</si>
  <si>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</si>
  <si>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</si>
  <si>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</si>
  <si>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</si>
  <si>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</si>
  <si>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</si>
  <si>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</si>
  <si>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</si>
  <si>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</si>
  <si>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</si>
  <si>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</si>
  <si>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</si>
  <si>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</si>
  <si>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</si>
  <si>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</si>
  <si>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</si>
  <si>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</si>
  <si>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</si>
  <si>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Zscaler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</si>
  <si>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</si>
  <si>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</si>
  <si>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</si>
  <si>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</si>
  <si>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</si>
  <si>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</si>
  <si>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</si>
  <si>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</si>
  <si>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</si>
  <si>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</si>
  <si>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</si>
  <si>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</si>
  <si>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</si>
  <si>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</si>
  <si>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</si>
  <si>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</si>
  <si>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Assumptions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</si>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</sst>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164" fontId="11" fillId="0" borderId="12" xfId="0" applyNumberFormat="1" applyFont="1" applyBorder="1"/>
    <xf numFmtId="10" fontId="11" fillId="0" borderId="12" xfId="0" applyNumberFormat="1" applyFont="1" applyBorder="1"/>
    <xf numFmtId="10" fontId="1" fillId="0" borderId="0" xfId="0" applyNumberFormat="1" applyFont="1"/>
    <xf numFmtId="0" fontId="12" fillId="0" borderId="11" xfId="0" applyFont="1" applyBorder="1" applyAlignment="1">
      <alignment horizontal="left" vertical="center" wrapText="1"/>
    </xf>
    <xf numFmtId="10" fontId="12" fillId="0" borderId="12" xfId="0" applyNumberFormat="1" applyFont="1" applyBorder="1"/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13" fillId="0" borderId="4" xfId="0" applyFont="1" applyBorder="1"/>
    <xf numFmtId="164" fontId="10" fillId="0" borderId="0" xfId="0" applyNumberFormat="1" applyFont="1"/>
    <xf numFmtId="0" fontId="14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10" fontId="12" fillId="0" borderId="10" xfId="0" applyNumberFormat="1" applyFont="1" applyBorder="1"/>
    <xf numFmtId="39" fontId="11" fillId="0" borderId="12" xfId="0" applyNumberFormat="1" applyFont="1" applyBorder="1"/>
    <xf numFmtId="164" fontId="1" fillId="0" borderId="12" xfId="0" applyNumberFormat="1" applyFont="1" applyBorder="1"/>
    <xf numFmtId="164" fontId="12" fillId="0" borderId="10" xfId="0" applyNumberFormat="1" applyFont="1" applyBorder="1"/>
    <xf numFmtId="0" fontId="12" fillId="3" borderId="8" xfId="0" applyFont="1" applyFill="1" applyBorder="1" applyAlignment="1">
      <alignment horizontal="left" vertical="center" wrapText="1"/>
    </xf>
    <xf numFmtId="10" fontId="12" fillId="3" borderId="10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6" fillId="5" borderId="11" xfId="0" applyNumberFormat="1" applyFont="1" applyFill="1" applyBorder="1" applyAlignment="1">
      <alignment wrapText="1"/>
    </xf>
    <xf numFmtId="10" fontId="1" fillId="5" borderId="12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0" fontId="16" fillId="5" borderId="8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5" borderId="12" xfId="0" applyNumberFormat="1" applyFont="1" applyFill="1" applyBorder="1"/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4" fontId="1" fillId="3" borderId="11" xfId="0" applyNumberFormat="1" applyFont="1" applyFill="1" applyBorder="1" applyAlignment="1">
      <alignment wrapText="1"/>
    </xf>
    <xf numFmtId="167" fontId="12" fillId="3" borderId="12" xfId="0" applyNumberFormat="1" applyFont="1" applyFill="1" applyBorder="1"/>
    <xf numFmtId="167" fontId="1" fillId="6" borderId="12" xfId="0" applyNumberFormat="1" applyFont="1" applyFill="1" applyBorder="1"/>
    <xf numFmtId="164" fontId="1" fillId="3" borderId="8" xfId="0" applyNumberFormat="1" applyFont="1" applyFill="1" applyBorder="1" applyAlignment="1">
      <alignment wrapText="1"/>
    </xf>
    <xf numFmtId="9" fontId="12" fillId="3" borderId="10" xfId="1" applyFont="1" applyFill="1" applyBorder="1"/>
    <xf numFmtId="0" fontId="12" fillId="3" borderId="1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ZS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799791449427"/>
          <c:y val="0.17296505042132893"/>
          <c:w val="0.83038581856100102"/>
          <c:h val="0.66959552424368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1'!$B$3:$I$3</c:f>
              <c:numCache>
                <c:formatCode>#,###,,;\(#,###,,\);\ \-\ \-</c:formatCode>
                <c:ptCount val="8"/>
                <c:pt idx="0">
                  <c:v>53707000</c:v>
                </c:pt>
                <c:pt idx="1">
                  <c:v>80325000</c:v>
                </c:pt>
                <c:pt idx="2">
                  <c:v>125717000</c:v>
                </c:pt>
                <c:pt idx="3">
                  <c:v>190174000</c:v>
                </c:pt>
                <c:pt idx="4">
                  <c:v>302836000</c:v>
                </c:pt>
                <c:pt idx="5">
                  <c:v>431269000</c:v>
                </c:pt>
                <c:pt idx="6">
                  <c:v>673100000</c:v>
                </c:pt>
                <c:pt idx="7">
                  <c:v>1090946000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0-8C46-AD81-49F7045060D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1'!$B$19:$I$19</c:f>
              <c:numCache>
                <c:formatCode>#,###,,;\(#,###,,\);\ \-\ \-</c:formatCode>
                <c:ptCount val="8"/>
                <c:pt idx="0">
                  <c:v>-9745000</c:v>
                </c:pt>
                <c:pt idx="1">
                  <c:v>-22098000</c:v>
                </c:pt>
                <c:pt idx="2">
                  <c:v>-27743000</c:v>
                </c:pt>
                <c:pt idx="3">
                  <c:v>-24321000</c:v>
                </c:pt>
                <c:pt idx="4">
                  <c:v>-16606000</c:v>
                </c:pt>
                <c:pt idx="5">
                  <c:v>-86585000</c:v>
                </c:pt>
                <c:pt idx="6">
                  <c:v>-169977000</c:v>
                </c:pt>
                <c:pt idx="7">
                  <c:v>-280368000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0-8C46-AD81-49F7045060D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1'!$B$106:$I$106</c:f>
              <c:numCache>
                <c:formatCode>#,###,,;\(#,###,,\);\ \-\ \-</c:formatCode>
                <c:ptCount val="8"/>
                <c:pt idx="0">
                  <c:v>-9984000</c:v>
                </c:pt>
                <c:pt idx="1">
                  <c:v>-18163000</c:v>
                </c:pt>
                <c:pt idx="2">
                  <c:v>-14193000</c:v>
                </c:pt>
                <c:pt idx="3">
                  <c:v>2137000</c:v>
                </c:pt>
                <c:pt idx="4">
                  <c:v>27865000</c:v>
                </c:pt>
                <c:pt idx="5">
                  <c:v>27508000</c:v>
                </c:pt>
                <c:pt idx="6">
                  <c:v>143743000</c:v>
                </c:pt>
                <c:pt idx="7">
                  <c:v>231332000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0-8C46-AD81-49F70450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6923199"/>
        <c:axId val="656931423"/>
      </c:barChart>
      <c:catAx>
        <c:axId val="6569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1423"/>
        <c:crosses val="autoZero"/>
        <c:auto val="1"/>
        <c:lblAlgn val="ctr"/>
        <c:lblOffset val="100"/>
        <c:noMultiLvlLbl val="0"/>
      </c:catAx>
      <c:valAx>
        <c:axId val="6569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0172998448187"/>
          <c:y val="0.88246138969470922"/>
          <c:w val="0.47796540031036266"/>
          <c:h val="7.1924575217571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43</xdr:row>
      <xdr:rowOff>0</xdr:rowOff>
    </xdr:from>
    <xdr:to>
      <xdr:col>18</xdr:col>
      <xdr:colOff>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831E-FD0E-60E7-0A45-23E0F615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713683/000162828018011833/0001628280-18-011833-index.html" TargetMode="External"/><Relationship Id="rId13" Type="http://schemas.openxmlformats.org/officeDocument/2006/relationships/hyperlink" Target="https://www.sec.gov/Archives/edgar/data/1713683/000171368320000163/0001713683-20-000163-index.htm" TargetMode="External"/><Relationship Id="rId18" Type="http://schemas.openxmlformats.org/officeDocument/2006/relationships/hyperlink" Target="https://finbox.com/NASDAQGS:ABNB/explorer/revenue_proj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713683/000171368320000163/0001713683-20-000163-index.htm" TargetMode="External"/><Relationship Id="rId17" Type="http://schemas.openxmlformats.org/officeDocument/2006/relationships/hyperlink" Target="https://www.sec.gov/Archives/edgar/data/1713683/000171368322000081/0001713683-22-000081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713683/000171368322000081/0001713683-22-000081-index.htm" TargetMode="External"/><Relationship Id="rId1" Type="http://schemas.openxmlformats.org/officeDocument/2006/relationships/hyperlink" Target="https://roic.ai/company/ZS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713683/000171368319000030/zs-20190731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713683/000171368321000175/0001713683-21-000175-index.htm" TargetMode="External"/><Relationship Id="rId10" Type="http://schemas.openxmlformats.org/officeDocument/2006/relationships/hyperlink" Target="https://www.sec.gov/Archives/edgar/data/1713683/000171368319000030/zs-20190731.ht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713683/000162828018011833/0001628280-18-011833-index.html" TargetMode="External"/><Relationship Id="rId14" Type="http://schemas.openxmlformats.org/officeDocument/2006/relationships/hyperlink" Target="https://www.sec.gov/Archives/edgar/data/1713683/000171368321000175/0001713683-21-00017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Normal="100" workbookViewId="0">
      <pane xSplit="1" ySplit="1" topLeftCell="B61" activePane="bottomRight" state="frozen"/>
      <selection pane="topRight"/>
      <selection pane="bottomLeft"/>
      <selection pane="bottomRight" activeCell="O74" sqref="O74"/>
    </sheetView>
  </sheetViews>
  <sheetFormatPr baseColWidth="10" defaultRowHeight="16" x14ac:dyDescent="0.2"/>
  <cols>
    <col min="1" max="1" width="50" customWidth="1"/>
    <col min="2" max="9" width="15" customWidth="1"/>
    <col min="10" max="14" width="19" customWidth="1"/>
    <col min="15" max="18" width="20" customWidth="1"/>
  </cols>
  <sheetData>
    <row r="1" spans="1:38" ht="22" thickBot="1" x14ac:dyDescent="0.3">
      <c r="A1" s="3" t="s">
        <v>94</v>
      </c>
      <c r="B1" s="8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35">
        <v>2023</v>
      </c>
      <c r="K1" s="35">
        <v>2024</v>
      </c>
      <c r="L1" s="35">
        <v>2025</v>
      </c>
      <c r="M1" s="35">
        <v>2026</v>
      </c>
      <c r="N1" s="35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/>
      <c r="N2" s="9"/>
      <c r="O2" s="9"/>
      <c r="P2" s="9"/>
      <c r="Q2" s="9"/>
      <c r="R2" s="9"/>
    </row>
    <row r="3" spans="1:38" ht="39" customHeight="1" x14ac:dyDescent="0.25">
      <c r="A3" s="5" t="s">
        <v>1</v>
      </c>
      <c r="B3" s="1">
        <v>53707000</v>
      </c>
      <c r="C3" s="1">
        <v>80325000</v>
      </c>
      <c r="D3" s="1">
        <v>125717000</v>
      </c>
      <c r="E3" s="1">
        <v>190174000</v>
      </c>
      <c r="F3" s="1">
        <v>302836000</v>
      </c>
      <c r="G3" s="1">
        <v>431269000</v>
      </c>
      <c r="H3" s="1">
        <v>673100000</v>
      </c>
      <c r="I3" s="1">
        <v>1090946000</v>
      </c>
      <c r="J3" s="36">
        <v>1561000000</v>
      </c>
      <c r="K3" s="36">
        <v>2009000000</v>
      </c>
      <c r="L3" s="36">
        <v>2527000000</v>
      </c>
      <c r="M3" s="36">
        <v>3182000000</v>
      </c>
      <c r="N3" s="36">
        <v>3976000000</v>
      </c>
      <c r="O3" s="21" t="s">
        <v>112</v>
      </c>
      <c r="P3" s="22" t="s">
        <v>113</v>
      </c>
      <c r="Q3" s="22" t="s">
        <v>114</v>
      </c>
      <c r="R3" s="23" t="s">
        <v>115</v>
      </c>
    </row>
    <row r="4" spans="1:38" ht="19" x14ac:dyDescent="0.25">
      <c r="A4" s="14" t="s">
        <v>95</v>
      </c>
      <c r="B4" s="1"/>
      <c r="C4" s="15">
        <f>(C3/B3)-1</f>
        <v>0.49561509672854553</v>
      </c>
      <c r="D4" s="15">
        <f>(D3/C3)-1</f>
        <v>0.56510426392779345</v>
      </c>
      <c r="E4" s="15">
        <f>(E3/D3)-1</f>
        <v>0.51271506637924857</v>
      </c>
      <c r="F4" s="15">
        <f t="shared" ref="F4:N4" si="0">(F3/E3)-1</f>
        <v>0.59241536697971342</v>
      </c>
      <c r="G4" s="15">
        <f t="shared" si="0"/>
        <v>0.42410083345441096</v>
      </c>
      <c r="H4" s="16">
        <f t="shared" si="0"/>
        <v>0.56074283104048739</v>
      </c>
      <c r="I4" s="16">
        <f t="shared" si="0"/>
        <v>0.6207784875947111</v>
      </c>
      <c r="J4" s="16">
        <f t="shared" si="0"/>
        <v>0.43086825562401798</v>
      </c>
      <c r="K4" s="16">
        <f t="shared" si="0"/>
        <v>0.2869955156950672</v>
      </c>
      <c r="L4" s="16">
        <f t="shared" si="0"/>
        <v>0.2578397212543555</v>
      </c>
      <c r="M4" s="16">
        <f t="shared" si="0"/>
        <v>0.25920063316185193</v>
      </c>
      <c r="N4" s="16">
        <f t="shared" si="0"/>
        <v>0.24952859836580776</v>
      </c>
      <c r="O4" s="17">
        <f>(I4+H4+G4)/3</f>
        <v>0.53520738402986978</v>
      </c>
      <c r="P4" s="18">
        <f>(I20+H20+G20)/3</f>
        <v>1.9422162936945606</v>
      </c>
      <c r="Q4" s="18">
        <f>(I29+H29+G29)/3</f>
        <v>1.5943240760148953</v>
      </c>
      <c r="R4" s="19">
        <f>(I105+H105+G105)/3</f>
        <v>1.6073435736433679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20"/>
      <c r="AJ4" s="20"/>
      <c r="AK4" s="20"/>
      <c r="AL4" s="20"/>
    </row>
    <row r="5" spans="1:38" ht="19" x14ac:dyDescent="0.25">
      <c r="A5" s="5" t="s">
        <v>2</v>
      </c>
      <c r="B5" s="1">
        <v>14431000</v>
      </c>
      <c r="C5" s="1">
        <v>20127000</v>
      </c>
      <c r="D5" s="1">
        <v>27472000</v>
      </c>
      <c r="E5" s="1">
        <v>37875000</v>
      </c>
      <c r="F5" s="1">
        <v>59669000</v>
      </c>
      <c r="G5" s="1">
        <v>95733000</v>
      </c>
      <c r="H5" s="1">
        <v>150317000</v>
      </c>
      <c r="I5" s="1">
        <v>242282000</v>
      </c>
    </row>
    <row r="6" spans="1:38" ht="20" customHeight="1" x14ac:dyDescent="0.25">
      <c r="A6" s="6" t="s">
        <v>3</v>
      </c>
      <c r="B6" s="10">
        <v>39276000</v>
      </c>
      <c r="C6" s="10">
        <v>60198000</v>
      </c>
      <c r="D6" s="10">
        <v>98245000</v>
      </c>
      <c r="E6" s="10">
        <v>152299000</v>
      </c>
      <c r="F6" s="10">
        <v>243167000</v>
      </c>
      <c r="G6" s="10">
        <v>335536000</v>
      </c>
      <c r="H6" s="10">
        <v>522783000</v>
      </c>
      <c r="I6" s="10">
        <v>848664000</v>
      </c>
      <c r="O6" s="21" t="s">
        <v>116</v>
      </c>
      <c r="P6" s="22" t="s">
        <v>117</v>
      </c>
      <c r="Q6" s="22" t="s">
        <v>118</v>
      </c>
      <c r="R6" s="23" t="s">
        <v>119</v>
      </c>
    </row>
    <row r="7" spans="1:38" ht="19" x14ac:dyDescent="0.25">
      <c r="A7" s="5" t="s">
        <v>4</v>
      </c>
      <c r="B7" s="2">
        <v>0.73129999999999995</v>
      </c>
      <c r="C7" s="2">
        <v>0.74939999999999996</v>
      </c>
      <c r="D7" s="2">
        <v>0.78149999999999997</v>
      </c>
      <c r="E7" s="2">
        <v>0.80079999999999996</v>
      </c>
      <c r="F7" s="2">
        <v>0.80300000000000005</v>
      </c>
      <c r="G7" s="2">
        <v>0.77800000000000002</v>
      </c>
      <c r="H7" s="2">
        <v>0.77669999999999995</v>
      </c>
      <c r="I7" s="2">
        <v>0.77790000000000004</v>
      </c>
      <c r="O7" s="17">
        <f>I7</f>
        <v>0.77790000000000004</v>
      </c>
      <c r="P7" s="18">
        <f>I21</f>
        <v>-0.25700000000000001</v>
      </c>
      <c r="Q7" s="18">
        <f>I30</f>
        <v>-0.35770000000000002</v>
      </c>
      <c r="R7" s="19">
        <f>I106/I3</f>
        <v>0.2120471590711181</v>
      </c>
    </row>
    <row r="8" spans="1:38" ht="19" x14ac:dyDescent="0.25">
      <c r="A8" s="5" t="s">
        <v>5</v>
      </c>
      <c r="B8" s="1">
        <v>15034000</v>
      </c>
      <c r="C8" s="1">
        <v>20940000</v>
      </c>
      <c r="D8" s="1">
        <v>33561000</v>
      </c>
      <c r="E8" s="1">
        <v>39379000</v>
      </c>
      <c r="F8" s="1">
        <v>61969000</v>
      </c>
      <c r="G8" s="1">
        <v>97879000</v>
      </c>
      <c r="H8" s="1">
        <v>174653000</v>
      </c>
      <c r="I8" s="1">
        <v>289139000</v>
      </c>
    </row>
    <row r="9" spans="1:38" ht="19" customHeight="1" x14ac:dyDescent="0.25">
      <c r="A9" s="14" t="s">
        <v>96</v>
      </c>
      <c r="B9" s="15">
        <f>B8/B3</f>
        <v>0.27992626659467107</v>
      </c>
      <c r="C9" s="15">
        <f t="shared" ref="C9:I9" si="1">C8/C3</f>
        <v>0.26069094304388424</v>
      </c>
      <c r="D9" s="15">
        <f t="shared" si="1"/>
        <v>0.26695673616137833</v>
      </c>
      <c r="E9" s="15">
        <f t="shared" si="1"/>
        <v>0.20706826380051951</v>
      </c>
      <c r="F9" s="15">
        <f t="shared" si="1"/>
        <v>0.20462890805584541</v>
      </c>
      <c r="G9" s="15">
        <f t="shared" si="1"/>
        <v>0.22695579788948428</v>
      </c>
      <c r="H9" s="15">
        <f t="shared" si="1"/>
        <v>0.25947556083791412</v>
      </c>
      <c r="I9" s="15">
        <f t="shared" si="1"/>
        <v>0.26503511631189813</v>
      </c>
      <c r="J9" s="15"/>
      <c r="K9" s="15"/>
      <c r="O9" s="21" t="s">
        <v>97</v>
      </c>
      <c r="P9" s="22" t="s">
        <v>98</v>
      </c>
      <c r="Q9" s="22" t="s">
        <v>99</v>
      </c>
      <c r="R9" s="23" t="s">
        <v>100</v>
      </c>
    </row>
    <row r="10" spans="1:38" ht="19" x14ac:dyDescent="0.25">
      <c r="A10" s="5" t="s">
        <v>6</v>
      </c>
      <c r="B10" s="1">
        <v>4469000</v>
      </c>
      <c r="C10" s="1">
        <v>9399000</v>
      </c>
      <c r="D10" s="1">
        <v>20521000</v>
      </c>
      <c r="E10" s="1">
        <v>31135000</v>
      </c>
      <c r="F10" s="1">
        <v>46598000</v>
      </c>
      <c r="G10" s="1">
        <v>73632000</v>
      </c>
      <c r="H10" s="1">
        <v>96535000</v>
      </c>
      <c r="I10" s="1">
        <v>151735000</v>
      </c>
      <c r="O10" s="17">
        <f>(I9+H9+G9)/3</f>
        <v>0.25048882501309883</v>
      </c>
      <c r="P10" s="18">
        <f>(I13+H13+G13)/3</f>
        <v>0.81808496181733614</v>
      </c>
      <c r="Q10" s="18">
        <f>(I80+H80+G80)/3</f>
        <v>0.34699945203268495</v>
      </c>
      <c r="R10" s="19">
        <f>(I89+H89+G89)/3</f>
        <v>7.8316286905906363E-2</v>
      </c>
    </row>
    <row r="11" spans="1:38" ht="19" x14ac:dyDescent="0.25">
      <c r="A11" s="5" t="s">
        <v>7</v>
      </c>
      <c r="B11" s="1">
        <v>32191000</v>
      </c>
      <c r="C11" s="1">
        <v>56702000</v>
      </c>
      <c r="D11" s="1">
        <v>79236000</v>
      </c>
      <c r="E11" s="1">
        <v>116409000</v>
      </c>
      <c r="F11" s="1">
        <v>169913000</v>
      </c>
      <c r="G11" s="1">
        <v>277981000</v>
      </c>
      <c r="H11" s="1">
        <v>459407000</v>
      </c>
      <c r="I11" s="1">
        <v>735219000</v>
      </c>
    </row>
    <row r="12" spans="1:38" ht="20" x14ac:dyDescent="0.25">
      <c r="A12" s="5" t="s">
        <v>8</v>
      </c>
      <c r="B12" s="1">
        <v>36660000</v>
      </c>
      <c r="C12" s="1">
        <v>66101000</v>
      </c>
      <c r="D12" s="1">
        <v>99757000</v>
      </c>
      <c r="E12" s="1">
        <v>147544000</v>
      </c>
      <c r="F12" s="1">
        <v>216511000</v>
      </c>
      <c r="G12" s="1">
        <v>351613000</v>
      </c>
      <c r="H12" s="1">
        <v>555942000</v>
      </c>
      <c r="I12" s="1">
        <v>886954000</v>
      </c>
      <c r="O12" s="21" t="s">
        <v>120</v>
      </c>
      <c r="P12" s="22" t="s">
        <v>121</v>
      </c>
      <c r="Q12" s="22" t="s">
        <v>122</v>
      </c>
      <c r="R12" s="23" t="s">
        <v>123</v>
      </c>
    </row>
    <row r="13" spans="1:38" ht="19" x14ac:dyDescent="0.25">
      <c r="A13" s="14" t="s">
        <v>101</v>
      </c>
      <c r="B13" s="15">
        <f>B12/B3</f>
        <v>0.68259258569646419</v>
      </c>
      <c r="C13" s="15">
        <f t="shared" ref="C13:I13" si="2">C12/C3</f>
        <v>0.82291938997821346</v>
      </c>
      <c r="D13" s="15">
        <f t="shared" si="2"/>
        <v>0.79350445842646578</v>
      </c>
      <c r="E13" s="15">
        <f t="shared" si="2"/>
        <v>0.77583686518661854</v>
      </c>
      <c r="F13" s="15">
        <f t="shared" si="2"/>
        <v>0.71494472255610297</v>
      </c>
      <c r="G13" s="15">
        <f t="shared" si="2"/>
        <v>0.81529857235275427</v>
      </c>
      <c r="H13" s="15">
        <f t="shared" si="2"/>
        <v>0.82594265339474071</v>
      </c>
      <c r="I13" s="15">
        <f t="shared" si="2"/>
        <v>0.81301365970451334</v>
      </c>
      <c r="J13" s="15"/>
      <c r="K13" s="15"/>
      <c r="O13" s="24">
        <f>I28/I72</f>
        <v>-0.68075702075702071</v>
      </c>
      <c r="P13" s="25">
        <f>I28/I54</f>
        <v>-0.13777767579293704</v>
      </c>
      <c r="Q13" s="25" t="e">
        <f>(I28-I98)/I73</f>
        <v>#VALUE!</v>
      </c>
      <c r="R13" s="26">
        <f>(I61+I56)/I72</f>
        <v>1.8240397697540556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</row>
    <row r="15" spans="1:38" ht="20" customHeight="1" x14ac:dyDescent="0.25">
      <c r="A15" s="5" t="s">
        <v>10</v>
      </c>
      <c r="B15" s="1">
        <v>51694000</v>
      </c>
      <c r="C15" s="1">
        <v>87041000</v>
      </c>
      <c r="D15" s="1">
        <v>133318000</v>
      </c>
      <c r="E15" s="1">
        <v>186923000</v>
      </c>
      <c r="F15" s="1">
        <v>278480000</v>
      </c>
      <c r="G15" s="1">
        <v>449492000</v>
      </c>
      <c r="H15" s="1">
        <v>730595000</v>
      </c>
      <c r="I15" s="1">
        <v>1176093000</v>
      </c>
      <c r="O15" s="21" t="s">
        <v>124</v>
      </c>
    </row>
    <row r="16" spans="1:38" ht="19" x14ac:dyDescent="0.25">
      <c r="A16" s="5" t="s">
        <v>11</v>
      </c>
      <c r="B16" s="1">
        <v>66125000</v>
      </c>
      <c r="C16" s="1">
        <v>107168000</v>
      </c>
      <c r="D16" s="1">
        <v>160790000</v>
      </c>
      <c r="E16" s="1">
        <v>224798000</v>
      </c>
      <c r="F16" s="1">
        <v>338149000</v>
      </c>
      <c r="G16" s="1">
        <v>545225000</v>
      </c>
      <c r="H16" s="1">
        <v>880912000</v>
      </c>
      <c r="I16" s="1">
        <v>1418375000</v>
      </c>
      <c r="O16" s="17">
        <f>(SUM(E35:I35)/5)</f>
        <v>0.13929835264546958</v>
      </c>
    </row>
    <row r="17" spans="1:18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>
        <v>5025000</v>
      </c>
      <c r="H17" s="1">
        <v>50743000</v>
      </c>
      <c r="I17" s="1">
        <v>53796000</v>
      </c>
    </row>
    <row r="18" spans="1:18" ht="21" x14ac:dyDescent="0.25">
      <c r="A18" s="5" t="s">
        <v>13</v>
      </c>
      <c r="B18" s="1">
        <v>2854000</v>
      </c>
      <c r="C18" s="1">
        <v>4872000</v>
      </c>
      <c r="D18" s="1">
        <v>6840000</v>
      </c>
      <c r="E18" s="1">
        <v>7988000</v>
      </c>
      <c r="F18" s="1">
        <v>11306000</v>
      </c>
      <c r="G18" s="1">
        <v>21118000</v>
      </c>
      <c r="H18" s="1">
        <v>36458000</v>
      </c>
      <c r="I18" s="1">
        <v>49466000</v>
      </c>
      <c r="O18" s="37" t="s">
        <v>125</v>
      </c>
      <c r="P18" s="38"/>
    </row>
    <row r="19" spans="1:18" ht="19" x14ac:dyDescent="0.25">
      <c r="A19" s="6" t="s">
        <v>14</v>
      </c>
      <c r="B19" s="10">
        <v>-9745000</v>
      </c>
      <c r="C19" s="10">
        <v>-22098000</v>
      </c>
      <c r="D19" s="10">
        <v>-27743000</v>
      </c>
      <c r="E19" s="10">
        <v>-24321000</v>
      </c>
      <c r="F19" s="10">
        <v>-16606000</v>
      </c>
      <c r="G19" s="10">
        <v>-86585000</v>
      </c>
      <c r="H19" s="10">
        <v>-169977000</v>
      </c>
      <c r="I19" s="10">
        <v>-280368000</v>
      </c>
      <c r="O19" s="39" t="s">
        <v>126</v>
      </c>
      <c r="P19" s="40"/>
    </row>
    <row r="20" spans="1:18" ht="19" customHeight="1" x14ac:dyDescent="0.25">
      <c r="A20" s="14" t="s">
        <v>102</v>
      </c>
      <c r="B20" s="1"/>
      <c r="C20" s="15">
        <f>(C19/B19)-1</f>
        <v>1.2676244227809135</v>
      </c>
      <c r="D20" s="15">
        <f>(D19/C19)-1</f>
        <v>0.25545298217033219</v>
      </c>
      <c r="E20" s="15">
        <f>(E19/D19)-1</f>
        <v>-0.12334642973002197</v>
      </c>
      <c r="F20" s="15">
        <f t="shared" ref="F20:G20" si="3">(F19/E19)-1</f>
        <v>-0.31721557501747466</v>
      </c>
      <c r="G20" s="15">
        <f t="shared" si="3"/>
        <v>4.2140792484644107</v>
      </c>
      <c r="H20" s="15">
        <f t="shared" ref="H20" si="4">(H19/G19)-1</f>
        <v>0.9631229427729977</v>
      </c>
      <c r="I20" s="15">
        <f t="shared" ref="I20" si="5">(I19/H19)-1</f>
        <v>0.64944668984627341</v>
      </c>
      <c r="J20" s="15"/>
      <c r="K20" s="15"/>
      <c r="O20" s="27" t="s">
        <v>103</v>
      </c>
      <c r="P20" s="28">
        <f>I17</f>
        <v>53796000</v>
      </c>
      <c r="Q20" s="15"/>
      <c r="R20" s="15"/>
    </row>
    <row r="21" spans="1:18" ht="20" x14ac:dyDescent="0.25">
      <c r="A21" s="5" t="s">
        <v>15</v>
      </c>
      <c r="B21" s="2">
        <v>-0.18140000000000001</v>
      </c>
      <c r="C21" s="2">
        <v>-0.27510000000000001</v>
      </c>
      <c r="D21" s="2">
        <v>-0.22070000000000001</v>
      </c>
      <c r="E21" s="2">
        <v>-0.12790000000000001</v>
      </c>
      <c r="F21" s="2">
        <v>-5.4800000000000001E-2</v>
      </c>
      <c r="G21" s="2">
        <v>-0.20080000000000001</v>
      </c>
      <c r="H21" s="2">
        <v>-0.2525</v>
      </c>
      <c r="I21" s="2">
        <v>-0.25700000000000001</v>
      </c>
      <c r="O21" s="27" t="s">
        <v>127</v>
      </c>
      <c r="P21" s="28">
        <f>I56</f>
        <v>26100000</v>
      </c>
    </row>
    <row r="22" spans="1:18" ht="20" x14ac:dyDescent="0.25">
      <c r="A22" s="6" t="s">
        <v>16</v>
      </c>
      <c r="B22" s="10">
        <v>-12418000</v>
      </c>
      <c r="C22" s="10">
        <v>-26843000</v>
      </c>
      <c r="D22" s="10">
        <v>-35073000</v>
      </c>
      <c r="E22" s="10">
        <v>-34624000</v>
      </c>
      <c r="F22" s="10">
        <v>-35313000</v>
      </c>
      <c r="G22" s="10">
        <v>-113956000</v>
      </c>
      <c r="H22" s="10">
        <v>-207812000</v>
      </c>
      <c r="I22" s="10">
        <v>-327429000</v>
      </c>
      <c r="O22" s="27" t="s">
        <v>128</v>
      </c>
      <c r="P22" s="28">
        <f>I61</f>
        <v>1019622000</v>
      </c>
    </row>
    <row r="23" spans="1:18" ht="20" x14ac:dyDescent="0.25">
      <c r="A23" s="5" t="s">
        <v>17</v>
      </c>
      <c r="B23" s="2">
        <v>-0.23119999999999999</v>
      </c>
      <c r="C23" s="2">
        <v>-0.3342</v>
      </c>
      <c r="D23" s="2">
        <v>-0.27900000000000003</v>
      </c>
      <c r="E23" s="2">
        <v>-0.18210000000000001</v>
      </c>
      <c r="F23" s="2">
        <v>-0.1166</v>
      </c>
      <c r="G23" s="2">
        <v>-0.26419999999999999</v>
      </c>
      <c r="H23" s="2">
        <v>-0.30869999999999997</v>
      </c>
      <c r="I23" s="2">
        <v>-0.30009999999999998</v>
      </c>
      <c r="O23" s="31" t="s">
        <v>129</v>
      </c>
      <c r="P23" s="32">
        <f>P20/(P21+P22)</f>
        <v>5.1443882791028593E-2</v>
      </c>
    </row>
    <row r="24" spans="1:18" ht="40" x14ac:dyDescent="0.25">
      <c r="A24" s="5" t="s">
        <v>18</v>
      </c>
      <c r="B24" s="1">
        <v>-181000</v>
      </c>
      <c r="C24" s="1">
        <v>-127000</v>
      </c>
      <c r="D24" s="1">
        <v>490000</v>
      </c>
      <c r="E24" s="1">
        <v>2315000</v>
      </c>
      <c r="F24" s="1">
        <v>7401000</v>
      </c>
      <c r="G24" s="1">
        <v>1228000</v>
      </c>
      <c r="H24" s="1">
        <v>-49366000</v>
      </c>
      <c r="I24" s="1">
        <v>-56201000</v>
      </c>
      <c r="O24" s="27" t="s">
        <v>130</v>
      </c>
      <c r="P24" s="28">
        <f>I27</f>
        <v>6648000</v>
      </c>
    </row>
    <row r="25" spans="1:18" ht="20" x14ac:dyDescent="0.25">
      <c r="A25" s="6" t="s">
        <v>19</v>
      </c>
      <c r="B25" s="10">
        <v>-12599000</v>
      </c>
      <c r="C25" s="10">
        <v>-26970000</v>
      </c>
      <c r="D25" s="10">
        <v>-34583000</v>
      </c>
      <c r="E25" s="10">
        <v>-32309000</v>
      </c>
      <c r="F25" s="10">
        <v>-27912000</v>
      </c>
      <c r="G25" s="10">
        <v>-112728000</v>
      </c>
      <c r="H25" s="10">
        <v>-257178000</v>
      </c>
      <c r="I25" s="10">
        <v>-383630000</v>
      </c>
      <c r="O25" s="27" t="s">
        <v>19</v>
      </c>
      <c r="P25" s="28">
        <f>I25</f>
        <v>-383630000</v>
      </c>
    </row>
    <row r="26" spans="1:18" ht="20" x14ac:dyDescent="0.25">
      <c r="A26" s="5" t="s">
        <v>20</v>
      </c>
      <c r="B26" s="2">
        <v>-0.2346</v>
      </c>
      <c r="C26" s="2">
        <v>-0.33579999999999999</v>
      </c>
      <c r="D26" s="2">
        <v>-0.27510000000000001</v>
      </c>
      <c r="E26" s="2">
        <v>-0.1699</v>
      </c>
      <c r="F26" s="2">
        <v>-9.2200000000000004E-2</v>
      </c>
      <c r="G26" s="2">
        <v>-0.26140000000000002</v>
      </c>
      <c r="H26" s="2">
        <v>-0.3821</v>
      </c>
      <c r="I26" s="2">
        <v>-0.35160000000000002</v>
      </c>
      <c r="O26" s="31" t="s">
        <v>131</v>
      </c>
      <c r="P26" s="32">
        <f>P24/P25</f>
        <v>-1.7329197403748404E-2</v>
      </c>
    </row>
    <row r="27" spans="1:18" ht="20" x14ac:dyDescent="0.25">
      <c r="A27" s="5" t="s">
        <v>21</v>
      </c>
      <c r="B27" s="1">
        <v>233000</v>
      </c>
      <c r="C27" s="1">
        <v>468000</v>
      </c>
      <c r="D27" s="1">
        <v>877000</v>
      </c>
      <c r="E27" s="1">
        <v>1337000</v>
      </c>
      <c r="F27" s="1">
        <v>743000</v>
      </c>
      <c r="G27" s="1">
        <v>2388000</v>
      </c>
      <c r="H27" s="1">
        <v>4851000</v>
      </c>
      <c r="I27" s="1">
        <v>6648000</v>
      </c>
      <c r="O27" s="41" t="s">
        <v>132</v>
      </c>
      <c r="P27" s="42">
        <f>P23*(1-P26)</f>
        <v>5.2335363991129619E-2</v>
      </c>
    </row>
    <row r="28" spans="1:18" ht="19" x14ac:dyDescent="0.25">
      <c r="A28" s="7" t="s">
        <v>22</v>
      </c>
      <c r="B28" s="11">
        <v>-12832000</v>
      </c>
      <c r="C28" s="11">
        <v>-27438000</v>
      </c>
      <c r="D28" s="11">
        <v>-35460000</v>
      </c>
      <c r="E28" s="11">
        <v>-33646000</v>
      </c>
      <c r="F28" s="11">
        <v>-28655000</v>
      </c>
      <c r="G28" s="11">
        <v>-115116000</v>
      </c>
      <c r="H28" s="11">
        <v>-262029000</v>
      </c>
      <c r="I28" s="11">
        <v>-390278000</v>
      </c>
      <c r="O28" s="39" t="s">
        <v>133</v>
      </c>
      <c r="P28" s="40"/>
    </row>
    <row r="29" spans="1:18" ht="20" customHeight="1" x14ac:dyDescent="0.25">
      <c r="A29" s="14" t="s">
        <v>104</v>
      </c>
      <c r="B29" s="1"/>
      <c r="C29" s="15">
        <f>(C28/B28)-1</f>
        <v>1.1382481296758105</v>
      </c>
      <c r="D29" s="15">
        <f>(D28/C28)-1</f>
        <v>0.29236824841460751</v>
      </c>
      <c r="E29" s="15">
        <f>(E28/D28)-1</f>
        <v>-5.1156232374506505E-2</v>
      </c>
      <c r="F29" s="15">
        <f t="shared" ref="F29:G29" si="6">(F28/E28)-1</f>
        <v>-0.14833858408131728</v>
      </c>
      <c r="G29" s="15">
        <f t="shared" si="6"/>
        <v>3.0173093700924793</v>
      </c>
      <c r="H29" s="15">
        <f t="shared" ref="H29" si="7">(H28/G28)-1</f>
        <v>1.2762170332534137</v>
      </c>
      <c r="I29" s="15">
        <f t="shared" ref="I29" si="8">(I28/H28)-1</f>
        <v>0.48944582469879294</v>
      </c>
      <c r="J29" s="15"/>
      <c r="O29" s="27" t="s">
        <v>105</v>
      </c>
      <c r="P29" s="29">
        <v>4.095E-2</v>
      </c>
      <c r="Q29" s="15"/>
      <c r="R29" s="15"/>
    </row>
    <row r="30" spans="1:18" ht="20" x14ac:dyDescent="0.25">
      <c r="A30" s="5" t="s">
        <v>23</v>
      </c>
      <c r="B30" s="2">
        <v>-0.2389</v>
      </c>
      <c r="C30" s="2">
        <v>-0.34160000000000001</v>
      </c>
      <c r="D30" s="2">
        <v>-0.28210000000000002</v>
      </c>
      <c r="E30" s="2">
        <v>-0.1769</v>
      </c>
      <c r="F30" s="2">
        <v>-9.4600000000000004E-2</v>
      </c>
      <c r="G30" s="2">
        <v>-0.26690000000000003</v>
      </c>
      <c r="H30" s="2">
        <v>-0.38929999999999998</v>
      </c>
      <c r="I30" s="2">
        <v>-0.35770000000000002</v>
      </c>
      <c r="O30" s="27" t="s">
        <v>134</v>
      </c>
      <c r="P30" s="43">
        <v>0.89</v>
      </c>
    </row>
    <row r="31" spans="1:18" ht="20" x14ac:dyDescent="0.25">
      <c r="A31" s="5" t="s">
        <v>24</v>
      </c>
      <c r="B31" s="12">
        <v>-0.13</v>
      </c>
      <c r="C31" s="12">
        <v>-0.26</v>
      </c>
      <c r="D31" s="12">
        <v>-0.35</v>
      </c>
      <c r="E31" s="12">
        <v>-0.63</v>
      </c>
      <c r="F31" s="12">
        <v>-0.23</v>
      </c>
      <c r="G31" s="12">
        <v>-0.89</v>
      </c>
      <c r="H31" s="12">
        <v>-1.93</v>
      </c>
      <c r="I31" s="12">
        <v>-2.77</v>
      </c>
      <c r="O31" s="27" t="s">
        <v>135</v>
      </c>
      <c r="P31" s="29">
        <v>8.4000000000000005E-2</v>
      </c>
    </row>
    <row r="32" spans="1:18" ht="20" x14ac:dyDescent="0.25">
      <c r="A32" s="5" t="s">
        <v>25</v>
      </c>
      <c r="B32" s="12">
        <v>-0.13</v>
      </c>
      <c r="C32" s="12">
        <v>-0.26</v>
      </c>
      <c r="D32" s="12">
        <v>-0.35</v>
      </c>
      <c r="E32" s="12">
        <v>-0.63</v>
      </c>
      <c r="F32" s="12">
        <v>-0.23</v>
      </c>
      <c r="G32" s="12">
        <v>-0.89</v>
      </c>
      <c r="H32" s="12">
        <v>-1.93</v>
      </c>
      <c r="I32" s="12">
        <v>-2.77</v>
      </c>
      <c r="O32" s="41" t="s">
        <v>136</v>
      </c>
      <c r="P32" s="42">
        <f>(P29)+((P30)*(P31-P29))</f>
        <v>7.9264500000000016E-2</v>
      </c>
    </row>
    <row r="33" spans="1:16" ht="19" x14ac:dyDescent="0.25">
      <c r="A33" s="5" t="s">
        <v>26</v>
      </c>
      <c r="B33" s="1">
        <v>101722000</v>
      </c>
      <c r="C33" s="1">
        <v>103626000</v>
      </c>
      <c r="D33" s="1">
        <v>101722000</v>
      </c>
      <c r="E33" s="1">
        <v>63881000</v>
      </c>
      <c r="F33" s="1">
        <v>123566000</v>
      </c>
      <c r="G33" s="1">
        <v>129323000</v>
      </c>
      <c r="H33" s="1">
        <v>135654000</v>
      </c>
      <c r="I33" s="1">
        <v>140895000</v>
      </c>
      <c r="O33" s="39" t="s">
        <v>137</v>
      </c>
      <c r="P33" s="40"/>
    </row>
    <row r="34" spans="1:16" ht="20" x14ac:dyDescent="0.25">
      <c r="A34" s="5" t="s">
        <v>27</v>
      </c>
      <c r="B34" s="1">
        <v>101722000</v>
      </c>
      <c r="C34" s="1">
        <v>103626000</v>
      </c>
      <c r="D34" s="1">
        <v>101722000</v>
      </c>
      <c r="E34" s="1">
        <v>63881000</v>
      </c>
      <c r="F34" s="1">
        <v>123566000</v>
      </c>
      <c r="G34" s="1">
        <v>129323000</v>
      </c>
      <c r="H34" s="1">
        <v>135654000</v>
      </c>
      <c r="I34" s="1">
        <v>140895000</v>
      </c>
      <c r="O34" s="27" t="s">
        <v>138</v>
      </c>
      <c r="P34" s="28">
        <f>P21+P22</f>
        <v>1045722000</v>
      </c>
    </row>
    <row r="35" spans="1:16" ht="20" customHeight="1" x14ac:dyDescent="0.25">
      <c r="A35" s="14" t="s">
        <v>106</v>
      </c>
      <c r="B35" s="1"/>
      <c r="C35" s="30">
        <f>(C34-B34)/B34</f>
        <v>1.8717681524154067E-2</v>
      </c>
      <c r="D35" s="30">
        <f t="shared" ref="D35:G35" si="9">(D34-C34)/C34</f>
        <v>-1.8373767201281532E-2</v>
      </c>
      <c r="E35" s="30">
        <f t="shared" si="9"/>
        <v>-0.37200408957747588</v>
      </c>
      <c r="F35" s="30">
        <f t="shared" si="9"/>
        <v>0.93431536763669953</v>
      </c>
      <c r="G35" s="30">
        <f t="shared" si="9"/>
        <v>4.659048605603483E-2</v>
      </c>
      <c r="H35" s="30">
        <f t="shared" ref="H35" si="10">(H34-G34)/G34</f>
        <v>4.8954942276315888E-2</v>
      </c>
      <c r="I35" s="30">
        <f t="shared" ref="I35" si="11">(I34-H34)/H34</f>
        <v>3.8635056835773361E-2</v>
      </c>
      <c r="O35" s="31" t="s">
        <v>107</v>
      </c>
      <c r="P35" s="32">
        <f>P34/P38</f>
        <v>5.7948471111324888E-2</v>
      </c>
    </row>
    <row r="36" spans="1:16" ht="20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O36" s="27" t="s">
        <v>139</v>
      </c>
      <c r="P36" s="44">
        <v>17000000000</v>
      </c>
    </row>
    <row r="37" spans="1:1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O37" s="31" t="s">
        <v>140</v>
      </c>
      <c r="P37" s="32">
        <f>P36/P38</f>
        <v>0.94205152888867516</v>
      </c>
    </row>
    <row r="38" spans="1:16" ht="20" x14ac:dyDescent="0.25">
      <c r="A38" s="5" t="s">
        <v>30</v>
      </c>
      <c r="B38" s="1" t="s">
        <v>92</v>
      </c>
      <c r="C38" s="1">
        <v>92842000</v>
      </c>
      <c r="D38" s="1">
        <v>87978000</v>
      </c>
      <c r="E38" s="1">
        <v>135579000</v>
      </c>
      <c r="F38" s="1">
        <v>78484000</v>
      </c>
      <c r="G38" s="1">
        <v>141851000</v>
      </c>
      <c r="H38" s="1">
        <v>275898000</v>
      </c>
      <c r="I38" s="1">
        <v>1013210000</v>
      </c>
      <c r="O38" s="41" t="s">
        <v>141</v>
      </c>
      <c r="P38" s="45">
        <f>P34+P36</f>
        <v>18045722000</v>
      </c>
    </row>
    <row r="39" spans="1:16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162960000</v>
      </c>
      <c r="F39" s="1">
        <v>286162000</v>
      </c>
      <c r="G39" s="1">
        <v>1228722000</v>
      </c>
      <c r="H39" s="1">
        <v>1226654000</v>
      </c>
      <c r="I39" s="1">
        <v>718129000</v>
      </c>
      <c r="O39" s="39" t="s">
        <v>142</v>
      </c>
      <c r="P39" s="40"/>
    </row>
    <row r="40" spans="1:16" ht="20" x14ac:dyDescent="0.25">
      <c r="A40" s="5" t="s">
        <v>32</v>
      </c>
      <c r="B40" s="1" t="s">
        <v>92</v>
      </c>
      <c r="C40" s="1">
        <v>92842000</v>
      </c>
      <c r="D40" s="1">
        <v>87978000</v>
      </c>
      <c r="E40" s="1">
        <v>298539000</v>
      </c>
      <c r="F40" s="1">
        <v>364646000</v>
      </c>
      <c r="G40" s="1">
        <v>1370573000</v>
      </c>
      <c r="H40" s="1">
        <v>1502552000</v>
      </c>
      <c r="I40" s="1">
        <v>1731339000</v>
      </c>
      <c r="O40" s="46" t="s">
        <v>143</v>
      </c>
      <c r="P40" s="47">
        <f>(P35*P27)+(P37*P32)</f>
        <v>7.7703997739937053E-2</v>
      </c>
    </row>
    <row r="41" spans="1:16" ht="19" x14ac:dyDescent="0.25">
      <c r="A41" s="5" t="s">
        <v>33</v>
      </c>
      <c r="B41" s="1" t="s">
        <v>92</v>
      </c>
      <c r="C41" s="1">
        <v>24489000</v>
      </c>
      <c r="D41" s="1">
        <v>39052000</v>
      </c>
      <c r="E41" s="1">
        <v>61611000</v>
      </c>
      <c r="F41" s="1">
        <v>93341000</v>
      </c>
      <c r="G41" s="1">
        <v>147584000</v>
      </c>
      <c r="H41" s="1">
        <v>257109000</v>
      </c>
      <c r="I41" s="1">
        <v>399745000</v>
      </c>
    </row>
    <row r="42" spans="1:1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</row>
    <row r="43" spans="1:16" ht="19" x14ac:dyDescent="0.25">
      <c r="A43" s="5" t="s">
        <v>35</v>
      </c>
      <c r="B43" s="1" t="s">
        <v>92</v>
      </c>
      <c r="C43" s="1">
        <v>9723000</v>
      </c>
      <c r="D43" s="1">
        <v>15879000</v>
      </c>
      <c r="E43" s="1">
        <v>27014000</v>
      </c>
      <c r="F43" s="1">
        <v>38099000</v>
      </c>
      <c r="G43" s="1">
        <v>63636000</v>
      </c>
      <c r="H43" s="1">
        <v>88642000</v>
      </c>
      <c r="I43" s="1">
        <v>125563000</v>
      </c>
    </row>
    <row r="44" spans="1:16" ht="19" x14ac:dyDescent="0.25">
      <c r="A44" s="6" t="s">
        <v>36</v>
      </c>
      <c r="B44" s="10" t="s">
        <v>92</v>
      </c>
      <c r="C44" s="10">
        <v>127054000</v>
      </c>
      <c r="D44" s="10">
        <v>142909000</v>
      </c>
      <c r="E44" s="10">
        <v>387164000</v>
      </c>
      <c r="F44" s="10">
        <v>496086000</v>
      </c>
      <c r="G44" s="10">
        <v>1581793000</v>
      </c>
      <c r="H44" s="10">
        <v>1848303000</v>
      </c>
      <c r="I44" s="10">
        <v>2256647000</v>
      </c>
    </row>
    <row r="45" spans="1:16" ht="19" x14ac:dyDescent="0.25">
      <c r="A45" s="5" t="s">
        <v>37</v>
      </c>
      <c r="B45" s="1" t="s">
        <v>92</v>
      </c>
      <c r="C45" s="1">
        <v>11108000</v>
      </c>
      <c r="D45" s="1">
        <v>13139000</v>
      </c>
      <c r="E45" s="1">
        <v>19765000</v>
      </c>
      <c r="F45" s="1">
        <v>41046000</v>
      </c>
      <c r="G45" s="1">
        <v>111853000</v>
      </c>
      <c r="H45" s="1">
        <v>152915000</v>
      </c>
      <c r="I45" s="1">
        <v>232990000</v>
      </c>
    </row>
    <row r="46" spans="1:16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>
        <v>7479000</v>
      </c>
      <c r="G46" s="1">
        <v>30059000</v>
      </c>
      <c r="H46" s="1">
        <v>58977000</v>
      </c>
      <c r="I46" s="1">
        <v>78547000</v>
      </c>
    </row>
    <row r="47" spans="1:16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>
        <v>8708000</v>
      </c>
      <c r="G47" s="1">
        <v>24024000</v>
      </c>
      <c r="H47" s="1">
        <v>32129000</v>
      </c>
      <c r="I47" s="1">
        <v>31819000</v>
      </c>
    </row>
    <row r="48" spans="1:16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>
        <v>16187000</v>
      </c>
      <c r="G48" s="1">
        <v>54083000</v>
      </c>
      <c r="H48" s="1">
        <v>91106000</v>
      </c>
      <c r="I48" s="1">
        <v>110366000</v>
      </c>
    </row>
    <row r="49" spans="1: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</row>
    <row r="50" spans="1: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</row>
    <row r="51" spans="1:9" ht="19" x14ac:dyDescent="0.25">
      <c r="A51" s="5" t="s">
        <v>43</v>
      </c>
      <c r="B51" s="1" t="s">
        <v>92</v>
      </c>
      <c r="C51" s="1">
        <v>15356000</v>
      </c>
      <c r="D51" s="1">
        <v>26854000</v>
      </c>
      <c r="E51" s="1">
        <v>40852000</v>
      </c>
      <c r="F51" s="1">
        <v>50843000</v>
      </c>
      <c r="G51" s="1">
        <v>85729000</v>
      </c>
      <c r="H51" s="1">
        <v>165307000</v>
      </c>
      <c r="I51" s="1">
        <v>232662000</v>
      </c>
    </row>
    <row r="52" spans="1:9" ht="19" x14ac:dyDescent="0.25">
      <c r="A52" s="5" t="s">
        <v>44</v>
      </c>
      <c r="B52" s="1" t="s">
        <v>92</v>
      </c>
      <c r="C52" s="1">
        <v>26464000</v>
      </c>
      <c r="D52" s="1">
        <v>39993000</v>
      </c>
      <c r="E52" s="1">
        <v>60617000</v>
      </c>
      <c r="F52" s="1">
        <v>108076000</v>
      </c>
      <c r="G52" s="1">
        <v>251665000</v>
      </c>
      <c r="H52" s="1">
        <v>409328000</v>
      </c>
      <c r="I52" s="1">
        <v>576018000</v>
      </c>
    </row>
    <row r="53" spans="1: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</row>
    <row r="54" spans="1:9" ht="19" x14ac:dyDescent="0.25">
      <c r="A54" s="7" t="s">
        <v>46</v>
      </c>
      <c r="B54" s="11" t="s">
        <v>92</v>
      </c>
      <c r="C54" s="11">
        <v>153518000</v>
      </c>
      <c r="D54" s="11">
        <v>182902000</v>
      </c>
      <c r="E54" s="11">
        <v>447781000</v>
      </c>
      <c r="F54" s="11">
        <v>604162000</v>
      </c>
      <c r="G54" s="11">
        <v>1833458000</v>
      </c>
      <c r="H54" s="11">
        <v>2257631000</v>
      </c>
      <c r="I54" s="11">
        <v>2832665000</v>
      </c>
    </row>
    <row r="55" spans="1:9" ht="19" x14ac:dyDescent="0.25">
      <c r="A55" s="5" t="s">
        <v>47</v>
      </c>
      <c r="B55" s="1" t="s">
        <v>92</v>
      </c>
      <c r="C55" s="1">
        <v>1406000</v>
      </c>
      <c r="D55" s="1">
        <v>3763000</v>
      </c>
      <c r="E55" s="1">
        <v>4895000</v>
      </c>
      <c r="F55" s="1">
        <v>6208000</v>
      </c>
      <c r="G55" s="1">
        <v>5233000</v>
      </c>
      <c r="H55" s="1">
        <v>12547000</v>
      </c>
      <c r="I55" s="1">
        <v>26154000</v>
      </c>
    </row>
    <row r="56" spans="1: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15600000</v>
      </c>
      <c r="H56" s="1">
        <v>19842000</v>
      </c>
      <c r="I56" s="1">
        <v>26100000</v>
      </c>
    </row>
    <row r="57" spans="1: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</row>
    <row r="58" spans="1:9" ht="19" x14ac:dyDescent="0.25">
      <c r="A58" s="5" t="s">
        <v>50</v>
      </c>
      <c r="B58" s="1" t="s">
        <v>92</v>
      </c>
      <c r="C58" s="1">
        <v>58490000</v>
      </c>
      <c r="D58" s="1">
        <v>85468000</v>
      </c>
      <c r="E58" s="1">
        <v>140670000</v>
      </c>
      <c r="F58" s="1">
        <v>221387000</v>
      </c>
      <c r="G58" s="1">
        <v>337263000</v>
      </c>
      <c r="H58" s="1">
        <v>571286000</v>
      </c>
      <c r="I58" s="1">
        <v>923749000</v>
      </c>
    </row>
    <row r="59" spans="1:9" ht="19" x14ac:dyDescent="0.25">
      <c r="A59" s="5" t="s">
        <v>51</v>
      </c>
      <c r="B59" s="1" t="s">
        <v>92</v>
      </c>
      <c r="C59" s="1">
        <v>18001000</v>
      </c>
      <c r="D59" s="1">
        <v>31228000</v>
      </c>
      <c r="E59" s="1">
        <v>37267000</v>
      </c>
      <c r="F59" s="1">
        <v>34354000</v>
      </c>
      <c r="G59" s="1">
        <v>65805000</v>
      </c>
      <c r="H59" s="1">
        <v>116530000</v>
      </c>
      <c r="I59" s="1">
        <v>158444000</v>
      </c>
    </row>
    <row r="60" spans="1:9" ht="19" x14ac:dyDescent="0.25">
      <c r="A60" s="6" t="s">
        <v>52</v>
      </c>
      <c r="B60" s="10" t="s">
        <v>92</v>
      </c>
      <c r="C60" s="10">
        <v>77897000</v>
      </c>
      <c r="D60" s="10">
        <v>120459000</v>
      </c>
      <c r="E60" s="10">
        <v>182832000</v>
      </c>
      <c r="F60" s="10">
        <v>261949000</v>
      </c>
      <c r="G60" s="10">
        <v>423901000</v>
      </c>
      <c r="H60" s="10">
        <v>720205000</v>
      </c>
      <c r="I60" s="10">
        <v>1134447000</v>
      </c>
    </row>
    <row r="61" spans="1: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889638000</v>
      </c>
      <c r="H61" s="1">
        <v>944763000</v>
      </c>
      <c r="I61" s="1">
        <v>1019622000</v>
      </c>
    </row>
    <row r="62" spans="1:9" ht="19" x14ac:dyDescent="0.25">
      <c r="A62" s="5" t="s">
        <v>50</v>
      </c>
      <c r="B62" s="1" t="s">
        <v>92</v>
      </c>
      <c r="C62" s="1">
        <v>7423000</v>
      </c>
      <c r="D62" s="1">
        <v>11151000</v>
      </c>
      <c r="E62" s="1">
        <v>23353000</v>
      </c>
      <c r="F62" s="1">
        <v>29815000</v>
      </c>
      <c r="G62" s="1">
        <v>32504000</v>
      </c>
      <c r="H62" s="1">
        <v>59315000</v>
      </c>
      <c r="I62" s="1">
        <v>97374000</v>
      </c>
    </row>
    <row r="63" spans="1: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</row>
    <row r="64" spans="1:9" ht="19" x14ac:dyDescent="0.25">
      <c r="A64" s="5" t="s">
        <v>55</v>
      </c>
      <c r="B64" s="1" t="s">
        <v>92</v>
      </c>
      <c r="C64" s="1">
        <v>1531000</v>
      </c>
      <c r="D64" s="1">
        <v>1457000</v>
      </c>
      <c r="E64" s="1">
        <v>1360000</v>
      </c>
      <c r="F64" s="1">
        <v>3840000</v>
      </c>
      <c r="G64" s="1">
        <v>2586000</v>
      </c>
      <c r="H64" s="1">
        <v>4453000</v>
      </c>
      <c r="I64" s="1">
        <v>7922000</v>
      </c>
    </row>
    <row r="65" spans="1:17" ht="19" x14ac:dyDescent="0.25">
      <c r="A65" s="5" t="s">
        <v>56</v>
      </c>
      <c r="B65" s="1" t="s">
        <v>92</v>
      </c>
      <c r="C65" s="1">
        <v>8954000</v>
      </c>
      <c r="D65" s="1">
        <v>12608000</v>
      </c>
      <c r="E65" s="1">
        <v>24713000</v>
      </c>
      <c r="F65" s="1">
        <v>33655000</v>
      </c>
      <c r="G65" s="1">
        <v>924728000</v>
      </c>
      <c r="H65" s="1">
        <v>1008531000</v>
      </c>
      <c r="I65" s="1">
        <v>1124918000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</row>
    <row r="67" spans="1:17" ht="19" x14ac:dyDescent="0.25">
      <c r="A67" s="6" t="s">
        <v>58</v>
      </c>
      <c r="B67" s="10" t="s">
        <v>92</v>
      </c>
      <c r="C67" s="10">
        <v>86851000</v>
      </c>
      <c r="D67" s="10">
        <v>133067000</v>
      </c>
      <c r="E67" s="10">
        <v>207545000</v>
      </c>
      <c r="F67" s="10">
        <v>295604000</v>
      </c>
      <c r="G67" s="10">
        <v>1348629000</v>
      </c>
      <c r="H67" s="10">
        <v>1728736000</v>
      </c>
      <c r="I67" s="10">
        <v>2259365000</v>
      </c>
    </row>
    <row r="68" spans="1:17" ht="19" x14ac:dyDescent="0.25">
      <c r="A68" s="5" t="s">
        <v>59</v>
      </c>
      <c r="B68" s="1" t="s">
        <v>92</v>
      </c>
      <c r="C68" s="1">
        <v>16000</v>
      </c>
      <c r="D68" s="1">
        <v>18000</v>
      </c>
      <c r="E68" s="1">
        <v>119000</v>
      </c>
      <c r="F68" s="1">
        <v>127000</v>
      </c>
      <c r="G68" s="1">
        <v>133000</v>
      </c>
      <c r="H68" s="1">
        <v>139000</v>
      </c>
      <c r="I68" s="1">
        <v>143000</v>
      </c>
    </row>
    <row r="69" spans="1:17" ht="19" x14ac:dyDescent="0.25">
      <c r="A69" s="5" t="s">
        <v>60</v>
      </c>
      <c r="B69" s="1" t="s">
        <v>92</v>
      </c>
      <c r="C69" s="1">
        <v>-126556000</v>
      </c>
      <c r="D69" s="1">
        <v>-162016000</v>
      </c>
      <c r="E69" s="1">
        <v>-196100000</v>
      </c>
      <c r="F69" s="1">
        <v>-224455000</v>
      </c>
      <c r="G69" s="1">
        <v>-339571000</v>
      </c>
      <c r="H69" s="1">
        <v>-601600000</v>
      </c>
      <c r="I69" s="1">
        <v>-991878000</v>
      </c>
    </row>
    <row r="70" spans="1:17" ht="19" x14ac:dyDescent="0.25">
      <c r="A70" s="5" t="s">
        <v>61</v>
      </c>
      <c r="B70" s="1" t="s">
        <v>92</v>
      </c>
      <c r="C70" s="1">
        <v>-10627000</v>
      </c>
      <c r="D70" s="1">
        <v>-17304000</v>
      </c>
      <c r="E70" s="1">
        <v>-124000</v>
      </c>
      <c r="F70" s="1">
        <v>268000</v>
      </c>
      <c r="G70" s="1">
        <v>463000</v>
      </c>
      <c r="H70" s="1">
        <v>-650000</v>
      </c>
      <c r="I70" s="1">
        <v>-25850000</v>
      </c>
    </row>
    <row r="71" spans="1:17" ht="19" x14ac:dyDescent="0.25">
      <c r="A71" s="5" t="s">
        <v>62</v>
      </c>
      <c r="B71" s="1" t="s">
        <v>92</v>
      </c>
      <c r="C71" s="1">
        <v>12427000</v>
      </c>
      <c r="D71" s="1">
        <v>28160000</v>
      </c>
      <c r="E71" s="1">
        <v>436341000</v>
      </c>
      <c r="F71" s="1">
        <v>532618000</v>
      </c>
      <c r="G71" s="1">
        <v>823804000</v>
      </c>
      <c r="H71" s="1">
        <v>1131006000</v>
      </c>
      <c r="I71" s="1">
        <v>1590885000</v>
      </c>
    </row>
    <row r="72" spans="1:17" ht="19" x14ac:dyDescent="0.25">
      <c r="A72" s="6" t="s">
        <v>63</v>
      </c>
      <c r="B72" s="10" t="s">
        <v>92</v>
      </c>
      <c r="C72" s="10">
        <v>66667000</v>
      </c>
      <c r="D72" s="10">
        <v>49835000</v>
      </c>
      <c r="E72" s="10">
        <v>240236000</v>
      </c>
      <c r="F72" s="10">
        <v>308558000</v>
      </c>
      <c r="G72" s="10">
        <v>484829000</v>
      </c>
      <c r="H72" s="10">
        <v>528895000</v>
      </c>
      <c r="I72" s="10">
        <v>573300000</v>
      </c>
    </row>
    <row r="73" spans="1:17" ht="19" x14ac:dyDescent="0.25">
      <c r="A73" s="7" t="s">
        <v>64</v>
      </c>
      <c r="B73" s="11" t="s">
        <v>92</v>
      </c>
      <c r="C73" s="11">
        <v>153518000</v>
      </c>
      <c r="D73" s="11">
        <v>182902000</v>
      </c>
      <c r="E73" s="11">
        <v>447781000</v>
      </c>
      <c r="F73" s="11">
        <v>604162000</v>
      </c>
      <c r="G73" s="11">
        <v>1833458000</v>
      </c>
      <c r="H73" s="11">
        <v>2257631000</v>
      </c>
      <c r="I73" s="11">
        <v>2832665000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</row>
    <row r="76" spans="1:17" ht="19" x14ac:dyDescent="0.25">
      <c r="A76" s="5" t="s">
        <v>66</v>
      </c>
      <c r="B76" s="1">
        <v>-12832000</v>
      </c>
      <c r="C76" s="1">
        <v>-27438000</v>
      </c>
      <c r="D76" s="1">
        <v>-35460000</v>
      </c>
      <c r="E76" s="1">
        <v>-33646000</v>
      </c>
      <c r="F76" s="1">
        <v>-28655000</v>
      </c>
      <c r="G76" s="1">
        <v>-115116000</v>
      </c>
      <c r="H76" s="1">
        <v>-262029000</v>
      </c>
      <c r="I76" s="1">
        <v>-390278000</v>
      </c>
    </row>
    <row r="77" spans="1:17" ht="19" x14ac:dyDescent="0.25">
      <c r="A77" s="5" t="s">
        <v>13</v>
      </c>
      <c r="B77" s="1">
        <v>2854000</v>
      </c>
      <c r="C77" s="1">
        <v>4872000</v>
      </c>
      <c r="D77" s="1">
        <v>6840000</v>
      </c>
      <c r="E77" s="1">
        <v>7988000</v>
      </c>
      <c r="F77" s="1">
        <v>11306000</v>
      </c>
      <c r="G77" s="1">
        <v>21118000</v>
      </c>
      <c r="H77" s="1">
        <v>36458000</v>
      </c>
      <c r="I77" s="1">
        <v>49466000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-1392000</v>
      </c>
      <c r="G78" s="1">
        <v>-1172000</v>
      </c>
      <c r="H78" s="1">
        <v>-2406000</v>
      </c>
      <c r="I78" s="1">
        <v>-562000</v>
      </c>
    </row>
    <row r="79" spans="1:17" ht="19" x14ac:dyDescent="0.25">
      <c r="A79" s="5" t="s">
        <v>68</v>
      </c>
      <c r="B79" s="1">
        <v>1561000</v>
      </c>
      <c r="C79" s="1">
        <v>3617000</v>
      </c>
      <c r="D79" s="1">
        <v>9919000</v>
      </c>
      <c r="E79" s="1">
        <v>11224000</v>
      </c>
      <c r="F79" s="1">
        <v>46423000</v>
      </c>
      <c r="G79" s="1">
        <v>121395000</v>
      </c>
      <c r="H79" s="1">
        <v>258535000</v>
      </c>
      <c r="I79" s="1">
        <v>409562000</v>
      </c>
    </row>
    <row r="80" spans="1:17" ht="19" x14ac:dyDescent="0.25">
      <c r="A80" s="14" t="s">
        <v>108</v>
      </c>
      <c r="B80" s="15">
        <f t="shared" ref="B80:G80" si="12">B79/B3</f>
        <v>2.9065112555160408E-2</v>
      </c>
      <c r="C80" s="15">
        <f t="shared" si="12"/>
        <v>4.5029567382508559E-2</v>
      </c>
      <c r="D80" s="15">
        <f t="shared" si="12"/>
        <v>7.8899432853154303E-2</v>
      </c>
      <c r="E80" s="15">
        <f t="shared" si="12"/>
        <v>5.9019634650372819E-2</v>
      </c>
      <c r="F80" s="15">
        <f t="shared" si="12"/>
        <v>0.15329419223606175</v>
      </c>
      <c r="G80" s="15">
        <f t="shared" si="12"/>
        <v>0.28148325059301738</v>
      </c>
      <c r="H80" s="15">
        <f t="shared" ref="H80" si="13">H79/H3</f>
        <v>0.38409597385232508</v>
      </c>
      <c r="I80" s="15">
        <f t="shared" ref="I80" si="14">I79/I3</f>
        <v>0.3754191316527124</v>
      </c>
      <c r="J80" s="15"/>
      <c r="K80" s="15"/>
      <c r="L80" s="15"/>
      <c r="M80" s="15"/>
      <c r="N80" s="15"/>
      <c r="O80" s="15"/>
      <c r="P80" s="15"/>
      <c r="Q80" s="15"/>
    </row>
    <row r="81" spans="1:17" ht="19" x14ac:dyDescent="0.25">
      <c r="A81" s="5" t="s">
        <v>69</v>
      </c>
      <c r="B81" s="1">
        <v>1218000</v>
      </c>
      <c r="C81" s="1">
        <v>1577000</v>
      </c>
      <c r="D81" s="1">
        <v>4297000</v>
      </c>
      <c r="E81" s="1">
        <v>18430000</v>
      </c>
      <c r="F81" s="1">
        <v>13591000</v>
      </c>
      <c r="G81" s="1">
        <v>8613000</v>
      </c>
      <c r="H81" s="1">
        <v>45568000</v>
      </c>
      <c r="I81" s="1">
        <v>97451000</v>
      </c>
    </row>
    <row r="82" spans="1:17" ht="19" x14ac:dyDescent="0.25">
      <c r="A82" s="5" t="s">
        <v>70</v>
      </c>
      <c r="B82" s="1">
        <v>-4723000</v>
      </c>
      <c r="C82" s="1">
        <v>-6188000</v>
      </c>
      <c r="D82" s="1">
        <v>-14563000</v>
      </c>
      <c r="E82" s="1">
        <v>-22559000</v>
      </c>
      <c r="F82" s="1">
        <v>-31730000</v>
      </c>
      <c r="G82" s="1">
        <v>-54222000</v>
      </c>
      <c r="H82" s="1">
        <v>-111605000</v>
      </c>
      <c r="I82" s="1">
        <v>-143336000</v>
      </c>
    </row>
    <row r="83" spans="1:17" ht="19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</row>
    <row r="84" spans="1:17" ht="19" x14ac:dyDescent="0.25">
      <c r="A84" s="5" t="s">
        <v>47</v>
      </c>
      <c r="B84" s="1">
        <v>-389000</v>
      </c>
      <c r="C84" s="1">
        <v>563000</v>
      </c>
      <c r="D84" s="1">
        <v>2249000</v>
      </c>
      <c r="E84" s="1">
        <v>-779000</v>
      </c>
      <c r="F84" s="1">
        <v>495000</v>
      </c>
      <c r="G84" s="1">
        <v>862000</v>
      </c>
      <c r="H84" s="1">
        <v>7451000</v>
      </c>
      <c r="I84" s="1">
        <v>14358000</v>
      </c>
    </row>
    <row r="85" spans="1:17" ht="19" x14ac:dyDescent="0.25">
      <c r="A85" s="5" t="s">
        <v>71</v>
      </c>
      <c r="B85" s="1">
        <v>7392000</v>
      </c>
      <c r="C85" s="1">
        <v>5232000</v>
      </c>
      <c r="D85" s="1">
        <v>13953000</v>
      </c>
      <c r="E85" s="1">
        <v>44760000</v>
      </c>
      <c r="F85" s="1">
        <v>52804000</v>
      </c>
      <c r="G85" s="1">
        <v>80865000</v>
      </c>
      <c r="H85" s="1">
        <v>168629000</v>
      </c>
      <c r="I85" s="1">
        <v>251002000</v>
      </c>
    </row>
    <row r="86" spans="1:17" ht="19" x14ac:dyDescent="0.25">
      <c r="A86" s="5" t="s">
        <v>72</v>
      </c>
      <c r="B86" s="1">
        <v>3920000</v>
      </c>
      <c r="C86" s="1">
        <v>5456000</v>
      </c>
      <c r="D86" s="1">
        <v>8385000</v>
      </c>
      <c r="E86" s="1">
        <v>13311000</v>
      </c>
      <c r="F86" s="1">
        <v>16754000</v>
      </c>
      <c r="G86" s="1">
        <v>44479000</v>
      </c>
      <c r="H86" s="1">
        <v>125914000</v>
      </c>
      <c r="I86" s="1">
        <v>156273000</v>
      </c>
    </row>
    <row r="87" spans="1:17" ht="19" x14ac:dyDescent="0.25">
      <c r="A87" s="6" t="s">
        <v>73</v>
      </c>
      <c r="B87" s="10">
        <v>-3279000</v>
      </c>
      <c r="C87" s="10">
        <v>-11916000</v>
      </c>
      <c r="D87" s="10">
        <v>-6019000</v>
      </c>
      <c r="E87" s="10">
        <v>17307000</v>
      </c>
      <c r="F87" s="10">
        <v>58027000</v>
      </c>
      <c r="G87" s="10">
        <v>79317000</v>
      </c>
      <c r="H87" s="10">
        <v>202040000</v>
      </c>
      <c r="I87" s="10">
        <v>321912000</v>
      </c>
    </row>
    <row r="88" spans="1:17" ht="19" x14ac:dyDescent="0.25">
      <c r="A88" s="5" t="s">
        <v>74</v>
      </c>
      <c r="B88" s="1">
        <v>-5171000</v>
      </c>
      <c r="C88" s="1">
        <v>-5402000</v>
      </c>
      <c r="D88" s="1">
        <v>-7783000</v>
      </c>
      <c r="E88" s="1">
        <v>-13397000</v>
      </c>
      <c r="F88" s="1">
        <v>-25520000</v>
      </c>
      <c r="G88" s="1">
        <v>-43072000</v>
      </c>
      <c r="H88" s="1">
        <v>-48165000</v>
      </c>
      <c r="I88" s="1">
        <v>-69296000</v>
      </c>
    </row>
    <row r="89" spans="1:17" ht="19" x14ac:dyDescent="0.25">
      <c r="A89" s="14" t="s">
        <v>109</v>
      </c>
      <c r="B89" s="15">
        <f t="shared" ref="B89:G89" si="15">(-1*B88)/B3</f>
        <v>9.6281676503993899E-2</v>
      </c>
      <c r="C89" s="15">
        <f t="shared" si="15"/>
        <v>6.7251789604730786E-2</v>
      </c>
      <c r="D89" s="15">
        <f t="shared" si="15"/>
        <v>6.1908890603498336E-2</v>
      </c>
      <c r="E89" s="15">
        <f t="shared" si="15"/>
        <v>7.0446012598988292E-2</v>
      </c>
      <c r="F89" s="15">
        <f t="shared" si="15"/>
        <v>8.4270033945766029E-2</v>
      </c>
      <c r="G89" s="15">
        <f t="shared" si="15"/>
        <v>9.9872701260698082E-2</v>
      </c>
      <c r="H89" s="15">
        <f t="shared" ref="H89" si="16">(-1*H88)/H3</f>
        <v>7.155697518942207E-2</v>
      </c>
      <c r="I89" s="15">
        <f t="shared" ref="I89" si="17">(-1*I88)/I3</f>
        <v>6.3519184267598949E-2</v>
      </c>
      <c r="J89" s="15"/>
      <c r="K89" s="15"/>
      <c r="L89" s="15"/>
      <c r="M89" s="15"/>
      <c r="N89" s="15"/>
      <c r="O89" s="15"/>
      <c r="P89" s="15"/>
      <c r="Q89" s="15"/>
    </row>
    <row r="90" spans="1:17" ht="19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-11432000</v>
      </c>
      <c r="G90" s="1">
        <v>-41601000</v>
      </c>
      <c r="H90" s="1">
        <v>-40530000</v>
      </c>
      <c r="I90" s="1">
        <v>-25287000</v>
      </c>
    </row>
    <row r="91" spans="1:17" ht="19" x14ac:dyDescent="0.25">
      <c r="A91" s="5" t="s">
        <v>76</v>
      </c>
      <c r="B91" s="1">
        <v>-38000</v>
      </c>
      <c r="C91" s="1" t="s">
        <v>92</v>
      </c>
      <c r="D91" s="1" t="s">
        <v>92</v>
      </c>
      <c r="E91" s="1">
        <v>-163366000</v>
      </c>
      <c r="F91" s="1">
        <v>-335186000</v>
      </c>
      <c r="G91" s="1">
        <v>-1255629000</v>
      </c>
      <c r="H91" s="1">
        <v>-818557000</v>
      </c>
      <c r="I91" s="1">
        <v>-844944000</v>
      </c>
    </row>
    <row r="92" spans="1:17" ht="19" x14ac:dyDescent="0.25">
      <c r="A92" s="5" t="s">
        <v>77</v>
      </c>
      <c r="B92" s="1">
        <v>6148000</v>
      </c>
      <c r="C92" s="1" t="s">
        <v>92</v>
      </c>
      <c r="D92" s="1" t="s">
        <v>92</v>
      </c>
      <c r="E92" s="1" t="s">
        <v>92</v>
      </c>
      <c r="F92" s="1">
        <v>214706000</v>
      </c>
      <c r="G92" s="1">
        <v>310877000</v>
      </c>
      <c r="H92" s="1">
        <v>807716000</v>
      </c>
      <c r="I92" s="1">
        <v>1334874000</v>
      </c>
    </row>
    <row r="93" spans="1:17" ht="19" x14ac:dyDescent="0.25">
      <c r="A93" s="5" t="s">
        <v>78</v>
      </c>
      <c r="B93" s="1">
        <v>-1534000</v>
      </c>
      <c r="C93" s="1">
        <v>-1245000</v>
      </c>
      <c r="D93" s="1">
        <v>-559000</v>
      </c>
      <c r="E93" s="1">
        <v>-1340000</v>
      </c>
      <c r="F93" s="1">
        <v>-4642000</v>
      </c>
      <c r="G93" s="1">
        <v>-8737000</v>
      </c>
      <c r="H93" s="1">
        <v>-10132000</v>
      </c>
      <c r="I93" s="1">
        <v>-21284000</v>
      </c>
    </row>
    <row r="94" spans="1:17" ht="19" x14ac:dyDescent="0.25">
      <c r="A94" s="6" t="s">
        <v>79</v>
      </c>
      <c r="B94" s="10">
        <v>-595000</v>
      </c>
      <c r="C94" s="10">
        <v>-6647000</v>
      </c>
      <c r="D94" s="10">
        <v>-8342000</v>
      </c>
      <c r="E94" s="10">
        <v>-178103000</v>
      </c>
      <c r="F94" s="10">
        <v>-162074000</v>
      </c>
      <c r="G94" s="10">
        <v>-1038162000</v>
      </c>
      <c r="H94" s="10">
        <v>-109668000</v>
      </c>
      <c r="I94" s="10">
        <v>374063000</v>
      </c>
    </row>
    <row r="95" spans="1:17" ht="19" x14ac:dyDescent="0.25">
      <c r="A95" s="5" t="s">
        <v>80</v>
      </c>
      <c r="B95" s="1">
        <v>-5500000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</row>
    <row r="96" spans="1:17" ht="19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205344000</v>
      </c>
      <c r="F96" s="1" t="s">
        <v>92</v>
      </c>
      <c r="G96" s="1" t="s">
        <v>92</v>
      </c>
      <c r="H96" s="1" t="s">
        <v>92</v>
      </c>
      <c r="I96" s="1" t="s">
        <v>92</v>
      </c>
    </row>
    <row r="97" spans="1:17" ht="19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>
        <v>-3811000</v>
      </c>
      <c r="F97" s="1">
        <v>-22000</v>
      </c>
      <c r="G97" s="1" t="s">
        <v>92</v>
      </c>
      <c r="H97" s="1" t="s">
        <v>92</v>
      </c>
      <c r="I97" s="1" t="s">
        <v>92</v>
      </c>
    </row>
    <row r="98" spans="1:1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</row>
    <row r="99" spans="1:17" ht="19" x14ac:dyDescent="0.25">
      <c r="A99" s="5" t="s">
        <v>84</v>
      </c>
      <c r="B99" s="1">
        <v>91115000</v>
      </c>
      <c r="C99" s="1">
        <v>27563000</v>
      </c>
      <c r="D99" s="1">
        <v>9497000</v>
      </c>
      <c r="E99" s="1">
        <v>6864000</v>
      </c>
      <c r="F99" s="1">
        <v>46406000</v>
      </c>
      <c r="G99" s="1">
        <v>1022212000</v>
      </c>
      <c r="H99" s="1">
        <v>41675000</v>
      </c>
      <c r="I99" s="1">
        <v>41337000</v>
      </c>
    </row>
    <row r="100" spans="1:17" ht="19" x14ac:dyDescent="0.25">
      <c r="A100" s="6" t="s">
        <v>85</v>
      </c>
      <c r="B100" s="10">
        <v>85615000</v>
      </c>
      <c r="C100" s="10">
        <v>27563000</v>
      </c>
      <c r="D100" s="10">
        <v>9497000</v>
      </c>
      <c r="E100" s="10">
        <v>208397000</v>
      </c>
      <c r="F100" s="10">
        <v>46384000</v>
      </c>
      <c r="G100" s="10">
        <v>1022212000</v>
      </c>
      <c r="H100" s="10">
        <v>41675000</v>
      </c>
      <c r="I100" s="10">
        <v>41337000</v>
      </c>
    </row>
    <row r="101" spans="1:17" ht="19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</row>
    <row r="102" spans="1:17" ht="19" x14ac:dyDescent="0.25">
      <c r="A102" s="6" t="s">
        <v>87</v>
      </c>
      <c r="B102" s="10">
        <v>81741000</v>
      </c>
      <c r="C102" s="10">
        <v>9000000</v>
      </c>
      <c r="D102" s="10">
        <v>-4864000</v>
      </c>
      <c r="E102" s="10">
        <v>47601000</v>
      </c>
      <c r="F102" s="10">
        <v>-57663000</v>
      </c>
      <c r="G102" s="10">
        <v>63367000</v>
      </c>
      <c r="H102" s="10">
        <v>134047000</v>
      </c>
      <c r="I102" s="10">
        <v>737312000</v>
      </c>
    </row>
    <row r="103" spans="1:17" ht="19" x14ac:dyDescent="0.25">
      <c r="A103" s="5" t="s">
        <v>88</v>
      </c>
      <c r="B103" s="1">
        <v>2101000</v>
      </c>
      <c r="C103" s="1">
        <v>83842000</v>
      </c>
      <c r="D103" s="1">
        <v>92842000</v>
      </c>
      <c r="E103" s="1">
        <v>87978000</v>
      </c>
      <c r="F103" s="1">
        <v>136147000</v>
      </c>
      <c r="G103" s="1">
        <v>78484000</v>
      </c>
      <c r="H103" s="1">
        <v>141851000</v>
      </c>
      <c r="I103" s="1">
        <v>275898000</v>
      </c>
    </row>
    <row r="104" spans="1:17" ht="19" x14ac:dyDescent="0.25">
      <c r="A104" s="7" t="s">
        <v>89</v>
      </c>
      <c r="B104" s="11">
        <v>83842000</v>
      </c>
      <c r="C104" s="11">
        <v>92842000</v>
      </c>
      <c r="D104" s="11">
        <v>87978000</v>
      </c>
      <c r="E104" s="11">
        <v>135579000</v>
      </c>
      <c r="F104" s="11">
        <v>78484000</v>
      </c>
      <c r="G104" s="11">
        <v>141851000</v>
      </c>
      <c r="H104" s="11">
        <v>275898000</v>
      </c>
      <c r="I104" s="11">
        <v>1013210000</v>
      </c>
    </row>
    <row r="105" spans="1:17" ht="19" x14ac:dyDescent="0.25">
      <c r="A105" s="14" t="s">
        <v>110</v>
      </c>
      <c r="B105" s="1"/>
      <c r="C105" s="15">
        <f>(C106/B106)-1</f>
        <v>0.81921073717948723</v>
      </c>
      <c r="D105" s="15">
        <f>(D106/C106)-1</f>
        <v>-0.21857622639431817</v>
      </c>
      <c r="E105" s="15">
        <f>(E106/D106)-1</f>
        <v>-1.1505671810047207</v>
      </c>
      <c r="F105" s="15">
        <f>(F106/E106)-1</f>
        <v>12.039307440336922</v>
      </c>
      <c r="G105" s="15">
        <f>(G106/F106)-1</f>
        <v>-1.2811771038937714E-2</v>
      </c>
      <c r="H105" s="15">
        <f t="shared" ref="H105:I105" si="18">(H106/G106)-1</f>
        <v>4.2254980369347095</v>
      </c>
      <c r="I105" s="15">
        <f t="shared" si="18"/>
        <v>0.6093444550343321</v>
      </c>
      <c r="J105" s="15"/>
      <c r="K105" s="15"/>
      <c r="L105" s="15"/>
      <c r="M105" s="15"/>
      <c r="N105" s="15"/>
      <c r="O105" s="15"/>
      <c r="P105" s="33" t="s">
        <v>111</v>
      </c>
      <c r="Q105" s="34"/>
    </row>
    <row r="106" spans="1:17" ht="19" x14ac:dyDescent="0.25">
      <c r="A106" s="5" t="s">
        <v>90</v>
      </c>
      <c r="B106" s="1">
        <v>-9984000</v>
      </c>
      <c r="C106" s="1">
        <v>-18163000</v>
      </c>
      <c r="D106" s="1">
        <v>-14193000</v>
      </c>
      <c r="E106" s="1">
        <v>2137000</v>
      </c>
      <c r="F106" s="1">
        <v>27865000</v>
      </c>
      <c r="G106" s="1">
        <v>27508000</v>
      </c>
      <c r="H106" s="1">
        <v>143743000</v>
      </c>
      <c r="I106" s="1">
        <v>231332000</v>
      </c>
      <c r="J106" s="48">
        <f>I106*(1+$Q$106)</f>
        <v>300011358.18635112</v>
      </c>
      <c r="K106" s="48">
        <f t="shared" ref="K106:N106" si="19">J106*(1+$Q$106)</f>
        <v>389080693.72511834</v>
      </c>
      <c r="L106" s="48">
        <f t="shared" si="19"/>
        <v>504593516.54142296</v>
      </c>
      <c r="M106" s="48">
        <f t="shared" si="19"/>
        <v>654400542.20609057</v>
      </c>
      <c r="N106" s="48">
        <f t="shared" si="19"/>
        <v>848683258.11013532</v>
      </c>
      <c r="O106" s="49" t="s">
        <v>144</v>
      </c>
      <c r="P106" s="50" t="s">
        <v>145</v>
      </c>
      <c r="Q106" s="51">
        <f>(SUM(J4:N4)/5)</f>
        <v>0.29688654482022009</v>
      </c>
    </row>
    <row r="107" spans="1:17" ht="20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49"/>
      <c r="K107" s="49"/>
      <c r="L107" s="49"/>
      <c r="M107" s="49"/>
      <c r="N107" s="52">
        <f>N106*(1+Q107)/(Q108-Q107)</f>
        <v>16505395735.923687</v>
      </c>
      <c r="O107" s="53" t="s">
        <v>146</v>
      </c>
      <c r="P107" s="54" t="s">
        <v>147</v>
      </c>
      <c r="Q107" s="55">
        <v>2.5000000000000001E-2</v>
      </c>
    </row>
    <row r="108" spans="1:17" ht="19" x14ac:dyDescent="0.25">
      <c r="J108" s="52">
        <f t="shared" ref="J108:L108" si="20">J107+J106</f>
        <v>300011358.18635112</v>
      </c>
      <c r="K108" s="52">
        <f t="shared" si="20"/>
        <v>389080693.72511834</v>
      </c>
      <c r="L108" s="52">
        <f t="shared" si="20"/>
        <v>504593516.54142296</v>
      </c>
      <c r="M108" s="52">
        <f>M107+M106</f>
        <v>654400542.20609057</v>
      </c>
      <c r="N108" s="52">
        <f>N107+N106</f>
        <v>17354078994.033821</v>
      </c>
      <c r="O108" s="53" t="s">
        <v>141</v>
      </c>
      <c r="P108" s="56" t="s">
        <v>148</v>
      </c>
      <c r="Q108" s="57">
        <f>P40</f>
        <v>7.7703997739937053E-2</v>
      </c>
    </row>
    <row r="109" spans="1:17" ht="19" x14ac:dyDescent="0.25">
      <c r="J109" s="58" t="s">
        <v>149</v>
      </c>
      <c r="K109" s="59"/>
    </row>
    <row r="110" spans="1:17" ht="20" x14ac:dyDescent="0.25">
      <c r="J110" s="60" t="s">
        <v>150</v>
      </c>
      <c r="K110" s="61">
        <f>NPV(Q108,J108,K108,L108,M108,N108)</f>
        <v>13438866040.819927</v>
      </c>
    </row>
    <row r="111" spans="1:17" ht="20" x14ac:dyDescent="0.25">
      <c r="J111" s="60" t="s">
        <v>151</v>
      </c>
      <c r="K111" s="61">
        <f>I40</f>
        <v>1731339000</v>
      </c>
    </row>
    <row r="112" spans="1:17" ht="20" x14ac:dyDescent="0.25">
      <c r="J112" s="60" t="s">
        <v>138</v>
      </c>
      <c r="K112" s="61">
        <f>P34</f>
        <v>1045722000</v>
      </c>
    </row>
    <row r="113" spans="10:11" ht="20" x14ac:dyDescent="0.25">
      <c r="J113" s="60" t="s">
        <v>152</v>
      </c>
      <c r="K113" s="61">
        <f>K110+K111-K112</f>
        <v>14124483040.819927</v>
      </c>
    </row>
    <row r="114" spans="10:11" ht="20" x14ac:dyDescent="0.25">
      <c r="J114" s="62" t="s">
        <v>153</v>
      </c>
      <c r="K114" s="63">
        <v>144210000</v>
      </c>
    </row>
    <row r="115" spans="10:11" ht="20" x14ac:dyDescent="0.25">
      <c r="J115" s="64" t="s">
        <v>154</v>
      </c>
      <c r="K115" s="65">
        <f>K113/K114</f>
        <v>97.943852997849859</v>
      </c>
    </row>
    <row r="116" spans="10:11" ht="20" x14ac:dyDescent="0.25">
      <c r="J116" s="62" t="s">
        <v>155</v>
      </c>
      <c r="K116" s="66">
        <v>117.88</v>
      </c>
    </row>
    <row r="117" spans="10:11" ht="20" x14ac:dyDescent="0.25">
      <c r="J117" s="67" t="s">
        <v>156</v>
      </c>
      <c r="K117" s="68">
        <f>K115/K116-1</f>
        <v>-0.16912238719163675</v>
      </c>
    </row>
    <row r="118" spans="10:11" ht="20" x14ac:dyDescent="0.25">
      <c r="J118" s="67" t="s">
        <v>157</v>
      </c>
      <c r="K118" s="69" t="str">
        <f>IF(K115&gt;K116,"BUY","SELL")</f>
        <v>SELL</v>
      </c>
    </row>
  </sheetData>
  <mergeCells count="7">
    <mergeCell ref="J109:K109"/>
    <mergeCell ref="O18:P18"/>
    <mergeCell ref="O19:P19"/>
    <mergeCell ref="O28:P28"/>
    <mergeCell ref="O33:P33"/>
    <mergeCell ref="O39:P39"/>
    <mergeCell ref="P105:Q105"/>
  </mergeCells>
  <hyperlinks>
    <hyperlink ref="A1" r:id="rId1" tooltip="https://roic.ai/company/ZS" display="ROIC.AI | Z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713683/000162828018011833/0001628280-18-011833-index.html" xr:uid="{00000000-0004-0000-0000-00000A000000}"/>
    <hyperlink ref="E74" r:id="rId9" tooltip="https://www.sec.gov/Archives/edgar/data/1713683/000162828018011833/0001628280-18-011833-index.html" xr:uid="{00000000-0004-0000-0000-00000B000000}"/>
    <hyperlink ref="F36" r:id="rId10" tooltip="https://www.sec.gov/Archives/edgar/data/1713683/000171368319000030/zs-20190731.htm" xr:uid="{00000000-0004-0000-0000-00000D000000}"/>
    <hyperlink ref="F74" r:id="rId11" tooltip="https://www.sec.gov/Archives/edgar/data/1713683/000171368319000030/zs-20190731.htm" xr:uid="{00000000-0004-0000-0000-00000E000000}"/>
    <hyperlink ref="G36" r:id="rId12" tooltip="https://www.sec.gov/Archives/edgar/data/1713683/000171368320000163/0001713683-20-000163-index.htm" xr:uid="{00000000-0004-0000-0000-000010000000}"/>
    <hyperlink ref="G74" r:id="rId13" tooltip="https://www.sec.gov/Archives/edgar/data/1713683/000171368320000163/0001713683-20-000163-index.htm" xr:uid="{00000000-0004-0000-0000-000011000000}"/>
    <hyperlink ref="H36" r:id="rId14" tooltip="https://www.sec.gov/Archives/edgar/data/1713683/000171368321000175/0001713683-21-000175-index.htm" xr:uid="{00000000-0004-0000-0000-000013000000}"/>
    <hyperlink ref="H74" r:id="rId15" tooltip="https://www.sec.gov/Archives/edgar/data/1713683/000171368321000175/0001713683-21-000175-index.htm" xr:uid="{00000000-0004-0000-0000-000014000000}"/>
    <hyperlink ref="I36" r:id="rId16" tooltip="https://www.sec.gov/Archives/edgar/data/1713683/000171368322000081/0001713683-22-000081-index.htm" xr:uid="{00000000-0004-0000-0000-000016000000}"/>
    <hyperlink ref="I74" r:id="rId17" tooltip="https://www.sec.gov/Archives/edgar/data/1713683/000171368322000081/0001713683-22-000081-index.htm" xr:uid="{00000000-0004-0000-0000-000017000000}"/>
    <hyperlink ref="J1" r:id="rId18" display="https://finbox.com/NASDAQGS:ABNB/explorer/revenue_proj" xr:uid="{15CF3C49-908E-6442-BA91-E8CF79CB3CE5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2023-03-02T23:10:13Z</dcterms:created>
  <dcterms:modified xsi:type="dcterms:W3CDTF">2023-03-08T03:26:28Z</dcterms:modified>
</cp:coreProperties>
</file>