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13_ncr:1_{FA8415B9-43C2-C04E-AB1A-C03EFE029CDA}" xr6:coauthVersionLast="47" xr6:coauthVersionMax="47" xr10:uidLastSave="{00000000-0000-0000-0000-000000000000}"/>
  <bookViews>
    <workbookView xWindow="23560" yWindow="460" windowWidth="2570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5" i="1" l="1"/>
  <c r="Z104" i="1"/>
  <c r="Z103" i="1"/>
  <c r="Z106" i="1" s="1"/>
  <c r="Z108" i="1" s="1"/>
  <c r="AC100" i="1"/>
  <c r="Z99" i="1"/>
  <c r="AA99" i="1" s="1"/>
  <c r="AA101" i="1" s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C29" i="1"/>
  <c r="AD34" i="1"/>
  <c r="AD47" i="1"/>
  <c r="AD39" i="1"/>
  <c r="AD38" i="1"/>
  <c r="AD36" i="1"/>
  <c r="AD50" i="1" s="1"/>
  <c r="AD52" i="1" s="1"/>
  <c r="AE51" i="1" s="1"/>
  <c r="Y26" i="1"/>
  <c r="AC26" i="1" s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Z112" i="1" l="1"/>
  <c r="Z111" i="1"/>
  <c r="Z101" i="1"/>
  <c r="AB99" i="1"/>
  <c r="AB101" i="1" s="1"/>
  <c r="AD40" i="1"/>
  <c r="AC4" i="1"/>
  <c r="AD37" i="1"/>
  <c r="AD41" i="1" s="1"/>
  <c r="AE50" i="1"/>
  <c r="AD55" i="1" l="1"/>
</calcChain>
</file>

<file path=xl/sharedStrings.xml><?xml version="1.0" encoding="utf-8"?>
<sst xmlns="http://schemas.openxmlformats.org/spreadsheetml/2006/main" count="637" uniqueCount="134">
  <si>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</si>
  <si>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</si>
  <si>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</si>
  <si>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</si>
  <si>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</si>
  <si>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</si>
  <si>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</si>
  <si>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</si>
  <si>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</si>
  <si>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</si>
  <si>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</si>
  <si>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</si>
  <si>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</si>
  <si>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</si>
  <si>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</si>
  <si>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</si>
  <si>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</si>
  <si>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</si>
  <si>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</si>
  <si>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</si>
  <si>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</si>
  <si>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</si>
  <si>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</si>
  <si>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</si>
  <si>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</si>
  <si>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</si>
  <si>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</si>
  <si>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</si>
  <si>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</si>
  <si>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</si>
  <si>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</si>
  <si>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</si>
  <si>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</si>
  <si>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</si>
  <si>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</si>
  <si>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</si>
  <si>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</si>
  <si>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</si>
  <si>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</si>
  <si>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</si>
  <si>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</si>
  <si>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</si>
  <si>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</si>
  <si>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</si>
  <si>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</si>
  <si>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</si>
  <si>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</si>
  <si>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</si>
  <si>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</si>
  <si>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</si>
  <si>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</si>
  <si>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</si>
  <si>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</si>
  <si>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</si>
  <si>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</si>
  <si>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</si>
  <si>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</si>
  <si>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</si>
  <si>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</si>
  <si>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</si>
  <si>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</si>
  <si>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</si>
  <si>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</si>
  <si>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</si>
  <si>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</si>
  <si>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</si>
  <si>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</si>
  <si>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</si>
  <si>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</si>
  <si>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</si>
  <si>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</si>
  <si>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</si>
  <si>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</si>
  <si>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</si>
  <si>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</si>
  <si>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</si>
  <si>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</si>
  <si>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</si>
  <si>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</si>
  <si>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</si>
  <si>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</si>
  <si>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</si>
  <si>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</si>
  <si>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</si>
  <si>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</si>
  <si>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</si>
  <si>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</si>
  <si>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</si>
  <si>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</si>
  <si>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</si>
  <si>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</si>
  <si>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</si>
  <si>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</si>
  <si>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NVDA</t>
  </si>
  <si>
    <t>Revenue Growth YoY %</t>
  </si>
  <si>
    <t>Terminal Value</t>
  </si>
  <si>
    <t>10 Year Revenue CAGR</t>
  </si>
  <si>
    <t>Net Income Growth YoY %</t>
  </si>
  <si>
    <t>10 Year Net Income CAGR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</si>
  <si>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</si>
  <si>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</si>
  <si>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</si>
  <si>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</si>
  <si>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</si>
  <si>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</si>
  <si>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</si>
  <si>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</si>
  <si>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</si>
  <si>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</si>
  <si>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</si>
  <si>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</si>
  <si>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</si>
  <si>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</si>
  <si>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</si>
  <si>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</si>
  <si>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</si>
  <si>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</si>
  <si>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Weight of Equity</t>
  </si>
  <si>
    <t>Total</t>
  </si>
  <si>
    <t xml:space="preserve">WACC Calculation </t>
  </si>
  <si>
    <t>WACC</t>
  </si>
  <si>
    <t>Market Cap (10/26)</t>
  </si>
  <si>
    <t>Price to Earnings Ratio</t>
  </si>
  <si>
    <t>FCF Growth YoY %</t>
  </si>
  <si>
    <t>10 Year FCF CAGR</t>
  </si>
  <si>
    <t>Sum of FCFs</t>
  </si>
  <si>
    <t>Debt</t>
  </si>
  <si>
    <t>Cash</t>
  </si>
  <si>
    <t>Equity Value</t>
  </si>
  <si>
    <t>Shares Outstanding</t>
  </si>
  <si>
    <t>Current Price</t>
  </si>
  <si>
    <t>Recommendation</t>
  </si>
  <si>
    <t>Upside / Downside</t>
  </si>
  <si>
    <t>Fair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</si>
</sst>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" fillId="0" borderId="0" xfId="0" applyFont="1" applyAlignment="1">
      <alignment indent="1"/>
    </xf>
    <xf numFmtId="1" fontId="13" fillId="0" borderId="0" xfId="0" applyNumberFormat="1" applyFont="1"/>
    <xf numFmtId="2" fontId="1" fillId="0" borderId="0" xfId="0" applyNumberFormat="1" applyFont="1" applyAlignment="1">
      <alignment horizontal="center"/>
    </xf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9" fontId="9" fillId="0" borderId="0" xfId="1" applyFont="1" applyFill="1" applyBorder="1"/>
    <xf numFmtId="167" fontId="9" fillId="0" borderId="0" xfId="1" applyNumberFormat="1" applyFont="1" applyFill="1" applyBorder="1"/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045810/000104581007000008/fy2007annualreportonform10-k.htm" TargetMode="External"/><Relationship Id="rId26" Type="http://schemas.openxmlformats.org/officeDocument/2006/relationships/hyperlink" Target="https://www.sec.gov/Archives/edgar/data/1045810/000104581011000015/fy2011form10k.htm" TargetMode="External"/><Relationship Id="rId39" Type="http://schemas.openxmlformats.org/officeDocument/2006/relationships/hyperlink" Target="https://www.sec.gov/Archives/edgar/data/1045810/000104581017000027/0001045810-17-000027-index.html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1045810/000104581015000036/nvda-2015x10k.htm" TargetMode="External"/><Relationship Id="rId42" Type="http://schemas.openxmlformats.org/officeDocument/2006/relationships/hyperlink" Target="https://www.sec.gov/Archives/edgar/data/1045810/000104581019000023/0001045810-19-000023-index.html" TargetMode="External"/><Relationship Id="rId47" Type="http://schemas.openxmlformats.org/officeDocument/2006/relationships/hyperlink" Target="https://www.sec.gov/Archives/edgar/data/1045810/000104581021000010/0001045810-21-000010-index.htm" TargetMode="External"/><Relationship Id="rId7" Type="http://schemas.openxmlformats.org/officeDocument/2006/relationships/hyperlink" Target="https://www.sec.gov/Archives/edgar/data/1045810/000101287001501023/0001012870-01-50102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45810/000104581006000014/fy2006annualreportonform10-k.htm" TargetMode="External"/><Relationship Id="rId29" Type="http://schemas.openxmlformats.org/officeDocument/2006/relationships/hyperlink" Target="https://www.sec.gov/Archives/edgar/data/1045810/000104581012000013/0001045810-12-000013-index.html" TargetMode="External"/><Relationship Id="rId11" Type="http://schemas.openxmlformats.org/officeDocument/2006/relationships/hyperlink" Target="https://www.sec.gov/Archives/edgar/data/1045810/000104596903001196/0001045969-03-001196-index.html" TargetMode="External"/><Relationship Id="rId24" Type="http://schemas.openxmlformats.org/officeDocument/2006/relationships/hyperlink" Target="https://www.sec.gov/Archives/edgar/data/1045810/000104581010000006/0001045810-10-000006-index.html" TargetMode="External"/><Relationship Id="rId32" Type="http://schemas.openxmlformats.org/officeDocument/2006/relationships/hyperlink" Target="https://www.sec.gov/Archives/edgar/data/1045810/000104581014000030/nvda-2014x10k.htm" TargetMode="External"/><Relationship Id="rId37" Type="http://schemas.openxmlformats.org/officeDocument/2006/relationships/hyperlink" Target="https://www.sec.gov/Archives/edgar/data/1045810/000104581016000205/0001045810-16-000205-index.html" TargetMode="External"/><Relationship Id="rId40" Type="http://schemas.openxmlformats.org/officeDocument/2006/relationships/hyperlink" Target="https://www.sec.gov/Archives/edgar/data/1045810/000104581018000010/0001045810-18-000010-index.html" TargetMode="External"/><Relationship Id="rId45" Type="http://schemas.openxmlformats.org/officeDocument/2006/relationships/hyperlink" Target="https://www.sec.gov/Archives/edgar/data/1045810/000104581020000010/0001045810-20-000010-index.html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45810/000104581005000008/0001045810-05-000008-index.html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045810/000104581012000013/0001045810-12-000013-index.html" TargetMode="External"/><Relationship Id="rId36" Type="http://schemas.openxmlformats.org/officeDocument/2006/relationships/hyperlink" Target="https://www.sec.gov/Archives/edgar/data/1045810/000104581016000205/0001045810-16-000205-index.html" TargetMode="External"/><Relationship Id="rId49" Type="http://schemas.openxmlformats.org/officeDocument/2006/relationships/hyperlink" Target="https://www.sec.gov/Archives/edgar/data/1045810/000104581022000036/0001045810-22-000036-index.htm" TargetMode="External"/><Relationship Id="rId10" Type="http://schemas.openxmlformats.org/officeDocument/2006/relationships/hyperlink" Target="https://www.sec.gov/Archives/edgar/data/1045810/000104596903001196/0001045969-03-001196-index.html" TargetMode="External"/><Relationship Id="rId19" Type="http://schemas.openxmlformats.org/officeDocument/2006/relationships/hyperlink" Target="https://www.sec.gov/Archives/edgar/data/1045810/000104581007000008/fy2007annualreportonform10-k.htm" TargetMode="External"/><Relationship Id="rId31" Type="http://schemas.openxmlformats.org/officeDocument/2006/relationships/hyperlink" Target="https://www.sec.gov/Archives/edgar/data/1045810/000104581013000008/0001045810-13-000008-index.html" TargetMode="External"/><Relationship Id="rId44" Type="http://schemas.openxmlformats.org/officeDocument/2006/relationships/hyperlink" Target="https://www.sec.gov/Archives/edgar/data/1045810/000104581020000010/0001045810-20-000010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45810/000104581005000008/0001045810-05-000008-index.html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045810/000104581011000015/fy2011form10k.htm" TargetMode="External"/><Relationship Id="rId30" Type="http://schemas.openxmlformats.org/officeDocument/2006/relationships/hyperlink" Target="https://www.sec.gov/Archives/edgar/data/1045810/000104581013000008/0001045810-13-000008-index.html" TargetMode="External"/><Relationship Id="rId35" Type="http://schemas.openxmlformats.org/officeDocument/2006/relationships/hyperlink" Target="https://www.sec.gov/Archives/edgar/data/1045810/000104581015000036/nvda-2015x10k.htm" TargetMode="External"/><Relationship Id="rId43" Type="http://schemas.openxmlformats.org/officeDocument/2006/relationships/hyperlink" Target="https://www.sec.gov/Archives/edgar/data/1045810/000104581019000023/0001045810-19-000023-index.html" TargetMode="External"/><Relationship Id="rId48" Type="http://schemas.openxmlformats.org/officeDocument/2006/relationships/hyperlink" Target="https://www.sec.gov/Archives/edgar/data/1045810/000104581022000036/0001045810-22-000036-index.htm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045810/000104581006000014/fy2006annualreportonform10-k.htm" TargetMode="External"/><Relationship Id="rId25" Type="http://schemas.openxmlformats.org/officeDocument/2006/relationships/hyperlink" Target="https://www.sec.gov/Archives/edgar/data/1045810/000104581010000006/0001045810-10-000006-index.html" TargetMode="External"/><Relationship Id="rId33" Type="http://schemas.openxmlformats.org/officeDocument/2006/relationships/hyperlink" Target="https://www.sec.gov/Archives/edgar/data/1045810/000104581014000030/nvda-2014x10k.htm" TargetMode="External"/><Relationship Id="rId38" Type="http://schemas.openxmlformats.org/officeDocument/2006/relationships/hyperlink" Target="https://www.sec.gov/Archives/edgar/data/1045810/000104581017000027/0001045810-17-000027-index.html" TargetMode="External"/><Relationship Id="rId46" Type="http://schemas.openxmlformats.org/officeDocument/2006/relationships/hyperlink" Target="https://www.sec.gov/Archives/edgar/data/1045810/000104581021000010/0001045810-21-000010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045810/000104581018000010/0001045810-18-000010-index.html" TargetMode="External"/><Relationship Id="rId1" Type="http://schemas.openxmlformats.org/officeDocument/2006/relationships/hyperlink" Target="https://roic.ai/company/NVDA" TargetMode="External"/><Relationship Id="rId6" Type="http://schemas.openxmlformats.org/officeDocument/2006/relationships/hyperlink" Target="https://www.sec.gov/Archives/edgar/data/1045810/000101287001501023/0001012870-01-501023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Normal="100" workbookViewId="0">
      <pane xSplit="1" ySplit="1" topLeftCell="V2" activePane="bottomRight" state="frozen"/>
      <selection pane="topRight"/>
      <selection pane="bottomLeft"/>
      <selection pane="bottomRight" activeCell="AA7" sqref="AA7"/>
    </sheetView>
  </sheetViews>
  <sheetFormatPr baseColWidth="10" defaultRowHeight="16" x14ac:dyDescent="0.2"/>
  <cols>
    <col min="1" max="1" width="50" customWidth="1"/>
    <col min="2" max="24" width="15" customWidth="1"/>
    <col min="25" max="25" width="17.6640625" customWidth="1"/>
    <col min="26" max="26" width="19.1640625" customWidth="1"/>
    <col min="27" max="27" width="20.6640625" customWidth="1"/>
    <col min="28" max="28" width="20.5" customWidth="1"/>
    <col min="29" max="29" width="27.6640625" customWidth="1"/>
    <col min="32" max="32" width="15.5" customWidth="1"/>
  </cols>
  <sheetData>
    <row r="1" spans="1:32" ht="21" x14ac:dyDescent="0.25">
      <c r="A1" s="3" t="s">
        <v>93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20">
        <v>2023</v>
      </c>
      <c r="AA1" s="20">
        <v>2024</v>
      </c>
      <c r="AB1" s="21" t="s">
        <v>95</v>
      </c>
    </row>
    <row r="2" spans="1:32" ht="21" x14ac:dyDescent="0.25">
      <c r="A2" s="4" t="s">
        <v>0</v>
      </c>
      <c r="B2" s="9" t="s">
        <v>90</v>
      </c>
      <c r="C2" s="9" t="s">
        <v>90</v>
      </c>
      <c r="D2" s="9" t="s">
        <v>90</v>
      </c>
      <c r="E2" s="9" t="s">
        <v>90</v>
      </c>
      <c r="F2" s="9" t="s">
        <v>90</v>
      </c>
      <c r="G2" s="9" t="s">
        <v>90</v>
      </c>
      <c r="H2" s="9" t="s">
        <v>90</v>
      </c>
      <c r="I2" s="9" t="s">
        <v>90</v>
      </c>
      <c r="J2" s="9" t="s">
        <v>90</v>
      </c>
      <c r="K2" s="9" t="s">
        <v>90</v>
      </c>
      <c r="L2" s="9" t="s">
        <v>90</v>
      </c>
      <c r="M2" s="9" t="s">
        <v>90</v>
      </c>
      <c r="N2" s="9" t="s">
        <v>90</v>
      </c>
      <c r="O2" s="9" t="s">
        <v>90</v>
      </c>
      <c r="P2" s="9" t="s">
        <v>90</v>
      </c>
      <c r="Q2" s="9" t="s">
        <v>90</v>
      </c>
      <c r="R2" s="9" t="s">
        <v>90</v>
      </c>
      <c r="S2" s="9" t="s">
        <v>90</v>
      </c>
      <c r="T2" s="9" t="s">
        <v>90</v>
      </c>
      <c r="U2" s="9" t="s">
        <v>90</v>
      </c>
      <c r="V2" s="9" t="s">
        <v>90</v>
      </c>
      <c r="W2" s="9" t="s">
        <v>90</v>
      </c>
      <c r="X2" s="9" t="s">
        <v>90</v>
      </c>
      <c r="Y2" s="9" t="s">
        <v>90</v>
      </c>
    </row>
    <row r="3" spans="1:32" ht="21" customHeight="1" x14ac:dyDescent="0.25">
      <c r="A3" s="5" t="s">
        <v>1</v>
      </c>
      <c r="B3" s="1">
        <v>151400000</v>
      </c>
      <c r="C3" s="1">
        <v>375000000</v>
      </c>
      <c r="D3" s="1">
        <v>735000000</v>
      </c>
      <c r="E3" s="1">
        <v>1369000000</v>
      </c>
      <c r="F3" s="1">
        <v>1909000000</v>
      </c>
      <c r="G3" s="1">
        <v>1822945000</v>
      </c>
      <c r="H3" s="1">
        <v>2010000000</v>
      </c>
      <c r="I3" s="1">
        <v>2376000000</v>
      </c>
      <c r="J3" s="1">
        <v>3069000000</v>
      </c>
      <c r="K3" s="1">
        <v>4097860000</v>
      </c>
      <c r="L3" s="1">
        <v>3424859000</v>
      </c>
      <c r="M3" s="1">
        <v>3326445000</v>
      </c>
      <c r="N3" s="1">
        <v>3543000000</v>
      </c>
      <c r="O3" s="1">
        <v>3998000000</v>
      </c>
      <c r="P3" s="1">
        <v>4280000000</v>
      </c>
      <c r="Q3" s="1">
        <v>4130000000</v>
      </c>
      <c r="R3" s="1">
        <v>4681507000</v>
      </c>
      <c r="S3" s="1">
        <v>5010000000</v>
      </c>
      <c r="T3" s="1">
        <v>6910000000</v>
      </c>
      <c r="U3" s="1">
        <v>9714000000</v>
      </c>
      <c r="V3" s="1">
        <v>11716000000</v>
      </c>
      <c r="W3" s="1">
        <v>10918000000</v>
      </c>
      <c r="X3" s="1">
        <v>16675000000</v>
      </c>
      <c r="Y3" s="1">
        <v>26914000000</v>
      </c>
      <c r="AC3" s="22" t="s">
        <v>96</v>
      </c>
    </row>
    <row r="4" spans="1:32" s="19" customFormat="1" ht="19" x14ac:dyDescent="0.25">
      <c r="A4" s="14" t="s">
        <v>94</v>
      </c>
      <c r="B4" s="15" t="e">
        <f>(B3/A3)-1</f>
        <v>#VALUE!</v>
      </c>
      <c r="C4" s="15">
        <f t="shared" ref="C4:M4" si="0">(C3/B3)-1</f>
        <v>1.4768824306472919</v>
      </c>
      <c r="D4" s="15">
        <f t="shared" si="0"/>
        <v>0.96</v>
      </c>
      <c r="E4" s="15">
        <f t="shared" si="0"/>
        <v>0.86258503401360542</v>
      </c>
      <c r="F4" s="15">
        <f t="shared" si="0"/>
        <v>0.39444850255661068</v>
      </c>
      <c r="G4" s="15">
        <f t="shared" si="0"/>
        <v>-4.507857517024616E-2</v>
      </c>
      <c r="H4" s="15">
        <f t="shared" si="0"/>
        <v>0.10261143369657333</v>
      </c>
      <c r="I4" s="15">
        <f t="shared" si="0"/>
        <v>0.18208955223880596</v>
      </c>
      <c r="J4" s="16">
        <f t="shared" si="0"/>
        <v>0.29166666666666674</v>
      </c>
      <c r="K4" s="16">
        <f t="shared" si="0"/>
        <v>0.33524275008145965</v>
      </c>
      <c r="L4" s="16">
        <f t="shared" si="0"/>
        <v>-0.16423230661857657</v>
      </c>
      <c r="M4" s="16">
        <f t="shared" si="0"/>
        <v>-2.8735197565797566E-2</v>
      </c>
      <c r="N4" s="17">
        <f>(N3/M3)-1</f>
        <v>6.5101031281142419E-2</v>
      </c>
      <c r="O4" s="17">
        <f t="shared" ref="O4" si="1">(O3/N3)-1</f>
        <v>0.12842224103866773</v>
      </c>
      <c r="P4" s="17">
        <f>(P3/O3)-1</f>
        <v>7.05352676338169E-2</v>
      </c>
      <c r="Q4" s="17">
        <f t="shared" ref="Q4:Y4" si="2">(Q3/P3)-1</f>
        <v>-3.5046728971962593E-2</v>
      </c>
      <c r="R4" s="17">
        <f t="shared" si="2"/>
        <v>0.13353680387409206</v>
      </c>
      <c r="S4" s="17">
        <f t="shared" si="2"/>
        <v>7.0168217200145211E-2</v>
      </c>
      <c r="T4" s="17">
        <f t="shared" si="2"/>
        <v>0.37924151696606789</v>
      </c>
      <c r="U4" s="17">
        <f t="shared" si="2"/>
        <v>0.40578871201157751</v>
      </c>
      <c r="V4" s="17">
        <f t="shared" si="2"/>
        <v>0.20609429689108505</v>
      </c>
      <c r="W4" s="17">
        <f t="shared" si="2"/>
        <v>-6.8111983612154314E-2</v>
      </c>
      <c r="X4" s="17">
        <f t="shared" si="2"/>
        <v>0.52729437625938824</v>
      </c>
      <c r="Y4" s="17">
        <f t="shared" si="2"/>
        <v>0.61403298350824587</v>
      </c>
      <c r="Z4" s="17"/>
      <c r="AA4" s="17"/>
      <c r="AB4" s="17"/>
      <c r="AC4" s="18">
        <f>(Y4+X4+W4+V4+U4+T4+S4+R4+Q4+P4)/10</f>
        <v>0.23035334617603018</v>
      </c>
      <c r="AF4" s="18"/>
    </row>
    <row r="5" spans="1:32" ht="19" x14ac:dyDescent="0.25">
      <c r="A5" s="5" t="s">
        <v>2</v>
      </c>
      <c r="B5" s="1">
        <v>103200000</v>
      </c>
      <c r="C5" s="1">
        <v>233000000</v>
      </c>
      <c r="D5" s="1">
        <v>462000000</v>
      </c>
      <c r="E5" s="1">
        <v>850000000</v>
      </c>
      <c r="F5" s="1">
        <v>1333000000</v>
      </c>
      <c r="G5" s="1">
        <v>1294067000</v>
      </c>
      <c r="H5" s="1">
        <v>1362000000</v>
      </c>
      <c r="I5" s="1">
        <v>1466000000</v>
      </c>
      <c r="J5" s="1">
        <v>1768000000</v>
      </c>
      <c r="K5" s="1">
        <v>2228580000</v>
      </c>
      <c r="L5" s="1">
        <v>2250590000</v>
      </c>
      <c r="M5" s="1">
        <v>2149522000</v>
      </c>
      <c r="N5" s="1">
        <v>2134000000</v>
      </c>
      <c r="O5" s="1">
        <v>1941000000</v>
      </c>
      <c r="P5" s="1">
        <v>2054000000</v>
      </c>
      <c r="Q5" s="1">
        <v>1862000000</v>
      </c>
      <c r="R5" s="1">
        <v>2082030000</v>
      </c>
      <c r="S5" s="1">
        <v>2199000000</v>
      </c>
      <c r="T5" s="1">
        <v>2847000000</v>
      </c>
      <c r="U5" s="1">
        <v>3892000000</v>
      </c>
      <c r="V5" s="1">
        <v>4545000000</v>
      </c>
      <c r="W5" s="1">
        <v>4150000000</v>
      </c>
      <c r="X5" s="1">
        <v>6279000000</v>
      </c>
      <c r="Y5" s="1">
        <v>9439000000</v>
      </c>
    </row>
    <row r="6" spans="1:32" ht="19" x14ac:dyDescent="0.25">
      <c r="A6" s="6" t="s">
        <v>3</v>
      </c>
      <c r="B6" s="10">
        <v>48200000</v>
      </c>
      <c r="C6" s="10">
        <v>142000000</v>
      </c>
      <c r="D6" s="10">
        <v>273000000</v>
      </c>
      <c r="E6" s="10">
        <v>519000000</v>
      </c>
      <c r="F6" s="10">
        <v>576000000</v>
      </c>
      <c r="G6" s="10">
        <v>528878000</v>
      </c>
      <c r="H6" s="10">
        <v>648000000</v>
      </c>
      <c r="I6" s="10">
        <v>910000000</v>
      </c>
      <c r="J6" s="10">
        <v>1301000000</v>
      </c>
      <c r="K6" s="10">
        <v>1869280000</v>
      </c>
      <c r="L6" s="10">
        <v>1174269000</v>
      </c>
      <c r="M6" s="10">
        <v>1176923000</v>
      </c>
      <c r="N6" s="10">
        <v>1409000000</v>
      </c>
      <c r="O6" s="10">
        <v>2057000000</v>
      </c>
      <c r="P6" s="10">
        <v>2226000000</v>
      </c>
      <c r="Q6" s="10">
        <v>2268000000</v>
      </c>
      <c r="R6" s="10">
        <v>2599477000</v>
      </c>
      <c r="S6" s="10">
        <v>2811000000</v>
      </c>
      <c r="T6" s="10">
        <v>4063000000</v>
      </c>
      <c r="U6" s="10">
        <v>5822000000</v>
      </c>
      <c r="V6" s="10">
        <v>7171000000</v>
      </c>
      <c r="W6" s="10">
        <v>6768000000</v>
      </c>
      <c r="X6" s="10">
        <v>10396000000</v>
      </c>
      <c r="Y6" s="10">
        <v>17475000000</v>
      </c>
    </row>
    <row r="7" spans="1:32" ht="19" x14ac:dyDescent="0.25">
      <c r="A7" s="5" t="s">
        <v>4</v>
      </c>
      <c r="B7" s="2">
        <v>0.31840000000000002</v>
      </c>
      <c r="C7" s="2">
        <v>0.37869999999999998</v>
      </c>
      <c r="D7" s="2">
        <v>0.37140000000000001</v>
      </c>
      <c r="E7" s="2">
        <v>0.37909999999999999</v>
      </c>
      <c r="F7" s="2">
        <v>0.30170000000000002</v>
      </c>
      <c r="G7" s="2">
        <v>0.29010000000000002</v>
      </c>
      <c r="H7" s="2">
        <v>0.32240000000000002</v>
      </c>
      <c r="I7" s="2">
        <v>0.38300000000000001</v>
      </c>
      <c r="J7" s="2">
        <v>0.4239</v>
      </c>
      <c r="K7" s="2">
        <v>0.45619999999999999</v>
      </c>
      <c r="L7" s="2">
        <v>0.34289999999999998</v>
      </c>
      <c r="M7" s="2">
        <v>0.3538</v>
      </c>
      <c r="N7" s="2">
        <v>0.3977</v>
      </c>
      <c r="O7" s="2">
        <v>0.51449999999999996</v>
      </c>
      <c r="P7" s="2">
        <v>0.52010000000000001</v>
      </c>
      <c r="Q7" s="2">
        <v>0.54920000000000002</v>
      </c>
      <c r="R7" s="2">
        <v>0.55530000000000002</v>
      </c>
      <c r="S7" s="2">
        <v>0.56110000000000004</v>
      </c>
      <c r="T7" s="2">
        <v>0.58799999999999997</v>
      </c>
      <c r="U7" s="2">
        <v>0.59930000000000005</v>
      </c>
      <c r="V7" s="2">
        <v>0.61209999999999998</v>
      </c>
      <c r="W7" s="2">
        <v>0.61990000000000001</v>
      </c>
      <c r="X7" s="2">
        <v>0.62339999999999995</v>
      </c>
      <c r="Y7" s="2">
        <v>0.64929999999999999</v>
      </c>
    </row>
    <row r="8" spans="1:32" ht="19" x14ac:dyDescent="0.25">
      <c r="A8" s="5" t="s">
        <v>5</v>
      </c>
      <c r="B8" s="1">
        <v>25100000</v>
      </c>
      <c r="C8" s="1">
        <v>47000000</v>
      </c>
      <c r="D8" s="1">
        <v>86000000</v>
      </c>
      <c r="E8" s="1">
        <v>155000000</v>
      </c>
      <c r="F8" s="1">
        <v>225000000</v>
      </c>
      <c r="G8" s="1">
        <v>269972000</v>
      </c>
      <c r="H8" s="1">
        <v>348000000</v>
      </c>
      <c r="I8" s="1">
        <v>357000000</v>
      </c>
      <c r="J8" s="1">
        <v>553000000</v>
      </c>
      <c r="K8" s="1">
        <v>691637000</v>
      </c>
      <c r="L8" s="1">
        <v>855879000</v>
      </c>
      <c r="M8" s="1">
        <v>908851000</v>
      </c>
      <c r="N8" s="1">
        <v>849000000</v>
      </c>
      <c r="O8" s="1">
        <v>1003000000</v>
      </c>
      <c r="P8" s="1">
        <v>1147000000</v>
      </c>
      <c r="Q8" s="1">
        <v>1336000000</v>
      </c>
      <c r="R8" s="1">
        <v>1359725000</v>
      </c>
      <c r="S8" s="1">
        <v>1331000000</v>
      </c>
      <c r="T8" s="1">
        <v>1463000000</v>
      </c>
      <c r="U8" s="1">
        <v>1797000000</v>
      </c>
      <c r="V8" s="1">
        <v>2376000000</v>
      </c>
      <c r="W8" s="1">
        <v>2829000000</v>
      </c>
      <c r="X8" s="1">
        <v>3924000000</v>
      </c>
      <c r="Y8" s="1">
        <v>5268000000</v>
      </c>
    </row>
    <row r="9" spans="1:32" ht="19" x14ac:dyDescent="0.25">
      <c r="A9" s="5" t="s">
        <v>6</v>
      </c>
      <c r="B9" s="1">
        <v>18900000</v>
      </c>
      <c r="C9" s="1">
        <v>36000000</v>
      </c>
      <c r="D9" s="1">
        <v>59000000</v>
      </c>
      <c r="E9" s="1">
        <v>99000000</v>
      </c>
      <c r="F9" s="1">
        <v>151000000</v>
      </c>
      <c r="G9" s="1" t="s">
        <v>91</v>
      </c>
      <c r="H9" s="1">
        <v>204000000</v>
      </c>
      <c r="I9" s="1">
        <v>202000000</v>
      </c>
      <c r="J9" s="1">
        <v>294000000</v>
      </c>
      <c r="K9" s="1" t="s">
        <v>91</v>
      </c>
      <c r="L9" s="1" t="s">
        <v>91</v>
      </c>
      <c r="M9" s="1">
        <v>367017000</v>
      </c>
      <c r="N9" s="1">
        <v>362000000</v>
      </c>
      <c r="O9" s="1">
        <v>406000000</v>
      </c>
      <c r="P9" s="1">
        <v>431000000</v>
      </c>
      <c r="Q9" s="1">
        <v>436000000</v>
      </c>
      <c r="R9" s="1">
        <v>480763000</v>
      </c>
      <c r="S9" s="1">
        <v>602000000</v>
      </c>
      <c r="T9" s="1">
        <v>663000000</v>
      </c>
      <c r="U9" s="1">
        <v>815000000</v>
      </c>
      <c r="V9" s="1">
        <v>991000000</v>
      </c>
      <c r="W9" s="1">
        <v>1093000000</v>
      </c>
      <c r="X9" s="1" t="s">
        <v>91</v>
      </c>
      <c r="Y9" s="1" t="s">
        <v>91</v>
      </c>
    </row>
    <row r="10" spans="1:32" ht="19" x14ac:dyDescent="0.25">
      <c r="A10" s="5" t="s">
        <v>7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91</v>
      </c>
      <c r="M10" s="1" t="s">
        <v>91</v>
      </c>
      <c r="N10" s="1" t="s">
        <v>91</v>
      </c>
      <c r="O10" s="1" t="s">
        <v>91</v>
      </c>
      <c r="P10" s="1" t="s">
        <v>91</v>
      </c>
      <c r="Q10" s="1" t="s">
        <v>91</v>
      </c>
      <c r="R10" s="1" t="s">
        <v>91</v>
      </c>
      <c r="S10" s="1" t="s">
        <v>91</v>
      </c>
      <c r="T10" s="1" t="s">
        <v>91</v>
      </c>
      <c r="U10" s="1" t="s">
        <v>91</v>
      </c>
      <c r="V10" s="1" t="s">
        <v>91</v>
      </c>
      <c r="W10" s="1" t="s">
        <v>91</v>
      </c>
      <c r="X10" s="1" t="s">
        <v>91</v>
      </c>
      <c r="Y10" s="1" t="s">
        <v>91</v>
      </c>
    </row>
    <row r="11" spans="1:32" ht="19" x14ac:dyDescent="0.25">
      <c r="A11" s="5" t="s">
        <v>8</v>
      </c>
      <c r="B11" s="1">
        <v>18900000</v>
      </c>
      <c r="C11" s="1">
        <v>37100000</v>
      </c>
      <c r="D11" s="1">
        <v>58437000</v>
      </c>
      <c r="E11" s="1">
        <v>97185000</v>
      </c>
      <c r="F11" s="1">
        <v>207153000</v>
      </c>
      <c r="G11" s="1">
        <v>165249000</v>
      </c>
      <c r="H11" s="1">
        <v>200789000</v>
      </c>
      <c r="I11" s="1">
        <v>204441000</v>
      </c>
      <c r="J11" s="1">
        <v>293530000</v>
      </c>
      <c r="K11" s="1">
        <v>341297000</v>
      </c>
      <c r="L11" s="1">
        <v>362222000</v>
      </c>
      <c r="M11" s="1">
        <v>367017000</v>
      </c>
      <c r="N11" s="1">
        <v>418513000</v>
      </c>
      <c r="O11" s="1">
        <v>405613000</v>
      </c>
      <c r="P11" s="1">
        <v>430822000</v>
      </c>
      <c r="Q11" s="1">
        <v>435702000</v>
      </c>
      <c r="R11" s="1">
        <v>480763000</v>
      </c>
      <c r="S11" s="1">
        <v>602000000</v>
      </c>
      <c r="T11" s="1">
        <v>663000000</v>
      </c>
      <c r="U11" s="1">
        <v>815000000</v>
      </c>
      <c r="V11" s="1">
        <v>991000000</v>
      </c>
      <c r="W11" s="1">
        <v>1093000000</v>
      </c>
      <c r="X11" s="1">
        <v>1940000000</v>
      </c>
      <c r="Y11" s="1">
        <v>2166000000</v>
      </c>
    </row>
    <row r="12" spans="1:32" ht="19" x14ac:dyDescent="0.25">
      <c r="A12" s="5" t="s">
        <v>9</v>
      </c>
      <c r="B12" s="1">
        <v>6500000</v>
      </c>
      <c r="C12" s="1">
        <v>-1100000</v>
      </c>
      <c r="D12" s="1">
        <v>563000</v>
      </c>
      <c r="E12" s="1">
        <v>25815000</v>
      </c>
      <c r="F12" s="1">
        <v>-153000</v>
      </c>
      <c r="G12" s="1" t="s">
        <v>91</v>
      </c>
      <c r="H12" s="1">
        <v>4211000</v>
      </c>
      <c r="I12" s="1">
        <v>11559000</v>
      </c>
      <c r="J12" s="1">
        <v>470000</v>
      </c>
      <c r="K12" s="1" t="s">
        <v>91</v>
      </c>
      <c r="L12" s="1" t="s">
        <v>91</v>
      </c>
      <c r="M12" s="1" t="s">
        <v>91</v>
      </c>
      <c r="N12" s="1">
        <v>-113513000</v>
      </c>
      <c r="O12" s="1">
        <v>387000</v>
      </c>
      <c r="P12" s="1">
        <v>178000</v>
      </c>
      <c r="Q12" s="1">
        <v>298000</v>
      </c>
      <c r="R12" s="1" t="s">
        <v>90</v>
      </c>
      <c r="S12" s="1" t="s">
        <v>91</v>
      </c>
      <c r="T12" s="1">
        <v>3000000</v>
      </c>
      <c r="U12" s="1" t="s">
        <v>91</v>
      </c>
      <c r="V12" s="1" t="s">
        <v>91</v>
      </c>
      <c r="W12" s="1" t="s">
        <v>91</v>
      </c>
      <c r="X12" s="1" t="s">
        <v>91</v>
      </c>
      <c r="Y12" s="1" t="s">
        <v>91</v>
      </c>
    </row>
    <row r="13" spans="1:32" ht="19" x14ac:dyDescent="0.25">
      <c r="A13" s="5" t="s">
        <v>10</v>
      </c>
      <c r="B13" s="1">
        <v>50500000</v>
      </c>
      <c r="C13" s="1">
        <v>83000000</v>
      </c>
      <c r="D13" s="1">
        <v>145000000</v>
      </c>
      <c r="E13" s="1">
        <v>278000000</v>
      </c>
      <c r="F13" s="1">
        <v>432000000</v>
      </c>
      <c r="G13" s="1">
        <v>435221000</v>
      </c>
      <c r="H13" s="1">
        <v>553000000</v>
      </c>
      <c r="I13" s="1">
        <v>573000000</v>
      </c>
      <c r="J13" s="1">
        <v>847000000</v>
      </c>
      <c r="K13" s="1">
        <v>1032934000</v>
      </c>
      <c r="L13" s="1">
        <v>1218101000</v>
      </c>
      <c r="M13" s="1">
        <v>1275868000</v>
      </c>
      <c r="N13" s="1">
        <v>1154000000</v>
      </c>
      <c r="O13" s="1">
        <v>1409000000</v>
      </c>
      <c r="P13" s="1">
        <v>1578000000</v>
      </c>
      <c r="Q13" s="1">
        <v>1772000000</v>
      </c>
      <c r="R13" s="1">
        <v>1840488000</v>
      </c>
      <c r="S13" s="1">
        <v>1933000000</v>
      </c>
      <c r="T13" s="1">
        <v>2129000000</v>
      </c>
      <c r="U13" s="1">
        <v>2612000000</v>
      </c>
      <c r="V13" s="1">
        <v>3367000000</v>
      </c>
      <c r="W13" s="1">
        <v>3922000000</v>
      </c>
      <c r="X13" s="1">
        <v>5864000000</v>
      </c>
      <c r="Y13" s="1">
        <v>7434000000</v>
      </c>
    </row>
    <row r="14" spans="1:32" ht="19" x14ac:dyDescent="0.25">
      <c r="A14" s="5" t="s">
        <v>11</v>
      </c>
      <c r="B14" s="1">
        <v>153700000</v>
      </c>
      <c r="C14" s="1">
        <v>316000000</v>
      </c>
      <c r="D14" s="1">
        <v>607000000</v>
      </c>
      <c r="E14" s="1">
        <v>1128000000</v>
      </c>
      <c r="F14" s="1">
        <v>1765000000</v>
      </c>
      <c r="G14" s="1">
        <v>1729288000</v>
      </c>
      <c r="H14" s="1">
        <v>1915000000</v>
      </c>
      <c r="I14" s="1">
        <v>2039000000</v>
      </c>
      <c r="J14" s="1">
        <v>2615000000</v>
      </c>
      <c r="K14" s="1">
        <v>3261514000</v>
      </c>
      <c r="L14" s="1">
        <v>3468691000</v>
      </c>
      <c r="M14" s="1">
        <v>3425390000</v>
      </c>
      <c r="N14" s="1">
        <v>3288000000</v>
      </c>
      <c r="O14" s="1">
        <v>3350000000</v>
      </c>
      <c r="P14" s="1">
        <v>3632000000</v>
      </c>
      <c r="Q14" s="1">
        <v>3634000000</v>
      </c>
      <c r="R14" s="1">
        <v>3922518000</v>
      </c>
      <c r="S14" s="1">
        <v>4132000000</v>
      </c>
      <c r="T14" s="1">
        <v>4976000000</v>
      </c>
      <c r="U14" s="1">
        <v>6504000000</v>
      </c>
      <c r="V14" s="1">
        <v>7912000000</v>
      </c>
      <c r="W14" s="1">
        <v>8072000000</v>
      </c>
      <c r="X14" s="1">
        <v>12143000000</v>
      </c>
      <c r="Y14" s="1">
        <v>16873000000</v>
      </c>
    </row>
    <row r="15" spans="1:32" ht="19" x14ac:dyDescent="0.25">
      <c r="A15" s="36" t="s">
        <v>100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91</v>
      </c>
      <c r="M15" s="1">
        <v>3320000</v>
      </c>
      <c r="N15" s="1">
        <v>3127000</v>
      </c>
      <c r="O15" s="1">
        <v>3089000</v>
      </c>
      <c r="P15" s="1">
        <v>3294000</v>
      </c>
      <c r="Q15" s="1">
        <v>10443000</v>
      </c>
      <c r="R15" s="1">
        <v>46133000</v>
      </c>
      <c r="S15" s="1">
        <v>47000000</v>
      </c>
      <c r="T15" s="1">
        <v>58000000</v>
      </c>
      <c r="U15" s="1">
        <v>61000000</v>
      </c>
      <c r="V15" s="1">
        <v>58000000</v>
      </c>
      <c r="W15" s="1">
        <v>52000000</v>
      </c>
      <c r="X15" s="1">
        <v>184000000</v>
      </c>
      <c r="Y15" s="1">
        <v>236000000</v>
      </c>
    </row>
    <row r="16" spans="1:32" ht="19" x14ac:dyDescent="0.25">
      <c r="A16" s="5" t="s">
        <v>12</v>
      </c>
      <c r="B16" s="1">
        <v>6500000</v>
      </c>
      <c r="C16" s="1">
        <v>9700000</v>
      </c>
      <c r="D16" s="1">
        <v>15836000</v>
      </c>
      <c r="E16" s="1">
        <v>43497000</v>
      </c>
      <c r="F16" s="1">
        <v>58216000</v>
      </c>
      <c r="G16" s="1">
        <v>82688000</v>
      </c>
      <c r="H16" s="1">
        <v>102597000</v>
      </c>
      <c r="I16" s="1">
        <v>97977000</v>
      </c>
      <c r="J16" s="1">
        <v>107562000</v>
      </c>
      <c r="K16" s="1">
        <v>133192000</v>
      </c>
      <c r="L16" s="1">
        <v>185023000</v>
      </c>
      <c r="M16" s="1">
        <v>196664000</v>
      </c>
      <c r="N16" s="1">
        <v>186989000</v>
      </c>
      <c r="O16" s="1">
        <v>204205000</v>
      </c>
      <c r="P16" s="1">
        <v>226235000</v>
      </c>
      <c r="Q16" s="1">
        <v>239148000</v>
      </c>
      <c r="R16" s="1">
        <v>220125000</v>
      </c>
      <c r="S16" s="1">
        <v>197000000</v>
      </c>
      <c r="T16" s="1">
        <v>187000000</v>
      </c>
      <c r="U16" s="1">
        <v>199000000</v>
      </c>
      <c r="V16" s="1">
        <v>262000000</v>
      </c>
      <c r="W16" s="1">
        <v>381000000</v>
      </c>
      <c r="X16" s="1">
        <v>1098000000</v>
      </c>
      <c r="Y16" s="1">
        <v>1174000000</v>
      </c>
    </row>
    <row r="17" spans="1:32" ht="19" x14ac:dyDescent="0.25">
      <c r="A17" s="6" t="s">
        <v>13</v>
      </c>
      <c r="B17" s="10">
        <v>11000000</v>
      </c>
      <c r="C17" s="10">
        <v>69700000</v>
      </c>
      <c r="D17" s="10">
        <v>159836000</v>
      </c>
      <c r="E17" s="10">
        <v>296497000</v>
      </c>
      <c r="F17" s="10">
        <v>209216000</v>
      </c>
      <c r="G17" s="10">
        <v>169361000</v>
      </c>
      <c r="H17" s="10">
        <v>209597000</v>
      </c>
      <c r="I17" s="10">
        <v>454977000</v>
      </c>
      <c r="J17" s="10">
        <v>602562000</v>
      </c>
      <c r="K17" s="10">
        <v>1034533000</v>
      </c>
      <c r="L17" s="10">
        <v>142069000</v>
      </c>
      <c r="M17" s="10">
        <v>117690000</v>
      </c>
      <c r="N17" s="10">
        <v>461116000</v>
      </c>
      <c r="O17" s="10">
        <v>870294000</v>
      </c>
      <c r="P17" s="10">
        <v>892529000</v>
      </c>
      <c r="Q17" s="10">
        <v>759591000</v>
      </c>
      <c r="R17" s="10">
        <v>1021094000</v>
      </c>
      <c r="S17" s="10">
        <v>987000000</v>
      </c>
      <c r="T17" s="10">
        <v>2150000000</v>
      </c>
      <c r="U17" s="10">
        <v>3589000000</v>
      </c>
      <c r="V17" s="10">
        <v>4584000000</v>
      </c>
      <c r="W17" s="10">
        <v>3403000000</v>
      </c>
      <c r="X17" s="10">
        <v>5691000000</v>
      </c>
      <c r="Y17" s="10">
        <v>11351000000</v>
      </c>
    </row>
    <row r="18" spans="1:32" ht="19" x14ac:dyDescent="0.25">
      <c r="A18" s="5" t="s">
        <v>14</v>
      </c>
      <c r="B18" s="2">
        <v>7.2700000000000001E-2</v>
      </c>
      <c r="C18" s="2">
        <v>0.18590000000000001</v>
      </c>
      <c r="D18" s="2">
        <v>0.2175</v>
      </c>
      <c r="E18" s="2">
        <v>0.21659999999999999</v>
      </c>
      <c r="F18" s="2">
        <v>0.1096</v>
      </c>
      <c r="G18" s="2">
        <v>9.2899999999999996E-2</v>
      </c>
      <c r="H18" s="2">
        <v>0.1043</v>
      </c>
      <c r="I18" s="2">
        <v>0.1915</v>
      </c>
      <c r="J18" s="2">
        <v>0.1963</v>
      </c>
      <c r="K18" s="2">
        <v>0.2525</v>
      </c>
      <c r="L18" s="2">
        <v>4.1500000000000002E-2</v>
      </c>
      <c r="M18" s="2">
        <v>3.5400000000000001E-2</v>
      </c>
      <c r="N18" s="2">
        <v>0.13009999999999999</v>
      </c>
      <c r="O18" s="2">
        <v>0.2177</v>
      </c>
      <c r="P18" s="2">
        <v>0.20849999999999999</v>
      </c>
      <c r="Q18" s="2">
        <v>0.18390000000000001</v>
      </c>
      <c r="R18" s="2">
        <v>0.21809999999999999</v>
      </c>
      <c r="S18" s="2">
        <v>0.19700000000000001</v>
      </c>
      <c r="T18" s="2">
        <v>0.31109999999999999</v>
      </c>
      <c r="U18" s="2">
        <v>0.3695</v>
      </c>
      <c r="V18" s="2">
        <v>0.39129999999999998</v>
      </c>
      <c r="W18" s="2">
        <v>0.31169999999999998</v>
      </c>
      <c r="X18" s="2">
        <v>0.34129999999999999</v>
      </c>
      <c r="Y18" s="2">
        <v>0.42180000000000001</v>
      </c>
    </row>
    <row r="19" spans="1:32" ht="19" x14ac:dyDescent="0.25">
      <c r="A19" s="6" t="s">
        <v>15</v>
      </c>
      <c r="B19" s="10">
        <v>-2300000</v>
      </c>
      <c r="C19" s="10">
        <v>54400000</v>
      </c>
      <c r="D19" s="10">
        <v>130291000</v>
      </c>
      <c r="E19" s="10">
        <v>241732000</v>
      </c>
      <c r="F19" s="10">
        <v>143986000</v>
      </c>
      <c r="G19" s="10">
        <v>90157000</v>
      </c>
      <c r="H19" s="10">
        <v>113593000</v>
      </c>
      <c r="I19" s="10">
        <v>340097000</v>
      </c>
      <c r="J19" s="10">
        <v>453452000</v>
      </c>
      <c r="K19" s="10">
        <v>836346000</v>
      </c>
      <c r="L19" s="10">
        <v>-70700000</v>
      </c>
      <c r="M19" s="10">
        <v>-98945000</v>
      </c>
      <c r="N19" s="10">
        <v>255747000</v>
      </c>
      <c r="O19" s="10">
        <v>648299000</v>
      </c>
      <c r="P19" s="10">
        <v>648239000</v>
      </c>
      <c r="Q19" s="10">
        <v>496227000</v>
      </c>
      <c r="R19" s="10">
        <v>758989000</v>
      </c>
      <c r="S19" s="10">
        <v>747000000</v>
      </c>
      <c r="T19" s="10">
        <v>1934000000</v>
      </c>
      <c r="U19" s="10">
        <v>3210000000</v>
      </c>
      <c r="V19" s="10">
        <v>3804000000</v>
      </c>
      <c r="W19" s="10">
        <v>2846000000</v>
      </c>
      <c r="X19" s="10">
        <v>4532000000</v>
      </c>
      <c r="Y19" s="10">
        <v>10041000000</v>
      </c>
    </row>
    <row r="20" spans="1:32" ht="19" x14ac:dyDescent="0.25">
      <c r="A20" s="5" t="s">
        <v>16</v>
      </c>
      <c r="B20" s="2">
        <v>-1.52E-2</v>
      </c>
      <c r="C20" s="2">
        <v>0.14510000000000001</v>
      </c>
      <c r="D20" s="2">
        <v>0.17730000000000001</v>
      </c>
      <c r="E20" s="2">
        <v>0.17660000000000001</v>
      </c>
      <c r="F20" s="2">
        <v>7.5399999999999995E-2</v>
      </c>
      <c r="G20" s="2">
        <v>4.9500000000000002E-2</v>
      </c>
      <c r="H20" s="2">
        <v>5.6500000000000002E-2</v>
      </c>
      <c r="I20" s="2">
        <v>0.1431</v>
      </c>
      <c r="J20" s="2">
        <v>0.14779999999999999</v>
      </c>
      <c r="K20" s="2">
        <v>0.2041</v>
      </c>
      <c r="L20" s="2">
        <v>-2.06E-2</v>
      </c>
      <c r="M20" s="2">
        <v>-2.9700000000000001E-2</v>
      </c>
      <c r="N20" s="2">
        <v>7.22E-2</v>
      </c>
      <c r="O20" s="2">
        <v>0.16220000000000001</v>
      </c>
      <c r="P20" s="2">
        <v>0.1515</v>
      </c>
      <c r="Q20" s="2">
        <v>0.1202</v>
      </c>
      <c r="R20" s="2">
        <v>0.16209999999999999</v>
      </c>
      <c r="S20" s="2">
        <v>0.14910000000000001</v>
      </c>
      <c r="T20" s="2">
        <v>0.27989999999999998</v>
      </c>
      <c r="U20" s="2">
        <v>0.33050000000000002</v>
      </c>
      <c r="V20" s="2">
        <v>0.32469999999999999</v>
      </c>
      <c r="W20" s="2">
        <v>0.26069999999999999</v>
      </c>
      <c r="X20" s="2">
        <v>0.27179999999999999</v>
      </c>
      <c r="Y20" s="2">
        <v>0.37309999999999999</v>
      </c>
    </row>
    <row r="21" spans="1:32" ht="19" x14ac:dyDescent="0.25">
      <c r="A21" s="5" t="s">
        <v>17</v>
      </c>
      <c r="B21" s="1">
        <v>6800000</v>
      </c>
      <c r="C21" s="1">
        <v>5600000</v>
      </c>
      <c r="D21" s="1">
        <v>14709000</v>
      </c>
      <c r="E21" s="1">
        <v>11268000</v>
      </c>
      <c r="F21" s="1">
        <v>7014000</v>
      </c>
      <c r="G21" s="1">
        <v>-3484000</v>
      </c>
      <c r="H21" s="1">
        <v>-6593000</v>
      </c>
      <c r="I21" s="1">
        <v>16903000</v>
      </c>
      <c r="J21" s="1">
        <v>40548000</v>
      </c>
      <c r="K21" s="1">
        <v>64995000</v>
      </c>
      <c r="L21" s="1">
        <v>27746000</v>
      </c>
      <c r="M21" s="1">
        <v>16651000</v>
      </c>
      <c r="N21" s="1">
        <v>15253000</v>
      </c>
      <c r="O21" s="1">
        <v>14701000</v>
      </c>
      <c r="P21" s="1">
        <v>13761000</v>
      </c>
      <c r="Q21" s="1">
        <v>13773000</v>
      </c>
      <c r="R21" s="1">
        <v>-4153000</v>
      </c>
      <c r="S21" s="1">
        <v>-4000000</v>
      </c>
      <c r="T21" s="1">
        <v>-29000000</v>
      </c>
      <c r="U21" s="1">
        <v>-14000000</v>
      </c>
      <c r="V21" s="1">
        <v>92000000</v>
      </c>
      <c r="W21" s="1">
        <v>124000000</v>
      </c>
      <c r="X21" s="1">
        <v>-123000000</v>
      </c>
      <c r="Y21" s="1">
        <v>-100000000</v>
      </c>
    </row>
    <row r="22" spans="1:32" ht="19" x14ac:dyDescent="0.25">
      <c r="A22" s="6" t="s">
        <v>18</v>
      </c>
      <c r="B22" s="10">
        <v>4500000</v>
      </c>
      <c r="C22" s="10">
        <v>60000000</v>
      </c>
      <c r="D22" s="10">
        <v>145000000</v>
      </c>
      <c r="E22" s="10">
        <v>253000000</v>
      </c>
      <c r="F22" s="10">
        <v>151000000</v>
      </c>
      <c r="G22" s="10">
        <v>86673000</v>
      </c>
      <c r="H22" s="10">
        <v>107000000</v>
      </c>
      <c r="I22" s="10">
        <v>357000000</v>
      </c>
      <c r="J22" s="10">
        <v>494000000</v>
      </c>
      <c r="K22" s="10">
        <v>901341000</v>
      </c>
      <c r="L22" s="10">
        <v>-42954000</v>
      </c>
      <c r="M22" s="10">
        <v>-82294000</v>
      </c>
      <c r="N22" s="10">
        <v>271000000</v>
      </c>
      <c r="O22" s="10">
        <v>663000000</v>
      </c>
      <c r="P22" s="10">
        <v>662000000</v>
      </c>
      <c r="Q22" s="10">
        <v>510000000</v>
      </c>
      <c r="R22" s="10">
        <v>754836000</v>
      </c>
      <c r="S22" s="10">
        <v>743000000</v>
      </c>
      <c r="T22" s="10">
        <v>1905000000</v>
      </c>
      <c r="U22" s="10">
        <v>3196000000</v>
      </c>
      <c r="V22" s="10">
        <v>3896000000</v>
      </c>
      <c r="W22" s="10">
        <v>2970000000</v>
      </c>
      <c r="X22" s="10">
        <v>4409000000</v>
      </c>
      <c r="Y22" s="10">
        <v>9941000000</v>
      </c>
    </row>
    <row r="23" spans="1:32" ht="19" x14ac:dyDescent="0.25">
      <c r="A23" s="5" t="s">
        <v>19</v>
      </c>
      <c r="B23" s="2">
        <v>2.9700000000000001E-2</v>
      </c>
      <c r="C23" s="2">
        <v>0.16</v>
      </c>
      <c r="D23" s="2">
        <v>0.1973</v>
      </c>
      <c r="E23" s="2">
        <v>0.18479999999999999</v>
      </c>
      <c r="F23" s="2">
        <v>7.9100000000000004E-2</v>
      </c>
      <c r="G23" s="2">
        <v>4.7500000000000001E-2</v>
      </c>
      <c r="H23" s="2">
        <v>5.3199999999999997E-2</v>
      </c>
      <c r="I23" s="2">
        <v>0.15029999999999999</v>
      </c>
      <c r="J23" s="2">
        <v>0.161</v>
      </c>
      <c r="K23" s="2">
        <v>0.22</v>
      </c>
      <c r="L23" s="2">
        <v>-1.2500000000000001E-2</v>
      </c>
      <c r="M23" s="2">
        <v>-2.47E-2</v>
      </c>
      <c r="N23" s="2">
        <v>7.6499999999999999E-2</v>
      </c>
      <c r="O23" s="2">
        <v>0.1658</v>
      </c>
      <c r="P23" s="2">
        <v>0.1547</v>
      </c>
      <c r="Q23" s="2">
        <v>0.1235</v>
      </c>
      <c r="R23" s="2">
        <v>0.16120000000000001</v>
      </c>
      <c r="S23" s="2">
        <v>0.14829999999999999</v>
      </c>
      <c r="T23" s="2">
        <v>0.2757</v>
      </c>
      <c r="U23" s="2">
        <v>0.32900000000000001</v>
      </c>
      <c r="V23" s="2">
        <v>0.33250000000000002</v>
      </c>
      <c r="W23" s="2">
        <v>0.27200000000000002</v>
      </c>
      <c r="X23" s="2">
        <v>0.26440000000000002</v>
      </c>
      <c r="Y23" s="2">
        <v>0.36940000000000001</v>
      </c>
    </row>
    <row r="24" spans="1:32" ht="19" x14ac:dyDescent="0.25">
      <c r="A24" s="5" t="s">
        <v>20</v>
      </c>
      <c r="B24" s="1">
        <v>400000</v>
      </c>
      <c r="C24" s="1">
        <v>19000000</v>
      </c>
      <c r="D24" s="1">
        <v>46000000</v>
      </c>
      <c r="E24" s="1">
        <v>76000000</v>
      </c>
      <c r="F24" s="1">
        <v>60000000</v>
      </c>
      <c r="G24" s="1">
        <v>12254000</v>
      </c>
      <c r="H24" s="1">
        <v>18000000</v>
      </c>
      <c r="I24" s="1">
        <v>56000000</v>
      </c>
      <c r="J24" s="1">
        <v>46000000</v>
      </c>
      <c r="K24" s="1">
        <v>103696000</v>
      </c>
      <c r="L24" s="1">
        <v>-12913000</v>
      </c>
      <c r="M24" s="1">
        <v>-14307000</v>
      </c>
      <c r="N24" s="1">
        <v>18000000</v>
      </c>
      <c r="O24" s="1">
        <v>82000000</v>
      </c>
      <c r="P24" s="1">
        <v>100000000</v>
      </c>
      <c r="Q24" s="1">
        <v>70000000</v>
      </c>
      <c r="R24" s="1">
        <v>124249000</v>
      </c>
      <c r="S24" s="1">
        <v>129000000</v>
      </c>
      <c r="T24" s="1">
        <v>239000000</v>
      </c>
      <c r="U24" s="1">
        <v>282000000</v>
      </c>
      <c r="V24" s="1">
        <v>123000000</v>
      </c>
      <c r="W24" s="1">
        <v>174000000</v>
      </c>
      <c r="X24" s="1">
        <v>77000000</v>
      </c>
      <c r="Y24" s="1">
        <v>189000000</v>
      </c>
    </row>
    <row r="25" spans="1:32" ht="20" customHeight="1" x14ac:dyDescent="0.25">
      <c r="A25" s="7" t="s">
        <v>21</v>
      </c>
      <c r="B25" s="11">
        <v>4100000</v>
      </c>
      <c r="C25" s="11">
        <v>41000000</v>
      </c>
      <c r="D25" s="11">
        <v>98000000</v>
      </c>
      <c r="E25" s="11">
        <v>177000000</v>
      </c>
      <c r="F25" s="11">
        <v>91000000</v>
      </c>
      <c r="G25" s="11">
        <v>74419000</v>
      </c>
      <c r="H25" s="11">
        <v>89000000</v>
      </c>
      <c r="I25" s="11">
        <v>301000000</v>
      </c>
      <c r="J25" s="11">
        <v>449000000</v>
      </c>
      <c r="K25" s="11">
        <v>797645000</v>
      </c>
      <c r="L25" s="11">
        <v>-30041000</v>
      </c>
      <c r="M25" s="11">
        <v>-67987000</v>
      </c>
      <c r="N25" s="11">
        <v>253000000</v>
      </c>
      <c r="O25" s="11">
        <v>581000000</v>
      </c>
      <c r="P25" s="11">
        <v>563000000</v>
      </c>
      <c r="Q25" s="11">
        <v>440000000</v>
      </c>
      <c r="R25" s="11">
        <v>630587000</v>
      </c>
      <c r="S25" s="11">
        <v>614000000</v>
      </c>
      <c r="T25" s="11">
        <v>1666000000</v>
      </c>
      <c r="U25" s="11">
        <v>3047000000</v>
      </c>
      <c r="V25" s="11">
        <v>4141000000</v>
      </c>
      <c r="W25" s="11">
        <v>2796000000</v>
      </c>
      <c r="X25" s="11">
        <v>4332000000</v>
      </c>
      <c r="Y25" s="11">
        <v>9752000000</v>
      </c>
      <c r="AC25" s="22" t="s">
        <v>98</v>
      </c>
    </row>
    <row r="26" spans="1:32" s="19" customFormat="1" ht="19" x14ac:dyDescent="0.25">
      <c r="A26" s="14" t="s">
        <v>97</v>
      </c>
      <c r="B26" s="15" t="e">
        <f>(B25/A25)-1</f>
        <v>#VALUE!</v>
      </c>
      <c r="C26" s="15">
        <f t="shared" ref="C26:M26" si="3">(C25/B25)-1</f>
        <v>9</v>
      </c>
      <c r="D26" s="15">
        <f t="shared" si="3"/>
        <v>1.3902439024390243</v>
      </c>
      <c r="E26" s="15">
        <f t="shared" si="3"/>
        <v>0.80612244897959173</v>
      </c>
      <c r="F26" s="15">
        <f t="shared" si="3"/>
        <v>-0.48587570621468923</v>
      </c>
      <c r="G26" s="15">
        <f t="shared" si="3"/>
        <v>-0.18220879120879119</v>
      </c>
      <c r="H26" s="15">
        <f t="shared" si="3"/>
        <v>0.19593114661578359</v>
      </c>
      <c r="I26" s="15">
        <f t="shared" si="3"/>
        <v>2.3820224719101124</v>
      </c>
      <c r="J26" s="16">
        <f t="shared" si="3"/>
        <v>0.49169435215946833</v>
      </c>
      <c r="K26" s="16">
        <f t="shared" si="3"/>
        <v>0.77649220489977733</v>
      </c>
      <c r="L26" s="16">
        <f t="shared" si="3"/>
        <v>-1.0376621178594487</v>
      </c>
      <c r="M26" s="16">
        <f t="shared" si="3"/>
        <v>1.2631403748210777</v>
      </c>
      <c r="N26" s="17">
        <f>(N25/M25)-1</f>
        <v>-4.7212996602291613</v>
      </c>
      <c r="O26" s="17">
        <f t="shared" ref="O26" si="4">(O25/N25)-1</f>
        <v>1.2964426877470356</v>
      </c>
      <c r="P26" s="17">
        <f>(P25/O25)-1</f>
        <v>-3.0981067125645412E-2</v>
      </c>
      <c r="Q26" s="17">
        <f t="shared" ref="Q26:Y26" si="5">(Q25/P25)-1</f>
        <v>-0.21847246891651861</v>
      </c>
      <c r="R26" s="17">
        <f t="shared" si="5"/>
        <v>0.43315227272727275</v>
      </c>
      <c r="S26" s="17">
        <f t="shared" si="5"/>
        <v>-2.6304062722510957E-2</v>
      </c>
      <c r="T26" s="17">
        <f t="shared" si="5"/>
        <v>1.7133550488599347</v>
      </c>
      <c r="U26" s="17">
        <f t="shared" si="5"/>
        <v>0.82893157262905159</v>
      </c>
      <c r="V26" s="17">
        <f t="shared" si="5"/>
        <v>0.35904168034131922</v>
      </c>
      <c r="W26" s="17">
        <f t="shared" si="5"/>
        <v>-0.3248007727602028</v>
      </c>
      <c r="X26" s="17">
        <f t="shared" si="5"/>
        <v>0.54935622317596566</v>
      </c>
      <c r="Y26" s="17">
        <f t="shared" si="5"/>
        <v>1.2511542012927053</v>
      </c>
      <c r="Z26" s="17"/>
      <c r="AA26" s="17"/>
      <c r="AB26" s="17"/>
      <c r="AC26" s="18">
        <f>(Y26+X26+W26+V26+U26+T26+S26+R26+Q26+P26)/10</f>
        <v>0.45344326275013713</v>
      </c>
      <c r="AF26" s="18"/>
    </row>
    <row r="27" spans="1:32" ht="19" x14ac:dyDescent="0.25">
      <c r="A27" s="5" t="s">
        <v>22</v>
      </c>
      <c r="B27" s="2">
        <v>2.7099999999999999E-2</v>
      </c>
      <c r="C27" s="2">
        <v>0.10929999999999999</v>
      </c>
      <c r="D27" s="2">
        <v>0.1333</v>
      </c>
      <c r="E27" s="2">
        <v>0.1293</v>
      </c>
      <c r="F27" s="2">
        <v>4.7699999999999999E-2</v>
      </c>
      <c r="G27" s="2">
        <v>4.0800000000000003E-2</v>
      </c>
      <c r="H27" s="2">
        <v>4.4299999999999999E-2</v>
      </c>
      <c r="I27" s="2">
        <v>0.12670000000000001</v>
      </c>
      <c r="J27" s="2">
        <v>0.14630000000000001</v>
      </c>
      <c r="K27" s="2">
        <v>0.1946</v>
      </c>
      <c r="L27" s="2">
        <v>-8.8000000000000005E-3</v>
      </c>
      <c r="M27" s="2">
        <v>-2.0400000000000001E-2</v>
      </c>
      <c r="N27" s="2">
        <v>7.1400000000000005E-2</v>
      </c>
      <c r="O27" s="2">
        <v>0.14530000000000001</v>
      </c>
      <c r="P27" s="2">
        <v>0.13150000000000001</v>
      </c>
      <c r="Q27" s="2">
        <v>0.1065</v>
      </c>
      <c r="R27" s="2">
        <v>0.13469999999999999</v>
      </c>
      <c r="S27" s="2">
        <v>0.1226</v>
      </c>
      <c r="T27" s="2">
        <v>0.24110000000000001</v>
      </c>
      <c r="U27" s="2">
        <v>0.31369999999999998</v>
      </c>
      <c r="V27" s="2">
        <v>0.35339999999999999</v>
      </c>
      <c r="W27" s="2">
        <v>0.25609999999999999</v>
      </c>
      <c r="X27" s="2">
        <v>0.25979999999999998</v>
      </c>
      <c r="Y27" s="2">
        <v>0.36230000000000001</v>
      </c>
    </row>
    <row r="28" spans="1:32" ht="20" x14ac:dyDescent="0.25">
      <c r="A28" s="5" t="s">
        <v>23</v>
      </c>
      <c r="B28" s="12">
        <v>0.01</v>
      </c>
      <c r="C28" s="12">
        <v>0.03</v>
      </c>
      <c r="D28" s="12">
        <v>0.06</v>
      </c>
      <c r="E28" s="12">
        <v>0.1</v>
      </c>
      <c r="F28" s="12">
        <v>0.05</v>
      </c>
      <c r="G28" s="12">
        <v>0.04</v>
      </c>
      <c r="H28" s="12">
        <v>0.05</v>
      </c>
      <c r="I28" s="12">
        <v>0.15</v>
      </c>
      <c r="J28" s="12">
        <v>0.21</v>
      </c>
      <c r="K28" s="12">
        <v>0.36</v>
      </c>
      <c r="L28" s="12">
        <v>-0.01</v>
      </c>
      <c r="M28" s="12">
        <v>-0.03</v>
      </c>
      <c r="N28" s="12">
        <v>0.11</v>
      </c>
      <c r="O28" s="12">
        <v>0.24</v>
      </c>
      <c r="P28" s="12">
        <v>0.23</v>
      </c>
      <c r="Q28" s="12">
        <v>0.19</v>
      </c>
      <c r="R28" s="12">
        <v>0.28000000000000003</v>
      </c>
      <c r="S28" s="12">
        <v>0.28000000000000003</v>
      </c>
      <c r="T28" s="12">
        <v>0.77</v>
      </c>
      <c r="U28" s="12">
        <v>1.27</v>
      </c>
      <c r="V28" s="12">
        <v>1.7</v>
      </c>
      <c r="W28" s="12">
        <v>1.1499999999999999</v>
      </c>
      <c r="X28" s="12">
        <v>1.75</v>
      </c>
      <c r="Y28" s="12">
        <v>3.9</v>
      </c>
      <c r="AC28" s="22" t="s">
        <v>122</v>
      </c>
    </row>
    <row r="29" spans="1:32" ht="19" x14ac:dyDescent="0.25">
      <c r="A29" s="5" t="s">
        <v>24</v>
      </c>
      <c r="B29" s="12" t="s">
        <v>90</v>
      </c>
      <c r="C29" s="12">
        <v>0.02</v>
      </c>
      <c r="D29" s="12">
        <v>0.05</v>
      </c>
      <c r="E29" s="12">
        <v>0.09</v>
      </c>
      <c r="F29" s="12">
        <v>0.05</v>
      </c>
      <c r="G29" s="12">
        <v>0.04</v>
      </c>
      <c r="H29" s="12">
        <v>0.05</v>
      </c>
      <c r="I29" s="12">
        <v>0.14000000000000001</v>
      </c>
      <c r="J29" s="12">
        <v>0.19</v>
      </c>
      <c r="K29" s="12">
        <v>0.33</v>
      </c>
      <c r="L29" s="12">
        <v>-0.01</v>
      </c>
      <c r="M29" s="12">
        <v>-0.03</v>
      </c>
      <c r="N29" s="12">
        <v>0.11</v>
      </c>
      <c r="O29" s="12">
        <v>0.23</v>
      </c>
      <c r="P29" s="12">
        <v>0.23</v>
      </c>
      <c r="Q29" s="12">
        <v>0.18</v>
      </c>
      <c r="R29" s="12">
        <v>0.28000000000000003</v>
      </c>
      <c r="S29" s="12">
        <v>0.27</v>
      </c>
      <c r="T29" s="12">
        <v>0.64</v>
      </c>
      <c r="U29" s="12">
        <v>1.21</v>
      </c>
      <c r="V29" s="12">
        <v>1.66</v>
      </c>
      <c r="W29" s="12">
        <v>1.1299999999999999</v>
      </c>
      <c r="X29" s="12">
        <v>1.73</v>
      </c>
      <c r="Y29" s="12">
        <v>3.84</v>
      </c>
      <c r="AC29" s="38">
        <f>AD51/Y25</f>
        <v>32.95406070549631</v>
      </c>
    </row>
    <row r="30" spans="1:32" ht="19" x14ac:dyDescent="0.25">
      <c r="A30" s="5" t="s">
        <v>25</v>
      </c>
      <c r="B30" s="1">
        <v>699120000</v>
      </c>
      <c r="C30" s="1">
        <v>1428035982</v>
      </c>
      <c r="D30" s="1">
        <v>1571190404</v>
      </c>
      <c r="E30" s="1">
        <v>1715322340</v>
      </c>
      <c r="F30" s="1">
        <v>1841235384</v>
      </c>
      <c r="G30" s="1">
        <v>1930122940</v>
      </c>
      <c r="H30" s="1">
        <v>1991748124</v>
      </c>
      <c r="I30" s="1">
        <v>2035262368</v>
      </c>
      <c r="J30" s="1">
        <v>2113367316</v>
      </c>
      <c r="K30" s="1">
        <v>2200432000</v>
      </c>
      <c r="L30" s="1">
        <v>2192504000</v>
      </c>
      <c r="M30" s="1">
        <v>2198296000</v>
      </c>
      <c r="N30" s="1">
        <v>2300708000</v>
      </c>
      <c r="O30" s="1">
        <v>2414584000</v>
      </c>
      <c r="P30" s="1">
        <v>2477296000</v>
      </c>
      <c r="Q30" s="1">
        <v>2351572000</v>
      </c>
      <c r="R30" s="1">
        <v>2209276000</v>
      </c>
      <c r="S30" s="1">
        <v>2172000000</v>
      </c>
      <c r="T30" s="1">
        <v>2164000000</v>
      </c>
      <c r="U30" s="1">
        <v>2396000000</v>
      </c>
      <c r="V30" s="1">
        <v>2432000000</v>
      </c>
      <c r="W30" s="1">
        <v>2436000000</v>
      </c>
      <c r="X30" s="1">
        <v>2468000000</v>
      </c>
      <c r="Y30" s="1">
        <v>2504000000</v>
      </c>
    </row>
    <row r="31" spans="1:32" ht="19" x14ac:dyDescent="0.25">
      <c r="A31" s="5" t="s">
        <v>26</v>
      </c>
      <c r="B31" s="1">
        <v>1314864000</v>
      </c>
      <c r="C31" s="1">
        <v>1724411053</v>
      </c>
      <c r="D31" s="1">
        <v>1910572712</v>
      </c>
      <c r="E31" s="1">
        <v>2051862068</v>
      </c>
      <c r="F31" s="1">
        <v>2019706148</v>
      </c>
      <c r="G31" s="1">
        <v>2071448276</v>
      </c>
      <c r="H31" s="1">
        <v>2117637180</v>
      </c>
      <c r="I31" s="1">
        <v>2194314844</v>
      </c>
      <c r="J31" s="1">
        <v>2347850076</v>
      </c>
      <c r="K31" s="1">
        <v>2426928000</v>
      </c>
      <c r="L31" s="1">
        <v>2192504000</v>
      </c>
      <c r="M31" s="1">
        <v>2198296000</v>
      </c>
      <c r="N31" s="1">
        <v>2354736000</v>
      </c>
      <c r="O31" s="1">
        <v>2465484000</v>
      </c>
      <c r="P31" s="1">
        <v>2499828000</v>
      </c>
      <c r="Q31" s="1">
        <v>2378068000</v>
      </c>
      <c r="R31" s="1">
        <v>2252272000</v>
      </c>
      <c r="S31" s="1">
        <v>2276000000</v>
      </c>
      <c r="T31" s="1">
        <v>2596000000</v>
      </c>
      <c r="U31" s="1">
        <v>2528000000</v>
      </c>
      <c r="V31" s="1">
        <v>2500000000</v>
      </c>
      <c r="W31" s="1">
        <v>2472000000</v>
      </c>
      <c r="X31" s="1">
        <v>2512000000</v>
      </c>
      <c r="Y31" s="1">
        <v>2545000000</v>
      </c>
    </row>
    <row r="32" spans="1:32" ht="19" x14ac:dyDescent="0.25">
      <c r="A32" s="5" t="s">
        <v>27</v>
      </c>
      <c r="B32" s="13" t="s">
        <v>92</v>
      </c>
      <c r="C32" s="13" t="s">
        <v>92</v>
      </c>
      <c r="D32" s="13" t="s">
        <v>92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3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</row>
    <row r="33" spans="1:31" ht="21" x14ac:dyDescent="0.25">
      <c r="A33" s="4" t="s">
        <v>28</v>
      </c>
      <c r="B33" s="9" t="s">
        <v>90</v>
      </c>
      <c r="C33" s="9" t="s">
        <v>90</v>
      </c>
      <c r="D33" s="9" t="s">
        <v>90</v>
      </c>
      <c r="E33" s="9" t="s">
        <v>90</v>
      </c>
      <c r="F33" s="9" t="s">
        <v>90</v>
      </c>
      <c r="G33" s="9" t="s">
        <v>90</v>
      </c>
      <c r="H33" s="9" t="s">
        <v>90</v>
      </c>
      <c r="I33" s="9" t="s">
        <v>90</v>
      </c>
      <c r="J33" s="9" t="s">
        <v>90</v>
      </c>
      <c r="K33" s="9" t="s">
        <v>90</v>
      </c>
      <c r="L33" s="9" t="s">
        <v>90</v>
      </c>
      <c r="M33" s="9" t="s">
        <v>90</v>
      </c>
      <c r="N33" s="9" t="s">
        <v>90</v>
      </c>
      <c r="O33" s="9" t="s">
        <v>90</v>
      </c>
      <c r="P33" s="9" t="s">
        <v>90</v>
      </c>
      <c r="Q33" s="9" t="s">
        <v>90</v>
      </c>
      <c r="R33" s="9" t="s">
        <v>90</v>
      </c>
      <c r="S33" s="9" t="s">
        <v>90</v>
      </c>
      <c r="T33" s="9" t="s">
        <v>90</v>
      </c>
      <c r="U33" s="9" t="s">
        <v>90</v>
      </c>
      <c r="V33" s="9" t="s">
        <v>90</v>
      </c>
      <c r="W33" s="9" t="s">
        <v>90</v>
      </c>
      <c r="X33" s="9" t="s">
        <v>90</v>
      </c>
      <c r="Y33" s="9" t="s">
        <v>90</v>
      </c>
      <c r="AC33" s="23" t="s">
        <v>99</v>
      </c>
      <c r="AD33" s="24"/>
      <c r="AE33" s="24"/>
    </row>
    <row r="34" spans="1:31" ht="20" x14ac:dyDescent="0.25">
      <c r="A34" s="5" t="s">
        <v>29</v>
      </c>
      <c r="B34" s="1">
        <v>50300000</v>
      </c>
      <c r="C34" s="1">
        <v>62000000</v>
      </c>
      <c r="D34" s="1">
        <v>674000000</v>
      </c>
      <c r="E34" s="1">
        <v>333000000</v>
      </c>
      <c r="F34" s="1">
        <v>347000000</v>
      </c>
      <c r="G34" s="1">
        <v>214422000</v>
      </c>
      <c r="H34" s="1">
        <v>209000000</v>
      </c>
      <c r="I34" s="1">
        <v>552000000</v>
      </c>
      <c r="J34" s="1">
        <v>544000000</v>
      </c>
      <c r="K34" s="1">
        <v>726969000</v>
      </c>
      <c r="L34" s="1">
        <v>417688000</v>
      </c>
      <c r="M34" s="1">
        <v>447221000</v>
      </c>
      <c r="N34" s="1">
        <v>665000000</v>
      </c>
      <c r="O34" s="1">
        <v>668000000</v>
      </c>
      <c r="P34" s="1">
        <v>733000000</v>
      </c>
      <c r="Q34" s="1">
        <v>1152000000</v>
      </c>
      <c r="R34" s="1">
        <v>497000000</v>
      </c>
      <c r="S34" s="1">
        <v>596000000</v>
      </c>
      <c r="T34" s="1">
        <v>1766000000</v>
      </c>
      <c r="U34" s="1">
        <v>4002000000</v>
      </c>
      <c r="V34" s="1">
        <v>782000000</v>
      </c>
      <c r="W34" s="1">
        <v>10896000000</v>
      </c>
      <c r="X34" s="1">
        <v>847000000</v>
      </c>
      <c r="Y34" s="1">
        <v>1990000000</v>
      </c>
      <c r="AC34" s="25" t="s">
        <v>100</v>
      </c>
      <c r="AD34" s="26">
        <f>Y15</f>
        <v>236000000</v>
      </c>
      <c r="AE34" s="24"/>
    </row>
    <row r="35" spans="1:31" ht="20" x14ac:dyDescent="0.25">
      <c r="A35" s="5" t="s">
        <v>30</v>
      </c>
      <c r="B35" s="1" t="s">
        <v>91</v>
      </c>
      <c r="C35" s="1" t="s">
        <v>91</v>
      </c>
      <c r="D35" s="1" t="s">
        <v>91</v>
      </c>
      <c r="E35" s="1">
        <v>458000000</v>
      </c>
      <c r="F35" s="1">
        <v>681000000</v>
      </c>
      <c r="G35" s="1">
        <v>389621000</v>
      </c>
      <c r="H35" s="1">
        <v>462000000</v>
      </c>
      <c r="I35" s="1">
        <v>398000000</v>
      </c>
      <c r="J35" s="1">
        <v>573000000</v>
      </c>
      <c r="K35" s="1">
        <v>1082509000</v>
      </c>
      <c r="L35" s="1">
        <v>837702000</v>
      </c>
      <c r="M35" s="1">
        <v>1281006000</v>
      </c>
      <c r="N35" s="1">
        <v>1825000000</v>
      </c>
      <c r="O35" s="1">
        <v>2462000000</v>
      </c>
      <c r="P35" s="1">
        <v>2995000000</v>
      </c>
      <c r="Q35" s="1">
        <v>3520000000</v>
      </c>
      <c r="R35" s="1">
        <v>4126000000</v>
      </c>
      <c r="S35" s="1">
        <v>4441000000</v>
      </c>
      <c r="T35" s="1">
        <v>5032000000</v>
      </c>
      <c r="U35" s="1">
        <v>3106000000</v>
      </c>
      <c r="V35" s="1">
        <v>6640000000</v>
      </c>
      <c r="W35" s="1">
        <v>1000000</v>
      </c>
      <c r="X35" s="1">
        <v>10714000000</v>
      </c>
      <c r="Y35" s="1">
        <v>19218000000</v>
      </c>
      <c r="AC35" s="25" t="s">
        <v>101</v>
      </c>
      <c r="AD35" s="37">
        <v>0</v>
      </c>
      <c r="AE35" s="24"/>
    </row>
    <row r="36" spans="1:31" ht="20" x14ac:dyDescent="0.25">
      <c r="A36" s="5" t="s">
        <v>31</v>
      </c>
      <c r="B36" s="1">
        <v>50300000</v>
      </c>
      <c r="C36" s="1">
        <v>62000000</v>
      </c>
      <c r="D36" s="1">
        <v>674000000</v>
      </c>
      <c r="E36" s="1">
        <v>791000000</v>
      </c>
      <c r="F36" s="1">
        <v>1028000000</v>
      </c>
      <c r="G36" s="1">
        <v>604043000</v>
      </c>
      <c r="H36" s="1">
        <v>671000000</v>
      </c>
      <c r="I36" s="1">
        <v>950000000</v>
      </c>
      <c r="J36" s="1">
        <v>1117000000</v>
      </c>
      <c r="K36" s="1">
        <v>1809478000</v>
      </c>
      <c r="L36" s="1">
        <v>1255390000</v>
      </c>
      <c r="M36" s="1">
        <v>1728227000</v>
      </c>
      <c r="N36" s="1">
        <v>2490000000</v>
      </c>
      <c r="O36" s="1">
        <v>3130000000</v>
      </c>
      <c r="P36" s="1">
        <v>3728000000</v>
      </c>
      <c r="Q36" s="1">
        <v>4672000000</v>
      </c>
      <c r="R36" s="1">
        <v>4623000000</v>
      </c>
      <c r="S36" s="1">
        <v>5037000000</v>
      </c>
      <c r="T36" s="1">
        <v>6798000000</v>
      </c>
      <c r="U36" s="1">
        <v>7108000000</v>
      </c>
      <c r="V36" s="1">
        <v>7422000000</v>
      </c>
      <c r="W36" s="1">
        <v>10897000000</v>
      </c>
      <c r="X36" s="1">
        <v>11561000000</v>
      </c>
      <c r="Y36" s="1">
        <v>21208000000</v>
      </c>
      <c r="AC36" s="25" t="s">
        <v>102</v>
      </c>
      <c r="AD36" s="26">
        <f>Y57</f>
        <v>11687000000</v>
      </c>
      <c r="AE36" s="24"/>
    </row>
    <row r="37" spans="1:31" ht="20" x14ac:dyDescent="0.25">
      <c r="A37" s="5" t="s">
        <v>32</v>
      </c>
      <c r="B37" s="1">
        <v>20600000</v>
      </c>
      <c r="C37" s="1">
        <v>67000000</v>
      </c>
      <c r="D37" s="1">
        <v>105000000</v>
      </c>
      <c r="E37" s="1">
        <v>147000000</v>
      </c>
      <c r="F37" s="1">
        <v>155000000</v>
      </c>
      <c r="G37" s="1">
        <v>196631000</v>
      </c>
      <c r="H37" s="1">
        <v>296000000</v>
      </c>
      <c r="I37" s="1">
        <v>318000000</v>
      </c>
      <c r="J37" s="1">
        <v>519000000</v>
      </c>
      <c r="K37" s="1">
        <v>666494000</v>
      </c>
      <c r="L37" s="1">
        <v>318435000</v>
      </c>
      <c r="M37" s="1">
        <v>374963000</v>
      </c>
      <c r="N37" s="1">
        <v>349000000</v>
      </c>
      <c r="O37" s="1">
        <v>336000000</v>
      </c>
      <c r="P37" s="1">
        <v>454000000</v>
      </c>
      <c r="Q37" s="1">
        <v>426000000</v>
      </c>
      <c r="R37" s="1">
        <v>474000000</v>
      </c>
      <c r="S37" s="1">
        <v>505000000</v>
      </c>
      <c r="T37" s="1">
        <v>826000000</v>
      </c>
      <c r="U37" s="1">
        <v>1265000000</v>
      </c>
      <c r="V37" s="1">
        <v>1424000000</v>
      </c>
      <c r="W37" s="1">
        <v>1657000000</v>
      </c>
      <c r="X37" s="1">
        <v>2429000000</v>
      </c>
      <c r="Y37" s="1">
        <v>4650000000</v>
      </c>
      <c r="AC37" s="27" t="s">
        <v>103</v>
      </c>
      <c r="AD37" s="28">
        <f>AD34/(AD35+AD36)</f>
        <v>2.0193377256781039E-2</v>
      </c>
      <c r="AE37" s="24"/>
    </row>
    <row r="38" spans="1:31" ht="20" x14ac:dyDescent="0.25">
      <c r="A38" s="5" t="s">
        <v>33</v>
      </c>
      <c r="B38" s="1">
        <v>28600000</v>
      </c>
      <c r="C38" s="1">
        <v>38000000</v>
      </c>
      <c r="D38" s="1">
        <v>90000000</v>
      </c>
      <c r="E38" s="1">
        <v>214000000</v>
      </c>
      <c r="F38" s="1">
        <v>145000000</v>
      </c>
      <c r="G38" s="1">
        <v>234238000</v>
      </c>
      <c r="H38" s="1">
        <v>316000000</v>
      </c>
      <c r="I38" s="1">
        <v>255000000</v>
      </c>
      <c r="J38" s="1">
        <v>355000000</v>
      </c>
      <c r="K38" s="1">
        <v>358521000</v>
      </c>
      <c r="L38" s="1">
        <v>537834000</v>
      </c>
      <c r="M38" s="1">
        <v>330674000</v>
      </c>
      <c r="N38" s="1">
        <v>346000000</v>
      </c>
      <c r="O38" s="1">
        <v>340000000</v>
      </c>
      <c r="P38" s="1">
        <v>412000000</v>
      </c>
      <c r="Q38" s="1">
        <v>388000000</v>
      </c>
      <c r="R38" s="1">
        <v>483000000</v>
      </c>
      <c r="S38" s="1">
        <v>418000000</v>
      </c>
      <c r="T38" s="1">
        <v>794000000</v>
      </c>
      <c r="U38" s="1">
        <v>796000000</v>
      </c>
      <c r="V38" s="1">
        <v>1575000000</v>
      </c>
      <c r="W38" s="1">
        <v>979000000</v>
      </c>
      <c r="X38" s="1">
        <v>1826000000</v>
      </c>
      <c r="Y38" s="1">
        <v>2605000000</v>
      </c>
      <c r="AC38" s="25" t="s">
        <v>104</v>
      </c>
      <c r="AD38" s="26">
        <f>Y24</f>
        <v>189000000</v>
      </c>
      <c r="AE38" s="24"/>
    </row>
    <row r="39" spans="1:31" ht="20" x14ac:dyDescent="0.25">
      <c r="A39" s="5" t="s">
        <v>34</v>
      </c>
      <c r="B39" s="1">
        <v>1600000</v>
      </c>
      <c r="C39" s="1">
        <v>6000000</v>
      </c>
      <c r="D39" s="1">
        <v>62000000</v>
      </c>
      <c r="E39" s="1">
        <v>82000000</v>
      </c>
      <c r="F39" s="1">
        <v>24000000</v>
      </c>
      <c r="G39" s="1">
        <v>17800000</v>
      </c>
      <c r="H39" s="1">
        <v>24000000</v>
      </c>
      <c r="I39" s="1">
        <v>27000000</v>
      </c>
      <c r="J39" s="1">
        <v>41000000</v>
      </c>
      <c r="K39" s="1">
        <v>54336000</v>
      </c>
      <c r="L39" s="1">
        <v>56299000</v>
      </c>
      <c r="M39" s="1">
        <v>46966000</v>
      </c>
      <c r="N39" s="1">
        <v>42000000</v>
      </c>
      <c r="O39" s="1">
        <v>99000000</v>
      </c>
      <c r="P39" s="1">
        <v>181000000</v>
      </c>
      <c r="Q39" s="1">
        <v>139000000</v>
      </c>
      <c r="R39" s="1">
        <v>133000000</v>
      </c>
      <c r="S39" s="1">
        <v>93000000</v>
      </c>
      <c r="T39" s="1">
        <v>118000000</v>
      </c>
      <c r="U39" s="1">
        <v>86000000</v>
      </c>
      <c r="V39" s="1">
        <v>136000000</v>
      </c>
      <c r="W39" s="1">
        <v>157000000</v>
      </c>
      <c r="X39" s="1">
        <v>239000000</v>
      </c>
      <c r="Y39" s="1">
        <v>366000000</v>
      </c>
      <c r="AC39" s="25" t="s">
        <v>18</v>
      </c>
      <c r="AD39" s="26">
        <f>Y22</f>
        <v>9941000000</v>
      </c>
      <c r="AE39" s="24"/>
    </row>
    <row r="40" spans="1:31" ht="20" x14ac:dyDescent="0.25">
      <c r="A40" s="6" t="s">
        <v>35</v>
      </c>
      <c r="B40" s="10">
        <v>101100000</v>
      </c>
      <c r="C40" s="10">
        <v>173000000</v>
      </c>
      <c r="D40" s="10">
        <v>931000000</v>
      </c>
      <c r="E40" s="10">
        <v>1234000000</v>
      </c>
      <c r="F40" s="10">
        <v>1352000000</v>
      </c>
      <c r="G40" s="10">
        <v>1052712000</v>
      </c>
      <c r="H40" s="10">
        <v>1307000000</v>
      </c>
      <c r="I40" s="10">
        <v>1550000000</v>
      </c>
      <c r="J40" s="10">
        <v>2032000000</v>
      </c>
      <c r="K40" s="10">
        <v>2888829000</v>
      </c>
      <c r="L40" s="10">
        <v>2167958000</v>
      </c>
      <c r="M40" s="10">
        <v>2480830000</v>
      </c>
      <c r="N40" s="10">
        <v>3227000000</v>
      </c>
      <c r="O40" s="10">
        <v>3905000000</v>
      </c>
      <c r="P40" s="10">
        <v>4775000000</v>
      </c>
      <c r="Q40" s="10">
        <v>5625000000</v>
      </c>
      <c r="R40" s="10">
        <v>5713000000</v>
      </c>
      <c r="S40" s="10">
        <v>6053000000</v>
      </c>
      <c r="T40" s="10">
        <v>8536000000</v>
      </c>
      <c r="U40" s="10">
        <v>9255000000</v>
      </c>
      <c r="V40" s="10">
        <v>10557000000</v>
      </c>
      <c r="W40" s="10">
        <v>13690000000</v>
      </c>
      <c r="X40" s="10">
        <v>16055000000</v>
      </c>
      <c r="Y40" s="10">
        <v>28829000000</v>
      </c>
      <c r="AC40" s="27" t="s">
        <v>105</v>
      </c>
      <c r="AD40" s="28">
        <f>AD38/AD39</f>
        <v>1.9012171813700834E-2</v>
      </c>
      <c r="AE40" s="24"/>
    </row>
    <row r="41" spans="1:31" ht="20" x14ac:dyDescent="0.25">
      <c r="A41" s="5" t="s">
        <v>36</v>
      </c>
      <c r="B41" s="1">
        <v>11700000</v>
      </c>
      <c r="C41" s="1">
        <v>26000000</v>
      </c>
      <c r="D41" s="1">
        <v>47000000</v>
      </c>
      <c r="E41" s="1">
        <v>120000000</v>
      </c>
      <c r="F41" s="1">
        <v>135000000</v>
      </c>
      <c r="G41" s="1">
        <v>190029000</v>
      </c>
      <c r="H41" s="1">
        <v>179000000</v>
      </c>
      <c r="I41" s="1">
        <v>178000000</v>
      </c>
      <c r="J41" s="1">
        <v>261000000</v>
      </c>
      <c r="K41" s="1">
        <v>359808000</v>
      </c>
      <c r="L41" s="1">
        <v>625798000</v>
      </c>
      <c r="M41" s="1">
        <v>571858000</v>
      </c>
      <c r="N41" s="1">
        <v>569000000</v>
      </c>
      <c r="O41" s="1">
        <v>560000000</v>
      </c>
      <c r="P41" s="1">
        <v>576000000</v>
      </c>
      <c r="Q41" s="1">
        <v>583000000</v>
      </c>
      <c r="R41" s="1">
        <v>557000000</v>
      </c>
      <c r="S41" s="1">
        <v>466000000</v>
      </c>
      <c r="T41" s="1">
        <v>521000000</v>
      </c>
      <c r="U41" s="1">
        <v>997000000</v>
      </c>
      <c r="V41" s="1">
        <v>1404000000</v>
      </c>
      <c r="W41" s="1">
        <v>2292000000</v>
      </c>
      <c r="X41" s="1">
        <v>2856000000</v>
      </c>
      <c r="Y41" s="1">
        <v>3607000000</v>
      </c>
      <c r="AC41" s="27" t="s">
        <v>106</v>
      </c>
      <c r="AD41" s="28">
        <f>AD37*(1-AD40)</f>
        <v>1.9809457298876239E-2</v>
      </c>
      <c r="AE41" s="24"/>
    </row>
    <row r="42" spans="1:31" ht="19" x14ac:dyDescent="0.25">
      <c r="A42" s="5" t="s">
        <v>37</v>
      </c>
      <c r="B42" s="1" t="s">
        <v>91</v>
      </c>
      <c r="C42" s="1" t="s">
        <v>91</v>
      </c>
      <c r="D42" s="1">
        <v>24000000</v>
      </c>
      <c r="E42" s="1">
        <v>50000000</v>
      </c>
      <c r="F42" s="1">
        <v>54000000</v>
      </c>
      <c r="G42" s="1" t="s">
        <v>91</v>
      </c>
      <c r="H42" s="1">
        <v>108000000</v>
      </c>
      <c r="I42" s="1">
        <v>145000000</v>
      </c>
      <c r="J42" s="1">
        <v>301000000</v>
      </c>
      <c r="K42" s="1">
        <v>354057000</v>
      </c>
      <c r="L42" s="1">
        <v>369844000</v>
      </c>
      <c r="M42" s="1">
        <v>369844000</v>
      </c>
      <c r="N42" s="1">
        <v>370000000</v>
      </c>
      <c r="O42" s="1">
        <v>641000000</v>
      </c>
      <c r="P42" s="1">
        <v>641000000</v>
      </c>
      <c r="Q42" s="1">
        <v>643000000</v>
      </c>
      <c r="R42" s="1">
        <v>618000000</v>
      </c>
      <c r="S42" s="1">
        <v>618000000</v>
      </c>
      <c r="T42" s="1">
        <v>618000000</v>
      </c>
      <c r="U42" s="1">
        <v>618000000</v>
      </c>
      <c r="V42" s="1">
        <v>618000000</v>
      </c>
      <c r="W42" s="1">
        <v>618000000</v>
      </c>
      <c r="X42" s="1">
        <v>4193000000</v>
      </c>
      <c r="Y42" s="1">
        <v>4349000000</v>
      </c>
      <c r="AC42" s="25"/>
      <c r="AD42" s="24"/>
      <c r="AE42" s="24"/>
    </row>
    <row r="43" spans="1:31" ht="20" x14ac:dyDescent="0.25">
      <c r="A43" s="5" t="s">
        <v>38</v>
      </c>
      <c r="B43" s="1" t="s">
        <v>91</v>
      </c>
      <c r="C43" s="1" t="s">
        <v>91</v>
      </c>
      <c r="D43" s="1" t="s">
        <v>91</v>
      </c>
      <c r="E43" s="1">
        <v>31000000</v>
      </c>
      <c r="F43" s="1">
        <v>22000000</v>
      </c>
      <c r="G43" s="1">
        <v>148872000</v>
      </c>
      <c r="H43" s="1">
        <v>28000000</v>
      </c>
      <c r="I43" s="1">
        <v>15000000</v>
      </c>
      <c r="J43" s="1">
        <v>46000000</v>
      </c>
      <c r="K43" s="1">
        <v>106926000</v>
      </c>
      <c r="L43" s="1">
        <v>147101000</v>
      </c>
      <c r="M43" s="1">
        <v>120458000</v>
      </c>
      <c r="N43" s="1">
        <v>289000000</v>
      </c>
      <c r="O43" s="1">
        <v>326000000</v>
      </c>
      <c r="P43" s="1">
        <v>312000000</v>
      </c>
      <c r="Q43" s="1">
        <v>296000000</v>
      </c>
      <c r="R43" s="1">
        <v>222000000</v>
      </c>
      <c r="S43" s="1">
        <v>166000000</v>
      </c>
      <c r="T43" s="1">
        <v>104000000</v>
      </c>
      <c r="U43" s="1">
        <v>52000000</v>
      </c>
      <c r="V43" s="1">
        <v>45000000</v>
      </c>
      <c r="W43" s="1">
        <v>49000000</v>
      </c>
      <c r="X43" s="1">
        <v>2737000000</v>
      </c>
      <c r="Y43" s="1">
        <v>2339000000</v>
      </c>
      <c r="AC43" s="23" t="s">
        <v>107</v>
      </c>
      <c r="AD43" s="24"/>
      <c r="AE43" s="24"/>
    </row>
    <row r="44" spans="1:31" ht="20" x14ac:dyDescent="0.25">
      <c r="A44" s="5" t="s">
        <v>39</v>
      </c>
      <c r="B44" s="1" t="s">
        <v>91</v>
      </c>
      <c r="C44" s="1" t="s">
        <v>91</v>
      </c>
      <c r="D44" s="1">
        <v>24000000</v>
      </c>
      <c r="E44" s="1">
        <v>81000000</v>
      </c>
      <c r="F44" s="1">
        <v>76000000</v>
      </c>
      <c r="G44" s="1">
        <v>148872000</v>
      </c>
      <c r="H44" s="1">
        <v>136000000</v>
      </c>
      <c r="I44" s="1">
        <v>160000000</v>
      </c>
      <c r="J44" s="1">
        <v>347000000</v>
      </c>
      <c r="K44" s="1">
        <v>460983000</v>
      </c>
      <c r="L44" s="1">
        <v>516945000</v>
      </c>
      <c r="M44" s="1">
        <v>490302000</v>
      </c>
      <c r="N44" s="1">
        <v>659000000</v>
      </c>
      <c r="O44" s="1">
        <v>967000000</v>
      </c>
      <c r="P44" s="1">
        <v>953000000</v>
      </c>
      <c r="Q44" s="1">
        <v>939000000</v>
      </c>
      <c r="R44" s="1">
        <v>840000000</v>
      </c>
      <c r="S44" s="1">
        <v>784000000</v>
      </c>
      <c r="T44" s="1">
        <v>722000000</v>
      </c>
      <c r="U44" s="1">
        <v>670000000</v>
      </c>
      <c r="V44" s="1">
        <v>663000000</v>
      </c>
      <c r="W44" s="1">
        <v>667000000</v>
      </c>
      <c r="X44" s="1">
        <v>6930000000</v>
      </c>
      <c r="Y44" s="1">
        <v>6688000000</v>
      </c>
      <c r="AC44" s="25" t="s">
        <v>108</v>
      </c>
      <c r="AD44" s="29">
        <v>4.2209999999999998E-2</v>
      </c>
      <c r="AE44" s="24"/>
    </row>
    <row r="45" spans="1:31" ht="20" x14ac:dyDescent="0.25">
      <c r="A45" s="5" t="s">
        <v>40</v>
      </c>
      <c r="B45" s="1" t="s">
        <v>91</v>
      </c>
      <c r="C45" s="1" t="s">
        <v>91</v>
      </c>
      <c r="D45" s="1" t="s">
        <v>91</v>
      </c>
      <c r="E45" s="1" t="s">
        <v>91</v>
      </c>
      <c r="F45" s="1" t="s">
        <v>91</v>
      </c>
      <c r="G45" s="1" t="s">
        <v>91</v>
      </c>
      <c r="H45" s="1" t="s">
        <v>91</v>
      </c>
      <c r="I45" s="1" t="s">
        <v>91</v>
      </c>
      <c r="J45" s="1" t="s">
        <v>91</v>
      </c>
      <c r="K45" s="1" t="s">
        <v>91</v>
      </c>
      <c r="L45" s="1" t="s">
        <v>91</v>
      </c>
      <c r="M45" s="1">
        <v>6630000</v>
      </c>
      <c r="N45" s="1">
        <v>8792000</v>
      </c>
      <c r="O45" s="1">
        <v>10382000</v>
      </c>
      <c r="P45" s="1">
        <v>10030000</v>
      </c>
      <c r="Q45" s="1" t="s">
        <v>91</v>
      </c>
      <c r="R45" s="1" t="s">
        <v>91</v>
      </c>
      <c r="S45" s="1" t="s">
        <v>91</v>
      </c>
      <c r="T45" s="1" t="s">
        <v>91</v>
      </c>
      <c r="U45" s="1" t="s">
        <v>91</v>
      </c>
      <c r="V45" s="1" t="s">
        <v>91</v>
      </c>
      <c r="W45" s="1" t="s">
        <v>91</v>
      </c>
      <c r="X45" s="1">
        <v>144000000</v>
      </c>
      <c r="Y45" s="1">
        <v>266000000</v>
      </c>
      <c r="AC45" s="25" t="s">
        <v>109</v>
      </c>
      <c r="AD45" s="24">
        <v>1.71</v>
      </c>
      <c r="AE45" s="24"/>
    </row>
    <row r="46" spans="1:31" ht="20" x14ac:dyDescent="0.25">
      <c r="A46" s="5" t="s">
        <v>41</v>
      </c>
      <c r="B46" s="1" t="s">
        <v>91</v>
      </c>
      <c r="C46" s="1" t="s">
        <v>91</v>
      </c>
      <c r="D46" s="1" t="s">
        <v>91</v>
      </c>
      <c r="E46" s="1" t="s">
        <v>91</v>
      </c>
      <c r="F46" s="1" t="s">
        <v>91</v>
      </c>
      <c r="G46" s="1" t="s">
        <v>91</v>
      </c>
      <c r="H46" s="1" t="s">
        <v>91</v>
      </c>
      <c r="I46" s="1" t="s">
        <v>91</v>
      </c>
      <c r="J46" s="1" t="s">
        <v>91</v>
      </c>
      <c r="K46" s="1" t="s">
        <v>91</v>
      </c>
      <c r="L46" s="1" t="s">
        <v>91</v>
      </c>
      <c r="M46" s="1" t="s">
        <v>91</v>
      </c>
      <c r="N46" s="1">
        <v>46000000</v>
      </c>
      <c r="O46" s="1">
        <v>133000000</v>
      </c>
      <c r="P46" s="1">
        <v>193000000</v>
      </c>
      <c r="Q46" s="1">
        <v>158000000</v>
      </c>
      <c r="R46" s="1">
        <v>232000000</v>
      </c>
      <c r="S46" s="1" t="s">
        <v>91</v>
      </c>
      <c r="T46" s="1">
        <v>141000000</v>
      </c>
      <c r="U46" s="1">
        <v>18000000</v>
      </c>
      <c r="V46" s="1">
        <v>19000000</v>
      </c>
      <c r="W46" s="1">
        <v>29000000</v>
      </c>
      <c r="X46" s="1">
        <v>806000000</v>
      </c>
      <c r="Y46" s="1">
        <v>1222000000</v>
      </c>
      <c r="AC46" s="25" t="s">
        <v>110</v>
      </c>
      <c r="AD46" s="29">
        <v>8.5099999999999995E-2</v>
      </c>
      <c r="AE46" s="24"/>
    </row>
    <row r="47" spans="1:31" ht="20" x14ac:dyDescent="0.25">
      <c r="A47" s="5" t="s">
        <v>42</v>
      </c>
      <c r="B47" s="1">
        <v>500000</v>
      </c>
      <c r="C47" s="1">
        <v>3000000</v>
      </c>
      <c r="D47" s="1">
        <v>15000000</v>
      </c>
      <c r="E47" s="1">
        <v>68000000</v>
      </c>
      <c r="F47" s="1">
        <v>54000000</v>
      </c>
      <c r="G47" s="1">
        <v>7731000</v>
      </c>
      <c r="H47" s="1">
        <v>42000000</v>
      </c>
      <c r="I47" s="1">
        <v>67000000</v>
      </c>
      <c r="J47" s="1">
        <v>35000000</v>
      </c>
      <c r="K47" s="1">
        <v>38051000</v>
      </c>
      <c r="L47" s="1">
        <v>40026000</v>
      </c>
      <c r="M47" s="1">
        <v>36298000</v>
      </c>
      <c r="N47" s="1">
        <v>-14792000</v>
      </c>
      <c r="O47" s="1">
        <v>-22382000</v>
      </c>
      <c r="P47" s="1">
        <v>-95030000</v>
      </c>
      <c r="Q47" s="1">
        <v>-54000000</v>
      </c>
      <c r="R47" s="1">
        <v>-141000000</v>
      </c>
      <c r="S47" s="1">
        <v>67000000</v>
      </c>
      <c r="T47" s="1">
        <v>-79000000</v>
      </c>
      <c r="U47" s="1">
        <v>301000000</v>
      </c>
      <c r="V47" s="1">
        <v>649000000</v>
      </c>
      <c r="W47" s="1">
        <v>637000000</v>
      </c>
      <c r="X47" s="1">
        <v>2000000000</v>
      </c>
      <c r="Y47" s="1">
        <v>3575000000</v>
      </c>
      <c r="AC47" s="27" t="s">
        <v>111</v>
      </c>
      <c r="AD47" s="30">
        <f>(AD44)+((AD45)*(AD46-AD44))</f>
        <v>0.11555189999999999</v>
      </c>
      <c r="AE47" s="24"/>
    </row>
    <row r="48" spans="1:31" ht="19" x14ac:dyDescent="0.25">
      <c r="A48" s="5" t="s">
        <v>43</v>
      </c>
      <c r="B48" s="1">
        <v>12200000</v>
      </c>
      <c r="C48" s="1">
        <v>29000000</v>
      </c>
      <c r="D48" s="1">
        <v>86000000</v>
      </c>
      <c r="E48" s="1">
        <v>269000000</v>
      </c>
      <c r="F48" s="1">
        <v>265000000</v>
      </c>
      <c r="G48" s="1">
        <v>346632000</v>
      </c>
      <c r="H48" s="1">
        <v>357000000</v>
      </c>
      <c r="I48" s="1">
        <v>405000000</v>
      </c>
      <c r="J48" s="1">
        <v>643000000</v>
      </c>
      <c r="K48" s="1">
        <v>858842000</v>
      </c>
      <c r="L48" s="1">
        <v>1182769000</v>
      </c>
      <c r="M48" s="1">
        <v>1105088000</v>
      </c>
      <c r="N48" s="1">
        <v>1268000000</v>
      </c>
      <c r="O48" s="1">
        <v>1648000000</v>
      </c>
      <c r="P48" s="1">
        <v>1637000000</v>
      </c>
      <c r="Q48" s="1">
        <v>1626000000</v>
      </c>
      <c r="R48" s="1">
        <v>1488000000</v>
      </c>
      <c r="S48" s="1">
        <v>1317000000</v>
      </c>
      <c r="T48" s="1">
        <v>1305000000</v>
      </c>
      <c r="U48" s="1">
        <v>1986000000</v>
      </c>
      <c r="V48" s="1">
        <v>2735000000</v>
      </c>
      <c r="W48" s="1">
        <v>3625000000</v>
      </c>
      <c r="X48" s="1">
        <v>12736000000</v>
      </c>
      <c r="Y48" s="1">
        <v>15358000000</v>
      </c>
      <c r="AC48" s="25"/>
      <c r="AD48" s="24"/>
      <c r="AE48" s="24"/>
    </row>
    <row r="49" spans="1:32" ht="40" x14ac:dyDescent="0.25">
      <c r="A49" s="5" t="s">
        <v>44</v>
      </c>
      <c r="B49" s="1" t="s">
        <v>91</v>
      </c>
      <c r="C49" s="1" t="s">
        <v>91</v>
      </c>
      <c r="D49" s="1" t="s">
        <v>91</v>
      </c>
      <c r="E49" s="1" t="s">
        <v>91</v>
      </c>
      <c r="F49" s="1" t="s">
        <v>91</v>
      </c>
      <c r="G49" s="1" t="s">
        <v>91</v>
      </c>
      <c r="H49" s="1" t="s">
        <v>91</v>
      </c>
      <c r="I49" s="1" t="s">
        <v>91</v>
      </c>
      <c r="J49" s="1" t="s">
        <v>91</v>
      </c>
      <c r="K49" s="1" t="s">
        <v>91</v>
      </c>
      <c r="L49" s="1" t="s">
        <v>91</v>
      </c>
      <c r="M49" s="1" t="s">
        <v>91</v>
      </c>
      <c r="N49" s="1" t="s">
        <v>91</v>
      </c>
      <c r="O49" s="1" t="s">
        <v>91</v>
      </c>
      <c r="P49" s="1" t="s">
        <v>91</v>
      </c>
      <c r="Q49" s="1" t="s">
        <v>91</v>
      </c>
      <c r="R49" s="1" t="s">
        <v>91</v>
      </c>
      <c r="S49" s="1" t="s">
        <v>91</v>
      </c>
      <c r="T49" s="1" t="s">
        <v>91</v>
      </c>
      <c r="U49" s="1" t="s">
        <v>91</v>
      </c>
      <c r="V49" s="1" t="s">
        <v>91</v>
      </c>
      <c r="W49" s="1" t="s">
        <v>91</v>
      </c>
      <c r="X49" s="1" t="s">
        <v>91</v>
      </c>
      <c r="Y49" s="1" t="s">
        <v>91</v>
      </c>
      <c r="AC49" s="31" t="s">
        <v>112</v>
      </c>
      <c r="AD49" s="32" t="s">
        <v>113</v>
      </c>
      <c r="AE49" s="32" t="s">
        <v>114</v>
      </c>
    </row>
    <row r="50" spans="1:32" ht="20" x14ac:dyDescent="0.25">
      <c r="A50" s="7" t="s">
        <v>45</v>
      </c>
      <c r="B50" s="11">
        <v>113300000</v>
      </c>
      <c r="C50" s="11">
        <v>202000000</v>
      </c>
      <c r="D50" s="11">
        <v>1017000000</v>
      </c>
      <c r="E50" s="11">
        <v>1503000000</v>
      </c>
      <c r="F50" s="11">
        <v>1617000000</v>
      </c>
      <c r="G50" s="11">
        <v>1399344000</v>
      </c>
      <c r="H50" s="11">
        <v>1664000000</v>
      </c>
      <c r="I50" s="11">
        <v>1955000000</v>
      </c>
      <c r="J50" s="11">
        <v>2675000000</v>
      </c>
      <c r="K50" s="11">
        <v>3747671000</v>
      </c>
      <c r="L50" s="11">
        <v>3350727000</v>
      </c>
      <c r="M50" s="11">
        <v>3585918000</v>
      </c>
      <c r="N50" s="11">
        <v>4495000000</v>
      </c>
      <c r="O50" s="11">
        <v>5553000000</v>
      </c>
      <c r="P50" s="11">
        <v>6412000000</v>
      </c>
      <c r="Q50" s="11">
        <v>7251000000</v>
      </c>
      <c r="R50" s="11">
        <v>7201000000</v>
      </c>
      <c r="S50" s="11">
        <v>7370000000</v>
      </c>
      <c r="T50" s="11">
        <v>9841000000</v>
      </c>
      <c r="U50" s="11">
        <v>11241000000</v>
      </c>
      <c r="V50" s="11">
        <v>13292000000</v>
      </c>
      <c r="W50" s="11">
        <v>17315000000</v>
      </c>
      <c r="X50" s="11">
        <v>28791000000</v>
      </c>
      <c r="Y50" s="11">
        <v>44187000000</v>
      </c>
      <c r="AC50" s="25" t="s">
        <v>115</v>
      </c>
      <c r="AD50" s="26">
        <f>AD35+AD36</f>
        <v>11687000000</v>
      </c>
      <c r="AE50" s="33">
        <f>AD50/AD52</f>
        <v>3.5090300400834697E-2</v>
      </c>
      <c r="AF50" s="34" t="s">
        <v>116</v>
      </c>
    </row>
    <row r="51" spans="1:32" ht="20" x14ac:dyDescent="0.25">
      <c r="A51" s="5" t="s">
        <v>46</v>
      </c>
      <c r="B51" s="1">
        <v>35700000</v>
      </c>
      <c r="C51" s="1">
        <v>65000000</v>
      </c>
      <c r="D51" s="1">
        <v>72000000</v>
      </c>
      <c r="E51" s="1">
        <v>214000000</v>
      </c>
      <c r="F51" s="1">
        <v>141000000</v>
      </c>
      <c r="G51" s="1">
        <v>185342000</v>
      </c>
      <c r="H51" s="1">
        <v>238000000</v>
      </c>
      <c r="I51" s="1">
        <v>179000000</v>
      </c>
      <c r="J51" s="1">
        <v>272000000</v>
      </c>
      <c r="K51" s="1">
        <v>492099000</v>
      </c>
      <c r="L51" s="1">
        <v>218864000</v>
      </c>
      <c r="M51" s="1">
        <v>344527000</v>
      </c>
      <c r="N51" s="1">
        <v>286000000</v>
      </c>
      <c r="O51" s="1">
        <v>335000000</v>
      </c>
      <c r="P51" s="1">
        <v>356000000</v>
      </c>
      <c r="Q51" s="1">
        <v>324000000</v>
      </c>
      <c r="R51" s="1">
        <v>293000000</v>
      </c>
      <c r="S51" s="1">
        <v>296000000</v>
      </c>
      <c r="T51" s="1">
        <v>485000000</v>
      </c>
      <c r="U51" s="1">
        <v>596000000</v>
      </c>
      <c r="V51" s="1">
        <v>511000000</v>
      </c>
      <c r="W51" s="1">
        <v>687000000</v>
      </c>
      <c r="X51" s="1">
        <v>1201000000</v>
      </c>
      <c r="Y51" s="1">
        <v>1783000000</v>
      </c>
      <c r="AC51" s="25" t="s">
        <v>121</v>
      </c>
      <c r="AD51" s="26">
        <v>321368000000</v>
      </c>
      <c r="AE51" s="33">
        <f>AD51/AD52</f>
        <v>0.96490969959916528</v>
      </c>
      <c r="AF51" s="34" t="s">
        <v>117</v>
      </c>
    </row>
    <row r="52" spans="1:32" ht="20" x14ac:dyDescent="0.25">
      <c r="A52" s="5" t="s">
        <v>47</v>
      </c>
      <c r="B52" s="1">
        <v>6400000</v>
      </c>
      <c r="C52" s="1" t="s">
        <v>91</v>
      </c>
      <c r="D52" s="1" t="s">
        <v>91</v>
      </c>
      <c r="E52" s="1" t="s">
        <v>91</v>
      </c>
      <c r="F52" s="1">
        <v>5676000</v>
      </c>
      <c r="G52" s="1">
        <v>4015000</v>
      </c>
      <c r="H52" s="1">
        <v>856000</v>
      </c>
      <c r="I52" s="1" t="s">
        <v>91</v>
      </c>
      <c r="J52" s="1" t="s">
        <v>91</v>
      </c>
      <c r="K52" s="1" t="s">
        <v>91</v>
      </c>
      <c r="L52" s="1" t="s">
        <v>91</v>
      </c>
      <c r="M52" s="1" t="s">
        <v>91</v>
      </c>
      <c r="N52" s="1" t="s">
        <v>91</v>
      </c>
      <c r="O52" s="1" t="s">
        <v>91</v>
      </c>
      <c r="P52" s="1" t="s">
        <v>91</v>
      </c>
      <c r="Q52" s="1" t="s">
        <v>91</v>
      </c>
      <c r="R52" s="1" t="s">
        <v>91</v>
      </c>
      <c r="S52" s="1">
        <v>1500000000</v>
      </c>
      <c r="T52" s="1">
        <v>827000000</v>
      </c>
      <c r="U52" s="1">
        <v>15000000</v>
      </c>
      <c r="V52" s="1" t="s">
        <v>91</v>
      </c>
      <c r="W52" s="1">
        <v>91000000</v>
      </c>
      <c r="X52" s="1">
        <v>1120000000</v>
      </c>
      <c r="Y52" s="1" t="s">
        <v>91</v>
      </c>
      <c r="AC52" s="25" t="s">
        <v>118</v>
      </c>
      <c r="AD52" s="26">
        <f>AD50+AD51</f>
        <v>333055000000</v>
      </c>
      <c r="AE52" s="24"/>
    </row>
    <row r="53" spans="1:32" ht="19" x14ac:dyDescent="0.25">
      <c r="A53" s="5" t="s">
        <v>48</v>
      </c>
      <c r="B53" s="1" t="s">
        <v>91</v>
      </c>
      <c r="C53" s="1" t="s">
        <v>91</v>
      </c>
      <c r="D53" s="1" t="s">
        <v>91</v>
      </c>
      <c r="E53" s="1" t="s">
        <v>91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91</v>
      </c>
      <c r="M53" s="1" t="s">
        <v>91</v>
      </c>
      <c r="N53" s="1">
        <v>4576000</v>
      </c>
      <c r="O53" s="1">
        <v>6941000</v>
      </c>
      <c r="P53" s="1">
        <v>3173000</v>
      </c>
      <c r="Q53" s="1">
        <v>2378000</v>
      </c>
      <c r="R53" s="1">
        <v>2810000</v>
      </c>
      <c r="S53" s="1">
        <v>2000000</v>
      </c>
      <c r="T53" s="1">
        <v>4000000</v>
      </c>
      <c r="U53" s="1">
        <v>33000000</v>
      </c>
      <c r="V53" s="1">
        <v>91000000</v>
      </c>
      <c r="W53" s="1">
        <v>61000000</v>
      </c>
      <c r="X53" s="1">
        <v>61000000</v>
      </c>
      <c r="Y53" s="1" t="s">
        <v>91</v>
      </c>
      <c r="AC53" s="25"/>
      <c r="AD53" s="24"/>
      <c r="AE53" s="24"/>
    </row>
    <row r="54" spans="1:32" ht="20" x14ac:dyDescent="0.25">
      <c r="A54" s="5" t="s">
        <v>49</v>
      </c>
      <c r="B54" s="1" t="s">
        <v>91</v>
      </c>
      <c r="C54" s="1" t="s">
        <v>91</v>
      </c>
      <c r="D54" s="1" t="s">
        <v>91</v>
      </c>
      <c r="E54" s="1">
        <v>70193000</v>
      </c>
      <c r="F54" s="1" t="s">
        <v>91</v>
      </c>
      <c r="G54" s="1" t="s">
        <v>91</v>
      </c>
      <c r="H54" s="1">
        <v>3265000</v>
      </c>
      <c r="I54" s="1">
        <v>1393000</v>
      </c>
      <c r="J54" s="1">
        <v>9419000</v>
      </c>
      <c r="K54" s="1">
        <v>5856000</v>
      </c>
      <c r="L54" s="1" t="s">
        <v>91</v>
      </c>
      <c r="M54" s="1">
        <v>19624000</v>
      </c>
      <c r="N54" s="1">
        <v>9456000</v>
      </c>
      <c r="O54" s="1">
        <v>49931000</v>
      </c>
      <c r="P54" s="1">
        <v>103736000000</v>
      </c>
      <c r="Q54" s="1">
        <v>68494000000</v>
      </c>
      <c r="R54" s="1">
        <v>63254000000</v>
      </c>
      <c r="S54" s="1">
        <v>322000000</v>
      </c>
      <c r="T54" s="1" t="s">
        <v>91</v>
      </c>
      <c r="U54" s="1" t="s">
        <v>91</v>
      </c>
      <c r="V54" s="1" t="s">
        <v>91</v>
      </c>
      <c r="W54" s="1">
        <v>548000000</v>
      </c>
      <c r="X54" s="1">
        <v>288000000</v>
      </c>
      <c r="Y54" s="1">
        <v>300000000</v>
      </c>
      <c r="AC54" s="35" t="s">
        <v>119</v>
      </c>
      <c r="AD54" s="24"/>
      <c r="AE54" s="24"/>
    </row>
    <row r="55" spans="1:32" ht="20" x14ac:dyDescent="0.25">
      <c r="A55" s="5" t="s">
        <v>50</v>
      </c>
      <c r="B55" s="1">
        <v>5000000</v>
      </c>
      <c r="C55" s="1">
        <v>11000000</v>
      </c>
      <c r="D55" s="1">
        <v>237000000</v>
      </c>
      <c r="E55" s="1">
        <v>148807000</v>
      </c>
      <c r="F55" s="1">
        <v>232324000</v>
      </c>
      <c r="G55" s="1">
        <v>144755000</v>
      </c>
      <c r="H55" s="1">
        <v>178879000</v>
      </c>
      <c r="I55" s="1">
        <v>258607000</v>
      </c>
      <c r="J55" s="1">
        <v>357581000</v>
      </c>
      <c r="K55" s="1">
        <v>469206000</v>
      </c>
      <c r="L55" s="1">
        <v>559727000</v>
      </c>
      <c r="M55" s="1">
        <v>420227000</v>
      </c>
      <c r="N55" s="1">
        <v>647544000</v>
      </c>
      <c r="O55" s="1">
        <v>545069000</v>
      </c>
      <c r="P55" s="1">
        <v>-103116000000</v>
      </c>
      <c r="Q55" s="1">
        <v>-67873000000</v>
      </c>
      <c r="R55" s="1">
        <v>-62651000000</v>
      </c>
      <c r="S55" s="1">
        <v>320000000</v>
      </c>
      <c r="T55" s="1">
        <v>476000000</v>
      </c>
      <c r="U55" s="1">
        <v>542000000</v>
      </c>
      <c r="V55" s="1">
        <v>818000000</v>
      </c>
      <c r="W55" s="1">
        <v>458000000</v>
      </c>
      <c r="X55" s="1">
        <v>1316000000</v>
      </c>
      <c r="Y55" s="1">
        <v>2252000000</v>
      </c>
      <c r="AC55" s="27" t="s">
        <v>120</v>
      </c>
      <c r="AD55" s="28">
        <f>(AE50*AD37)+(AE51*AD47)</f>
        <v>0.11220574079116059</v>
      </c>
      <c r="AE55" s="24"/>
    </row>
    <row r="56" spans="1:32" ht="19" x14ac:dyDescent="0.25">
      <c r="A56" s="6" t="s">
        <v>51</v>
      </c>
      <c r="B56" s="10">
        <v>47100000</v>
      </c>
      <c r="C56" s="10">
        <v>76000000</v>
      </c>
      <c r="D56" s="10">
        <v>309000000</v>
      </c>
      <c r="E56" s="10">
        <v>433000000</v>
      </c>
      <c r="F56" s="10">
        <v>379000000</v>
      </c>
      <c r="G56" s="10">
        <v>334112000</v>
      </c>
      <c r="H56" s="10">
        <v>421000000</v>
      </c>
      <c r="I56" s="10">
        <v>439000000</v>
      </c>
      <c r="J56" s="10">
        <v>639000000</v>
      </c>
      <c r="K56" s="10">
        <v>967161000</v>
      </c>
      <c r="L56" s="10">
        <v>778591000</v>
      </c>
      <c r="M56" s="10">
        <v>784378000</v>
      </c>
      <c r="N56" s="10">
        <v>943000000</v>
      </c>
      <c r="O56" s="10">
        <v>930000000</v>
      </c>
      <c r="P56" s="10">
        <v>976000000</v>
      </c>
      <c r="Q56" s="10">
        <v>945000000</v>
      </c>
      <c r="R56" s="10">
        <v>896000000</v>
      </c>
      <c r="S56" s="10">
        <v>2438000000</v>
      </c>
      <c r="T56" s="10">
        <v>1788000000</v>
      </c>
      <c r="U56" s="10">
        <v>1153000000</v>
      </c>
      <c r="V56" s="10">
        <v>1329000000</v>
      </c>
      <c r="W56" s="10">
        <v>1784000000</v>
      </c>
      <c r="X56" s="10">
        <v>3925000000</v>
      </c>
      <c r="Y56" s="10">
        <v>4335000000</v>
      </c>
    </row>
    <row r="57" spans="1:32" ht="19" x14ac:dyDescent="0.25">
      <c r="A57" s="5" t="s">
        <v>52</v>
      </c>
      <c r="B57" s="1">
        <v>2000000</v>
      </c>
      <c r="C57" s="1">
        <v>1000000</v>
      </c>
      <c r="D57" s="1">
        <v>300000000</v>
      </c>
      <c r="E57" s="1">
        <v>306000000</v>
      </c>
      <c r="F57" s="1">
        <v>305000000</v>
      </c>
      <c r="G57" s="1">
        <v>856000</v>
      </c>
      <c r="H57" s="1" t="s">
        <v>91</v>
      </c>
      <c r="I57" s="1" t="s">
        <v>91</v>
      </c>
      <c r="J57" s="1" t="s">
        <v>91</v>
      </c>
      <c r="K57" s="1" t="s">
        <v>91</v>
      </c>
      <c r="L57" s="1">
        <v>25634000</v>
      </c>
      <c r="M57" s="1" t="s">
        <v>91</v>
      </c>
      <c r="N57" s="1">
        <v>23000000</v>
      </c>
      <c r="O57" s="1">
        <v>21000000</v>
      </c>
      <c r="P57" s="1">
        <v>19000000</v>
      </c>
      <c r="Q57" s="1">
        <v>1374000000</v>
      </c>
      <c r="R57" s="1">
        <v>1398000000</v>
      </c>
      <c r="S57" s="1" t="s">
        <v>91</v>
      </c>
      <c r="T57" s="1">
        <v>2020000000</v>
      </c>
      <c r="U57" s="1">
        <v>1985000000</v>
      </c>
      <c r="V57" s="1">
        <v>1988000000</v>
      </c>
      <c r="W57" s="1">
        <v>1991000000</v>
      </c>
      <c r="X57" s="1">
        <v>5964000000</v>
      </c>
      <c r="Y57" s="1">
        <v>11687000000</v>
      </c>
    </row>
    <row r="58" spans="1:32" ht="19" x14ac:dyDescent="0.25">
      <c r="A58" s="5" t="s">
        <v>49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 t="s">
        <v>91</v>
      </c>
      <c r="J58" s="1" t="s">
        <v>91</v>
      </c>
      <c r="K58" s="1" t="s">
        <v>91</v>
      </c>
      <c r="L58" s="1" t="s">
        <v>91</v>
      </c>
      <c r="M58" s="1" t="s">
        <v>91</v>
      </c>
      <c r="N58" s="1" t="s">
        <v>91</v>
      </c>
      <c r="O58" s="1" t="s">
        <v>91</v>
      </c>
      <c r="P58" s="1" t="s">
        <v>91</v>
      </c>
      <c r="Q58" s="1" t="s">
        <v>91</v>
      </c>
      <c r="R58" s="1" t="s">
        <v>91</v>
      </c>
      <c r="S58" s="1">
        <v>44000000</v>
      </c>
      <c r="T58" s="1" t="s">
        <v>91</v>
      </c>
      <c r="U58" s="1" t="s">
        <v>91</v>
      </c>
      <c r="V58" s="1" t="s">
        <v>91</v>
      </c>
      <c r="W58" s="1" t="s">
        <v>91</v>
      </c>
      <c r="X58" s="1">
        <v>163000000</v>
      </c>
      <c r="Y58" s="1">
        <v>202000000</v>
      </c>
    </row>
    <row r="59" spans="1:32" ht="19" x14ac:dyDescent="0.25">
      <c r="A59" s="5" t="s">
        <v>53</v>
      </c>
      <c r="B59" s="1" t="s">
        <v>91</v>
      </c>
      <c r="C59" s="1" t="s">
        <v>91</v>
      </c>
      <c r="D59" s="1" t="s">
        <v>91</v>
      </c>
      <c r="E59" s="1" t="s">
        <v>91</v>
      </c>
      <c r="F59" s="1" t="s">
        <v>91</v>
      </c>
      <c r="G59" s="1">
        <v>8609000</v>
      </c>
      <c r="H59" s="1" t="s">
        <v>91</v>
      </c>
      <c r="I59" s="1" t="s">
        <v>91</v>
      </c>
      <c r="J59" s="1" t="s">
        <v>91</v>
      </c>
      <c r="K59" s="1">
        <v>86900000</v>
      </c>
      <c r="L59" s="1" t="s">
        <v>91</v>
      </c>
      <c r="M59" s="1">
        <v>17739000</v>
      </c>
      <c r="N59" s="1" t="s">
        <v>91</v>
      </c>
      <c r="O59" s="1" t="s">
        <v>91</v>
      </c>
      <c r="P59" s="1" t="s">
        <v>91</v>
      </c>
      <c r="Q59" s="1" t="s">
        <v>91</v>
      </c>
      <c r="R59" s="1" t="s">
        <v>91</v>
      </c>
      <c r="S59" s="1">
        <v>301000000</v>
      </c>
      <c r="T59" s="1" t="s">
        <v>91</v>
      </c>
      <c r="U59" s="1" t="s">
        <v>91</v>
      </c>
      <c r="V59" s="1" t="s">
        <v>91</v>
      </c>
      <c r="W59" s="1" t="s">
        <v>91</v>
      </c>
      <c r="X59" s="1">
        <v>241000000</v>
      </c>
      <c r="Y59" s="1">
        <v>245000000</v>
      </c>
    </row>
    <row r="60" spans="1:32" ht="19" x14ac:dyDescent="0.25">
      <c r="A60" s="5" t="s">
        <v>54</v>
      </c>
      <c r="B60" s="1" t="s">
        <v>91</v>
      </c>
      <c r="C60" s="1">
        <v>1000000</v>
      </c>
      <c r="D60" s="1">
        <v>1000000</v>
      </c>
      <c r="E60" s="1" t="s">
        <v>91</v>
      </c>
      <c r="F60" s="1" t="s">
        <v>91</v>
      </c>
      <c r="G60" s="1">
        <v>4582000</v>
      </c>
      <c r="H60" s="1">
        <v>21000000</v>
      </c>
      <c r="I60" s="1">
        <v>20000000</v>
      </c>
      <c r="J60" s="1">
        <v>29000000</v>
      </c>
      <c r="K60" s="1">
        <v>75698000</v>
      </c>
      <c r="L60" s="1">
        <v>151850000</v>
      </c>
      <c r="M60" s="1">
        <v>118661000</v>
      </c>
      <c r="N60" s="1">
        <v>348000000</v>
      </c>
      <c r="O60" s="1">
        <v>456000000</v>
      </c>
      <c r="P60" s="1">
        <v>590000000</v>
      </c>
      <c r="Q60" s="1">
        <v>475000000</v>
      </c>
      <c r="R60" s="1">
        <v>489000000</v>
      </c>
      <c r="S60" s="1">
        <v>118000000</v>
      </c>
      <c r="T60" s="1">
        <v>271000000</v>
      </c>
      <c r="U60" s="1">
        <v>632000000</v>
      </c>
      <c r="V60" s="1">
        <v>633000000</v>
      </c>
      <c r="W60" s="1">
        <v>1336000000</v>
      </c>
      <c r="X60" s="1">
        <v>1605000000</v>
      </c>
      <c r="Y60" s="1">
        <v>1106000000</v>
      </c>
    </row>
    <row r="61" spans="1:32" ht="19" x14ac:dyDescent="0.25">
      <c r="A61" s="5" t="s">
        <v>55</v>
      </c>
      <c r="B61" s="1">
        <v>2000000</v>
      </c>
      <c r="C61" s="1">
        <v>2000000</v>
      </c>
      <c r="D61" s="1">
        <v>301000000</v>
      </c>
      <c r="E61" s="1">
        <v>306000000</v>
      </c>
      <c r="F61" s="1">
        <v>305000000</v>
      </c>
      <c r="G61" s="1">
        <v>14047000</v>
      </c>
      <c r="H61" s="1">
        <v>21000000</v>
      </c>
      <c r="I61" s="1">
        <v>20000000</v>
      </c>
      <c r="J61" s="1">
        <v>29000000</v>
      </c>
      <c r="K61" s="1">
        <v>162598000</v>
      </c>
      <c r="L61" s="1">
        <v>177484000</v>
      </c>
      <c r="M61" s="1">
        <v>136400000</v>
      </c>
      <c r="N61" s="1">
        <v>371000000</v>
      </c>
      <c r="O61" s="1">
        <v>477000000</v>
      </c>
      <c r="P61" s="1">
        <v>609000000</v>
      </c>
      <c r="Q61" s="1">
        <v>1849000000</v>
      </c>
      <c r="R61" s="1">
        <v>1887000000</v>
      </c>
      <c r="S61" s="1">
        <v>463000000</v>
      </c>
      <c r="T61" s="1">
        <v>2291000000</v>
      </c>
      <c r="U61" s="1">
        <v>2617000000</v>
      </c>
      <c r="V61" s="1">
        <v>2621000000</v>
      </c>
      <c r="W61" s="1">
        <v>3327000000</v>
      </c>
      <c r="X61" s="1">
        <v>7973000000</v>
      </c>
      <c r="Y61" s="1">
        <v>13240000000</v>
      </c>
    </row>
    <row r="62" spans="1:32" ht="19" x14ac:dyDescent="0.25">
      <c r="A62" s="5" t="s">
        <v>56</v>
      </c>
      <c r="B62" s="1" t="s">
        <v>91</v>
      </c>
      <c r="C62" s="1" t="s">
        <v>91</v>
      </c>
      <c r="D62" s="1" t="s">
        <v>91</v>
      </c>
      <c r="E62" s="1" t="s">
        <v>91</v>
      </c>
      <c r="F62" s="1" t="s">
        <v>91</v>
      </c>
      <c r="G62" s="1" t="s">
        <v>91</v>
      </c>
      <c r="H62" s="1" t="s">
        <v>91</v>
      </c>
      <c r="I62" s="1" t="s">
        <v>91</v>
      </c>
      <c r="J62" s="1" t="s">
        <v>91</v>
      </c>
      <c r="K62" s="1" t="s">
        <v>91</v>
      </c>
      <c r="L62" s="1" t="s">
        <v>91</v>
      </c>
      <c r="M62" s="1" t="s">
        <v>91</v>
      </c>
      <c r="N62" s="1" t="s">
        <v>91</v>
      </c>
      <c r="O62" s="1" t="s">
        <v>91</v>
      </c>
      <c r="P62" s="1" t="s">
        <v>91</v>
      </c>
      <c r="Q62" s="1" t="s">
        <v>91</v>
      </c>
      <c r="R62" s="1" t="s">
        <v>91</v>
      </c>
      <c r="S62" s="1" t="s">
        <v>91</v>
      </c>
      <c r="T62" s="1" t="s">
        <v>91</v>
      </c>
      <c r="U62" s="1" t="s">
        <v>91</v>
      </c>
      <c r="V62" s="1" t="s">
        <v>91</v>
      </c>
      <c r="W62" s="1" t="s">
        <v>91</v>
      </c>
      <c r="X62" s="1" t="s">
        <v>91</v>
      </c>
      <c r="Y62" s="1" t="s">
        <v>91</v>
      </c>
    </row>
    <row r="63" spans="1:32" ht="19" x14ac:dyDescent="0.25">
      <c r="A63" s="6" t="s">
        <v>57</v>
      </c>
      <c r="B63" s="10">
        <v>49100000</v>
      </c>
      <c r="C63" s="10">
        <v>78000000</v>
      </c>
      <c r="D63" s="10">
        <v>610000000</v>
      </c>
      <c r="E63" s="10">
        <v>739000000</v>
      </c>
      <c r="F63" s="10">
        <v>684000000</v>
      </c>
      <c r="G63" s="10">
        <v>348159000</v>
      </c>
      <c r="H63" s="10">
        <v>442000000</v>
      </c>
      <c r="I63" s="10">
        <v>459000000</v>
      </c>
      <c r="J63" s="10">
        <v>668000000</v>
      </c>
      <c r="K63" s="10">
        <v>1129759000</v>
      </c>
      <c r="L63" s="10">
        <v>956075000</v>
      </c>
      <c r="M63" s="10">
        <v>920778000</v>
      </c>
      <c r="N63" s="10">
        <v>1314000000</v>
      </c>
      <c r="O63" s="10">
        <v>1407000000</v>
      </c>
      <c r="P63" s="10">
        <v>1585000000</v>
      </c>
      <c r="Q63" s="10">
        <v>2794000000</v>
      </c>
      <c r="R63" s="10">
        <v>2783000000</v>
      </c>
      <c r="S63" s="10">
        <v>2901000000</v>
      </c>
      <c r="T63" s="10">
        <v>4079000000</v>
      </c>
      <c r="U63" s="10">
        <v>3770000000</v>
      </c>
      <c r="V63" s="10">
        <v>3950000000</v>
      </c>
      <c r="W63" s="10">
        <v>5111000000</v>
      </c>
      <c r="X63" s="10">
        <v>11898000000</v>
      </c>
      <c r="Y63" s="10">
        <v>17575000000</v>
      </c>
    </row>
    <row r="64" spans="1:32" ht="19" x14ac:dyDescent="0.25">
      <c r="A64" s="5" t="s">
        <v>58</v>
      </c>
      <c r="B64" s="1" t="s">
        <v>91</v>
      </c>
      <c r="C64" s="1" t="s">
        <v>91</v>
      </c>
      <c r="D64" s="1" t="s">
        <v>91</v>
      </c>
      <c r="E64" s="1" t="s">
        <v>91</v>
      </c>
      <c r="F64" s="1" t="s">
        <v>91</v>
      </c>
      <c r="G64" s="1">
        <v>164000</v>
      </c>
      <c r="H64" s="1" t="s">
        <v>91</v>
      </c>
      <c r="I64" s="1" t="s">
        <v>91</v>
      </c>
      <c r="J64" s="1">
        <v>1000000</v>
      </c>
      <c r="K64" s="1">
        <v>619000</v>
      </c>
      <c r="L64" s="1">
        <v>629000</v>
      </c>
      <c r="M64" s="1">
        <v>653000</v>
      </c>
      <c r="N64" s="1">
        <v>1000000</v>
      </c>
      <c r="O64" s="1">
        <v>1000000</v>
      </c>
      <c r="P64" s="1">
        <v>1000000</v>
      </c>
      <c r="Q64" s="1">
        <v>1000000</v>
      </c>
      <c r="R64" s="1">
        <v>1000000</v>
      </c>
      <c r="S64" s="1">
        <v>1000000</v>
      </c>
      <c r="T64" s="1">
        <v>1000000</v>
      </c>
      <c r="U64" s="1">
        <v>1000000</v>
      </c>
      <c r="V64" s="1">
        <v>1000000</v>
      </c>
      <c r="W64" s="1">
        <v>1000000</v>
      </c>
      <c r="X64" s="1">
        <v>1000000</v>
      </c>
      <c r="Y64" s="1">
        <v>3000000</v>
      </c>
    </row>
    <row r="65" spans="1:25" ht="19" x14ac:dyDescent="0.25">
      <c r="A65" s="5" t="s">
        <v>59</v>
      </c>
      <c r="B65" s="1">
        <v>-9400000</v>
      </c>
      <c r="C65" s="1">
        <v>29000000</v>
      </c>
      <c r="D65" s="1">
        <v>130000000</v>
      </c>
      <c r="E65" s="1">
        <v>307000000</v>
      </c>
      <c r="F65" s="1">
        <v>398000000</v>
      </c>
      <c r="G65" s="1">
        <v>472158000</v>
      </c>
      <c r="H65" s="1">
        <v>447000000</v>
      </c>
      <c r="I65" s="1">
        <v>748000000</v>
      </c>
      <c r="J65" s="1">
        <v>1197000000</v>
      </c>
      <c r="K65" s="1">
        <v>1994210000</v>
      </c>
      <c r="L65" s="1">
        <v>1964169000</v>
      </c>
      <c r="M65" s="1">
        <v>1896182000</v>
      </c>
      <c r="N65" s="1">
        <v>2149000000</v>
      </c>
      <c r="O65" s="1">
        <v>2730000000</v>
      </c>
      <c r="P65" s="1">
        <v>3246000000</v>
      </c>
      <c r="Q65" s="1">
        <v>3505000000</v>
      </c>
      <c r="R65" s="1">
        <v>3949000000</v>
      </c>
      <c r="S65" s="1">
        <v>4350000000</v>
      </c>
      <c r="T65" s="1">
        <v>6108000000</v>
      </c>
      <c r="U65" s="1">
        <v>8787000000</v>
      </c>
      <c r="V65" s="1">
        <v>12565000000</v>
      </c>
      <c r="W65" s="1">
        <v>14971000000</v>
      </c>
      <c r="X65" s="1">
        <v>18908000000</v>
      </c>
      <c r="Y65" s="1">
        <v>16235000000</v>
      </c>
    </row>
    <row r="66" spans="1:25" ht="19" x14ac:dyDescent="0.25">
      <c r="A66" s="5" t="s">
        <v>60</v>
      </c>
      <c r="B66" s="1">
        <v>-6900000</v>
      </c>
      <c r="C66" s="1">
        <v>-15000000</v>
      </c>
      <c r="D66" s="1">
        <v>-29000000</v>
      </c>
      <c r="E66" s="1">
        <v>-50000000</v>
      </c>
      <c r="F66" s="1">
        <v>3760000</v>
      </c>
      <c r="G66" s="1">
        <v>-4618000</v>
      </c>
      <c r="H66" s="1">
        <v>-6389000</v>
      </c>
      <c r="I66" s="1">
        <v>-3633000</v>
      </c>
      <c r="J66" s="1">
        <v>1436000</v>
      </c>
      <c r="K66" s="1">
        <v>8034000</v>
      </c>
      <c r="L66" s="1">
        <v>3865000</v>
      </c>
      <c r="M66" s="1">
        <v>12172000</v>
      </c>
      <c r="N66" s="1">
        <v>10272000</v>
      </c>
      <c r="O66" s="1">
        <v>10614000</v>
      </c>
      <c r="P66" s="1">
        <v>9981000</v>
      </c>
      <c r="Q66" s="1">
        <v>4877000</v>
      </c>
      <c r="R66" s="1">
        <v>7844000</v>
      </c>
      <c r="S66" s="1">
        <v>-4000000</v>
      </c>
      <c r="T66" s="1">
        <v>-16000000</v>
      </c>
      <c r="U66" s="1">
        <v>-18000000</v>
      </c>
      <c r="V66" s="1">
        <v>-12000000</v>
      </c>
      <c r="W66" s="1">
        <v>1000000</v>
      </c>
      <c r="X66" s="1">
        <v>19000000</v>
      </c>
      <c r="Y66" s="1">
        <v>-11000000</v>
      </c>
    </row>
    <row r="67" spans="1:25" ht="19" x14ac:dyDescent="0.25">
      <c r="A67" s="5" t="s">
        <v>61</v>
      </c>
      <c r="B67" s="1">
        <v>80500000</v>
      </c>
      <c r="C67" s="1">
        <v>111000000</v>
      </c>
      <c r="D67" s="1">
        <v>306000000</v>
      </c>
      <c r="E67" s="1">
        <v>507000000</v>
      </c>
      <c r="F67" s="1">
        <v>527000000</v>
      </c>
      <c r="G67" s="1">
        <v>583481000</v>
      </c>
      <c r="H67" s="1">
        <v>777000000</v>
      </c>
      <c r="I67" s="1">
        <v>750000000</v>
      </c>
      <c r="J67" s="1">
        <v>807483000</v>
      </c>
      <c r="K67" s="1">
        <v>615049000</v>
      </c>
      <c r="L67" s="1">
        <v>425989000</v>
      </c>
      <c r="M67" s="1">
        <v>756133000</v>
      </c>
      <c r="N67" s="1">
        <v>1021190000</v>
      </c>
      <c r="O67" s="1">
        <v>1404110000</v>
      </c>
      <c r="P67" s="1">
        <v>1570722000</v>
      </c>
      <c r="Q67" s="1">
        <v>945521000</v>
      </c>
      <c r="R67" s="1">
        <v>460138000</v>
      </c>
      <c r="S67" s="1">
        <v>122000000</v>
      </c>
      <c r="T67" s="1">
        <v>-331000000</v>
      </c>
      <c r="U67" s="1">
        <v>-1299000000</v>
      </c>
      <c r="V67" s="1">
        <v>-3212000000</v>
      </c>
      <c r="W67" s="1">
        <v>-2769000000</v>
      </c>
      <c r="X67" s="1">
        <v>-2035000000</v>
      </c>
      <c r="Y67" s="1">
        <v>10385000000</v>
      </c>
    </row>
    <row r="68" spans="1:25" ht="19" x14ac:dyDescent="0.25">
      <c r="A68" s="6" t="s">
        <v>62</v>
      </c>
      <c r="B68" s="10">
        <v>64200000</v>
      </c>
      <c r="C68" s="10">
        <v>125000000</v>
      </c>
      <c r="D68" s="10">
        <v>407000000</v>
      </c>
      <c r="E68" s="10">
        <v>764000000</v>
      </c>
      <c r="F68" s="10">
        <v>932687000</v>
      </c>
      <c r="G68" s="10">
        <v>1051185000</v>
      </c>
      <c r="H68" s="10">
        <v>1178268000</v>
      </c>
      <c r="I68" s="10">
        <v>1457756000</v>
      </c>
      <c r="J68" s="10">
        <v>2006919000</v>
      </c>
      <c r="K68" s="10">
        <v>2617912000</v>
      </c>
      <c r="L68" s="10">
        <v>2394652000</v>
      </c>
      <c r="M68" s="10">
        <v>2665140000</v>
      </c>
      <c r="N68" s="10">
        <v>3181462000</v>
      </c>
      <c r="O68" s="10">
        <v>4145724000</v>
      </c>
      <c r="P68" s="10">
        <v>4827703000</v>
      </c>
      <c r="Q68" s="10">
        <v>4456398000</v>
      </c>
      <c r="R68" s="10">
        <v>4417982000</v>
      </c>
      <c r="S68" s="10">
        <v>4469000000</v>
      </c>
      <c r="T68" s="10">
        <v>5762000000</v>
      </c>
      <c r="U68" s="10">
        <v>7471000000</v>
      </c>
      <c r="V68" s="10">
        <v>9342000000</v>
      </c>
      <c r="W68" s="10">
        <v>12204000000</v>
      </c>
      <c r="X68" s="10">
        <v>16893000000</v>
      </c>
      <c r="Y68" s="10">
        <v>26612000000</v>
      </c>
    </row>
    <row r="69" spans="1:25" ht="19" x14ac:dyDescent="0.25">
      <c r="A69" s="7" t="s">
        <v>63</v>
      </c>
      <c r="B69" s="11">
        <v>113300000</v>
      </c>
      <c r="C69" s="11">
        <v>203000000</v>
      </c>
      <c r="D69" s="11">
        <v>1017000000</v>
      </c>
      <c r="E69" s="11">
        <v>1503000000</v>
      </c>
      <c r="F69" s="11">
        <v>1616687000</v>
      </c>
      <c r="G69" s="11">
        <v>1399344000</v>
      </c>
      <c r="H69" s="11">
        <v>1620268000</v>
      </c>
      <c r="I69" s="11">
        <v>1916756000</v>
      </c>
      <c r="J69" s="11">
        <v>2674919000</v>
      </c>
      <c r="K69" s="11">
        <v>3747671000</v>
      </c>
      <c r="L69" s="11">
        <v>3350727000</v>
      </c>
      <c r="M69" s="11">
        <v>3585918000</v>
      </c>
      <c r="N69" s="11">
        <v>4495462000</v>
      </c>
      <c r="O69" s="11">
        <v>5552724000</v>
      </c>
      <c r="P69" s="11">
        <v>6412703000</v>
      </c>
      <c r="Q69" s="11">
        <v>7250398000</v>
      </c>
      <c r="R69" s="11">
        <v>7200982000</v>
      </c>
      <c r="S69" s="11">
        <v>7370000000</v>
      </c>
      <c r="T69" s="11">
        <v>9841000000</v>
      </c>
      <c r="U69" s="11">
        <v>11241000000</v>
      </c>
      <c r="V69" s="11">
        <v>13292000000</v>
      </c>
      <c r="W69" s="11">
        <v>17315000000</v>
      </c>
      <c r="X69" s="11">
        <v>28791000000</v>
      </c>
      <c r="Y69" s="11">
        <v>44187000000</v>
      </c>
    </row>
    <row r="70" spans="1:25" ht="19" x14ac:dyDescent="0.25">
      <c r="A70" s="5" t="s">
        <v>27</v>
      </c>
      <c r="B70" s="13" t="s">
        <v>92</v>
      </c>
      <c r="C70" s="13" t="s">
        <v>92</v>
      </c>
      <c r="D70" s="13" t="s">
        <v>92</v>
      </c>
      <c r="E70" s="13" t="s">
        <v>92</v>
      </c>
      <c r="F70" s="13" t="s">
        <v>92</v>
      </c>
      <c r="G70" s="13" t="s">
        <v>92</v>
      </c>
      <c r="H70" s="13" t="s">
        <v>92</v>
      </c>
      <c r="I70" s="13" t="s">
        <v>92</v>
      </c>
      <c r="J70" s="13" t="s">
        <v>92</v>
      </c>
      <c r="K70" s="13" t="s">
        <v>92</v>
      </c>
      <c r="L70" s="13" t="s">
        <v>92</v>
      </c>
      <c r="M70" s="13" t="s">
        <v>92</v>
      </c>
      <c r="N70" s="13" t="s">
        <v>92</v>
      </c>
      <c r="O70" s="13" t="s">
        <v>92</v>
      </c>
      <c r="P70" s="13" t="s">
        <v>92</v>
      </c>
      <c r="Q70" s="13" t="s">
        <v>92</v>
      </c>
      <c r="R70" s="13" t="s">
        <v>92</v>
      </c>
      <c r="S70" s="13" t="s">
        <v>92</v>
      </c>
      <c r="T70" s="13" t="s">
        <v>92</v>
      </c>
      <c r="U70" s="13" t="s">
        <v>92</v>
      </c>
      <c r="V70" s="13" t="s">
        <v>92</v>
      </c>
      <c r="W70" s="13" t="s">
        <v>92</v>
      </c>
      <c r="X70" s="13" t="s">
        <v>92</v>
      </c>
      <c r="Y70" s="13" t="s">
        <v>92</v>
      </c>
    </row>
    <row r="71" spans="1:25" ht="21" x14ac:dyDescent="0.25">
      <c r="A71" s="4" t="s">
        <v>64</v>
      </c>
      <c r="B71" s="9" t="s">
        <v>90</v>
      </c>
      <c r="C71" s="9" t="s">
        <v>90</v>
      </c>
      <c r="D71" s="9" t="s">
        <v>90</v>
      </c>
      <c r="E71" s="9" t="s">
        <v>90</v>
      </c>
      <c r="F71" s="9" t="s">
        <v>90</v>
      </c>
      <c r="G71" s="9" t="s">
        <v>90</v>
      </c>
      <c r="H71" s="9" t="s">
        <v>90</v>
      </c>
      <c r="I71" s="9" t="s">
        <v>90</v>
      </c>
      <c r="J71" s="9" t="s">
        <v>90</v>
      </c>
      <c r="K71" s="9" t="s">
        <v>90</v>
      </c>
      <c r="L71" s="9" t="s">
        <v>90</v>
      </c>
      <c r="M71" s="9" t="s">
        <v>90</v>
      </c>
      <c r="N71" s="9" t="s">
        <v>90</v>
      </c>
      <c r="O71" s="9" t="s">
        <v>90</v>
      </c>
      <c r="P71" s="9" t="s">
        <v>90</v>
      </c>
      <c r="Q71" s="9" t="s">
        <v>90</v>
      </c>
      <c r="R71" s="9" t="s">
        <v>90</v>
      </c>
      <c r="S71" s="9" t="s">
        <v>90</v>
      </c>
      <c r="T71" s="9" t="s">
        <v>90</v>
      </c>
      <c r="U71" s="9" t="s">
        <v>90</v>
      </c>
      <c r="V71" s="9" t="s">
        <v>90</v>
      </c>
      <c r="W71" s="9" t="s">
        <v>90</v>
      </c>
      <c r="X71" s="9" t="s">
        <v>90</v>
      </c>
      <c r="Y71" s="9" t="s">
        <v>90</v>
      </c>
    </row>
    <row r="72" spans="1:25" ht="19" x14ac:dyDescent="0.25">
      <c r="A72" s="5" t="s">
        <v>65</v>
      </c>
      <c r="B72" s="1">
        <v>4100000</v>
      </c>
      <c r="C72" s="1">
        <v>41000000</v>
      </c>
      <c r="D72" s="1">
        <v>98000000</v>
      </c>
      <c r="E72" s="1">
        <v>177000000</v>
      </c>
      <c r="F72" s="1">
        <v>91000000</v>
      </c>
      <c r="G72" s="1">
        <v>74419000</v>
      </c>
      <c r="H72" s="1">
        <v>89000000</v>
      </c>
      <c r="I72" s="1">
        <v>301000000</v>
      </c>
      <c r="J72" s="1">
        <v>449000000</v>
      </c>
      <c r="K72" s="1">
        <v>797645000</v>
      </c>
      <c r="L72" s="1">
        <v>-30041000</v>
      </c>
      <c r="M72" s="1">
        <v>-67987000</v>
      </c>
      <c r="N72" s="1">
        <v>253000000</v>
      </c>
      <c r="O72" s="1">
        <v>581000000</v>
      </c>
      <c r="P72" s="1">
        <v>563000000</v>
      </c>
      <c r="Q72" s="1">
        <v>440000000</v>
      </c>
      <c r="R72" s="1">
        <v>630587000</v>
      </c>
      <c r="S72" s="1">
        <v>614000000</v>
      </c>
      <c r="T72" s="1">
        <v>1666000000</v>
      </c>
      <c r="U72" s="1">
        <v>3047000000</v>
      </c>
      <c r="V72" s="1">
        <v>4141000000</v>
      </c>
      <c r="W72" s="1">
        <v>2796000000</v>
      </c>
      <c r="X72" s="1">
        <v>4332000000</v>
      </c>
      <c r="Y72" s="1">
        <v>9752000000</v>
      </c>
    </row>
    <row r="73" spans="1:25" ht="19" x14ac:dyDescent="0.25">
      <c r="A73" s="5" t="s">
        <v>12</v>
      </c>
      <c r="B73" s="1">
        <v>6500000</v>
      </c>
      <c r="C73" s="1">
        <v>9700000</v>
      </c>
      <c r="D73" s="1">
        <v>15836000</v>
      </c>
      <c r="E73" s="1">
        <v>43497000</v>
      </c>
      <c r="F73" s="1">
        <v>58216000</v>
      </c>
      <c r="G73" s="1">
        <v>82688000</v>
      </c>
      <c r="H73" s="1">
        <v>102597000</v>
      </c>
      <c r="I73" s="1">
        <v>97977000</v>
      </c>
      <c r="J73" s="1">
        <v>107562000</v>
      </c>
      <c r="K73" s="1">
        <v>133192000</v>
      </c>
      <c r="L73" s="1">
        <v>185023000</v>
      </c>
      <c r="M73" s="1">
        <v>196664000</v>
      </c>
      <c r="N73" s="1">
        <v>186989000</v>
      </c>
      <c r="O73" s="1">
        <v>204205000</v>
      </c>
      <c r="P73" s="1">
        <v>226235000</v>
      </c>
      <c r="Q73" s="1">
        <v>239148000</v>
      </c>
      <c r="R73" s="1">
        <v>220125000</v>
      </c>
      <c r="S73" s="1">
        <v>197000000</v>
      </c>
      <c r="T73" s="1">
        <v>187000000</v>
      </c>
      <c r="U73" s="1">
        <v>199000000</v>
      </c>
      <c r="V73" s="1">
        <v>262000000</v>
      </c>
      <c r="W73" s="1">
        <v>381000000</v>
      </c>
      <c r="X73" s="1">
        <v>1098000000</v>
      </c>
      <c r="Y73" s="1">
        <v>1174000000</v>
      </c>
    </row>
    <row r="74" spans="1:25" ht="19" x14ac:dyDescent="0.25">
      <c r="A74" s="5" t="s">
        <v>66</v>
      </c>
      <c r="B74" s="1" t="s">
        <v>91</v>
      </c>
      <c r="C74" s="1" t="s">
        <v>91</v>
      </c>
      <c r="D74" s="1">
        <v>-27201000</v>
      </c>
      <c r="E74" s="1">
        <v>-51914000</v>
      </c>
      <c r="F74" s="1">
        <v>29768000</v>
      </c>
      <c r="G74" s="1">
        <v>55135000</v>
      </c>
      <c r="H74" s="1">
        <v>12141000</v>
      </c>
      <c r="I74" s="1">
        <v>-10622000</v>
      </c>
      <c r="J74" s="1">
        <v>41766000</v>
      </c>
      <c r="K74" s="1">
        <v>89516000</v>
      </c>
      <c r="L74" s="1">
        <v>-23277000</v>
      </c>
      <c r="M74" s="1">
        <v>-21147000</v>
      </c>
      <c r="N74" s="1">
        <v>-2646000</v>
      </c>
      <c r="O74" s="1">
        <v>19056000</v>
      </c>
      <c r="P74" s="1">
        <v>31860000</v>
      </c>
      <c r="Q74" s="1">
        <v>15430000</v>
      </c>
      <c r="R74" s="1">
        <v>82569000</v>
      </c>
      <c r="S74" s="1">
        <v>134000000</v>
      </c>
      <c r="T74" s="1">
        <v>197000000</v>
      </c>
      <c r="U74" s="1">
        <v>-359000000</v>
      </c>
      <c r="V74" s="1">
        <v>-315000000</v>
      </c>
      <c r="W74" s="1">
        <v>18000000</v>
      </c>
      <c r="X74" s="1">
        <v>-282000000</v>
      </c>
      <c r="Y74" s="1">
        <v>-406000000</v>
      </c>
    </row>
    <row r="75" spans="1:25" ht="19" x14ac:dyDescent="0.25">
      <c r="A75" s="5" t="s">
        <v>67</v>
      </c>
      <c r="B75" s="1" t="s">
        <v>91</v>
      </c>
      <c r="C75" s="1" t="s">
        <v>91</v>
      </c>
      <c r="D75" s="1" t="s">
        <v>91</v>
      </c>
      <c r="E75" s="1" t="s">
        <v>91</v>
      </c>
      <c r="F75" s="1" t="s">
        <v>91</v>
      </c>
      <c r="G75" s="1" t="s">
        <v>91</v>
      </c>
      <c r="H75" s="1" t="s">
        <v>91</v>
      </c>
      <c r="I75" s="1" t="s">
        <v>91</v>
      </c>
      <c r="J75" s="1" t="s">
        <v>91</v>
      </c>
      <c r="K75" s="1" t="s">
        <v>91</v>
      </c>
      <c r="L75" s="1" t="s">
        <v>91</v>
      </c>
      <c r="M75" s="1">
        <v>242826000</v>
      </c>
      <c r="N75" s="1">
        <v>100353000</v>
      </c>
      <c r="O75" s="1">
        <v>136354000</v>
      </c>
      <c r="P75" s="1">
        <v>136662000</v>
      </c>
      <c r="Q75" s="1">
        <v>136295000</v>
      </c>
      <c r="R75" s="1">
        <v>157841000</v>
      </c>
      <c r="S75" s="1">
        <v>204000000</v>
      </c>
      <c r="T75" s="1">
        <v>247000000</v>
      </c>
      <c r="U75" s="1">
        <v>391000000</v>
      </c>
      <c r="V75" s="1">
        <v>557000000</v>
      </c>
      <c r="W75" s="1">
        <v>844000000</v>
      </c>
      <c r="X75" s="1">
        <v>1397000000</v>
      </c>
      <c r="Y75" s="1">
        <v>2004000000</v>
      </c>
    </row>
    <row r="76" spans="1:25" ht="19" x14ac:dyDescent="0.25">
      <c r="A76" s="5" t="s">
        <v>68</v>
      </c>
      <c r="B76" s="1">
        <v>-12600000</v>
      </c>
      <c r="C76" s="1">
        <v>-42500000</v>
      </c>
      <c r="D76" s="1">
        <v>-84776000</v>
      </c>
      <c r="E76" s="1">
        <v>-98443000</v>
      </c>
      <c r="F76" s="1">
        <v>35402000</v>
      </c>
      <c r="G76" s="1">
        <v>-180768000</v>
      </c>
      <c r="H76" s="1">
        <v>-95111000</v>
      </c>
      <c r="I76" s="1">
        <v>20133000</v>
      </c>
      <c r="J76" s="1">
        <v>-132870000</v>
      </c>
      <c r="K76" s="1">
        <v>169949000</v>
      </c>
      <c r="L76" s="1">
        <v>-33333000</v>
      </c>
      <c r="M76" s="1">
        <v>136415000</v>
      </c>
      <c r="N76" s="1">
        <v>151699000</v>
      </c>
      <c r="O76" s="1">
        <v>2149000</v>
      </c>
      <c r="P76" s="1">
        <v>-112322000</v>
      </c>
      <c r="Q76" s="1">
        <v>12237000</v>
      </c>
      <c r="R76" s="1">
        <v>-202527000</v>
      </c>
      <c r="S76" s="1">
        <v>-51000000</v>
      </c>
      <c r="T76" s="1">
        <v>-679000000</v>
      </c>
      <c r="U76" s="1">
        <v>185000000</v>
      </c>
      <c r="V76" s="1">
        <v>-857000000</v>
      </c>
      <c r="W76" s="1">
        <v>717000000</v>
      </c>
      <c r="X76" s="1">
        <v>-703000000</v>
      </c>
      <c r="Y76" s="1">
        <v>-3363000000</v>
      </c>
    </row>
    <row r="77" spans="1:25" ht="19" x14ac:dyDescent="0.25">
      <c r="A77" s="5" t="s">
        <v>69</v>
      </c>
      <c r="B77" s="1" t="s">
        <v>91</v>
      </c>
      <c r="C77" s="1" t="s">
        <v>91</v>
      </c>
      <c r="D77" s="1" t="s">
        <v>91</v>
      </c>
      <c r="E77" s="1" t="s">
        <v>91</v>
      </c>
      <c r="F77" s="1" t="s">
        <v>91</v>
      </c>
      <c r="G77" s="1" t="s">
        <v>91</v>
      </c>
      <c r="H77" s="1" t="s">
        <v>91</v>
      </c>
      <c r="I77" s="1" t="s">
        <v>91</v>
      </c>
      <c r="J77" s="1" t="s">
        <v>91</v>
      </c>
      <c r="K77" s="1" t="s">
        <v>91</v>
      </c>
      <c r="L77" s="1" t="s">
        <v>91</v>
      </c>
      <c r="M77" s="1">
        <v>-56741000</v>
      </c>
      <c r="N77" s="1">
        <v>26341000</v>
      </c>
      <c r="O77" s="1">
        <v>26236000</v>
      </c>
      <c r="P77" s="1">
        <v>-118940000</v>
      </c>
      <c r="Q77" s="1">
        <v>28852000</v>
      </c>
      <c r="R77" s="1">
        <v>-49324000</v>
      </c>
      <c r="S77" s="1">
        <v>-32000000</v>
      </c>
      <c r="T77" s="1">
        <v>-321000000</v>
      </c>
      <c r="U77" s="1">
        <v>-440000000</v>
      </c>
      <c r="V77" s="1">
        <v>-149000000</v>
      </c>
      <c r="W77" s="1">
        <v>-233000000</v>
      </c>
      <c r="X77" s="1">
        <v>-550000000</v>
      </c>
      <c r="Y77" s="1">
        <v>-2215000000</v>
      </c>
    </row>
    <row r="78" spans="1:25" ht="19" x14ac:dyDescent="0.25">
      <c r="A78" s="5" t="s">
        <v>33</v>
      </c>
      <c r="B78" s="1">
        <v>-28100000</v>
      </c>
      <c r="C78" s="1">
        <v>-9000000</v>
      </c>
      <c r="D78" s="1">
        <v>-52274000</v>
      </c>
      <c r="E78" s="1">
        <v>-123497000</v>
      </c>
      <c r="F78" s="1">
        <v>68831000</v>
      </c>
      <c r="G78" s="1">
        <v>-85126000</v>
      </c>
      <c r="H78" s="1">
        <v>-81280000</v>
      </c>
      <c r="I78" s="1">
        <v>60726000</v>
      </c>
      <c r="J78" s="1">
        <v>-91395000</v>
      </c>
      <c r="K78" s="1">
        <v>-3690000</v>
      </c>
      <c r="L78" s="1">
        <v>-177295000</v>
      </c>
      <c r="M78" s="1">
        <v>204656000</v>
      </c>
      <c r="N78" s="1">
        <v>-14128000</v>
      </c>
      <c r="O78" s="1">
        <v>18884000</v>
      </c>
      <c r="P78" s="1">
        <v>-78949000</v>
      </c>
      <c r="Q78" s="1">
        <v>24651000</v>
      </c>
      <c r="R78" s="1">
        <v>-94984000</v>
      </c>
      <c r="S78" s="1">
        <v>66000000</v>
      </c>
      <c r="T78" s="1">
        <v>-375000000</v>
      </c>
      <c r="U78" s="1" t="s">
        <v>91</v>
      </c>
      <c r="V78" s="1">
        <v>-776000000</v>
      </c>
      <c r="W78" s="1">
        <v>597000000</v>
      </c>
      <c r="X78" s="1">
        <v>-524000000</v>
      </c>
      <c r="Y78" s="1">
        <v>-774000000</v>
      </c>
    </row>
    <row r="79" spans="1:25" ht="19" x14ac:dyDescent="0.25">
      <c r="A79" s="5" t="s">
        <v>46</v>
      </c>
      <c r="B79" s="1" t="s">
        <v>91</v>
      </c>
      <c r="C79" s="1" t="s">
        <v>91</v>
      </c>
      <c r="D79" s="1" t="s">
        <v>91</v>
      </c>
      <c r="E79" s="1" t="s">
        <v>91</v>
      </c>
      <c r="F79" s="1" t="s">
        <v>91</v>
      </c>
      <c r="G79" s="1" t="s">
        <v>91</v>
      </c>
      <c r="H79" s="1" t="s">
        <v>91</v>
      </c>
      <c r="I79" s="1" t="s">
        <v>91</v>
      </c>
      <c r="J79" s="1" t="s">
        <v>91</v>
      </c>
      <c r="K79" s="1" t="s">
        <v>91</v>
      </c>
      <c r="L79" s="1" t="s">
        <v>91</v>
      </c>
      <c r="M79" s="1">
        <v>119366000</v>
      </c>
      <c r="N79" s="1">
        <v>-69786000</v>
      </c>
      <c r="O79" s="1">
        <v>35708000</v>
      </c>
      <c r="P79" s="1">
        <v>10885000</v>
      </c>
      <c r="Q79" s="1">
        <v>-20382000</v>
      </c>
      <c r="R79" s="1">
        <v>-26895000</v>
      </c>
      <c r="S79" s="1">
        <v>-11000000</v>
      </c>
      <c r="T79" s="1">
        <v>184000000</v>
      </c>
      <c r="U79" s="1">
        <v>90000000</v>
      </c>
      <c r="V79" s="1">
        <v>-135000000</v>
      </c>
      <c r="W79" s="1">
        <v>194000000</v>
      </c>
      <c r="X79" s="1">
        <v>363000000</v>
      </c>
      <c r="Y79" s="1">
        <v>568000000</v>
      </c>
    </row>
    <row r="80" spans="1:25" ht="19" x14ac:dyDescent="0.25">
      <c r="A80" s="5" t="s">
        <v>70</v>
      </c>
      <c r="B80" s="1">
        <v>54000000</v>
      </c>
      <c r="C80" s="1">
        <v>97000000</v>
      </c>
      <c r="D80" s="1">
        <v>622000000</v>
      </c>
      <c r="E80" s="1">
        <v>801000000</v>
      </c>
      <c r="F80" s="1">
        <v>973000000</v>
      </c>
      <c r="G80" s="1">
        <v>718600000</v>
      </c>
      <c r="H80" s="1">
        <v>886000000</v>
      </c>
      <c r="I80" s="1">
        <v>1111000000</v>
      </c>
      <c r="J80" s="1">
        <v>7314000</v>
      </c>
      <c r="K80" s="1">
        <v>-13914000</v>
      </c>
      <c r="L80" s="1">
        <v>-2108000</v>
      </c>
      <c r="M80" s="1">
        <v>3857000</v>
      </c>
      <c r="N80" s="1">
        <v>4331000</v>
      </c>
      <c r="O80" s="1">
        <v>-70694000</v>
      </c>
      <c r="P80" s="1">
        <v>8567000</v>
      </c>
      <c r="Q80" s="1">
        <v>4823000</v>
      </c>
      <c r="R80" s="1">
        <v>-41073000</v>
      </c>
      <c r="S80" s="1">
        <v>-97000000</v>
      </c>
      <c r="T80" s="1">
        <v>-14000000</v>
      </c>
      <c r="U80" s="1">
        <v>481000000</v>
      </c>
      <c r="V80" s="1">
        <v>2000000</v>
      </c>
      <c r="W80" s="1">
        <v>28000000</v>
      </c>
      <c r="X80" s="1">
        <v>163000000</v>
      </c>
      <c r="Y80" s="1" t="s">
        <v>91</v>
      </c>
    </row>
    <row r="81" spans="1:25" ht="19" x14ac:dyDescent="0.25">
      <c r="A81" s="5" t="s">
        <v>71</v>
      </c>
      <c r="B81" s="1">
        <v>100000</v>
      </c>
      <c r="C81" s="1">
        <v>7700000</v>
      </c>
      <c r="D81" s="1">
        <v>66050000</v>
      </c>
      <c r="E81" s="1">
        <v>90666000</v>
      </c>
      <c r="F81" s="1">
        <v>50646000</v>
      </c>
      <c r="G81" s="1">
        <v>18204000</v>
      </c>
      <c r="H81" s="1">
        <v>23573000</v>
      </c>
      <c r="I81" s="1">
        <v>37920000</v>
      </c>
      <c r="J81" s="1">
        <v>121653000</v>
      </c>
      <c r="K81" s="1">
        <v>79894000</v>
      </c>
      <c r="L81" s="1">
        <v>150988000</v>
      </c>
      <c r="M81" s="1">
        <v>1036000</v>
      </c>
      <c r="N81" s="1">
        <v>-13598000</v>
      </c>
      <c r="O81" s="1">
        <v>-33608000</v>
      </c>
      <c r="P81" s="1">
        <v>-21263000</v>
      </c>
      <c r="Q81" s="1">
        <v>-7964000</v>
      </c>
      <c r="R81" s="1">
        <v>17061000</v>
      </c>
      <c r="S81" s="1">
        <v>77000000</v>
      </c>
      <c r="T81" s="1">
        <v>54000000</v>
      </c>
      <c r="U81" s="1">
        <v>39000000</v>
      </c>
      <c r="V81" s="1">
        <v>-45000000</v>
      </c>
      <c r="W81" s="1">
        <v>5000000</v>
      </c>
      <c r="X81" s="1">
        <v>-20000000</v>
      </c>
      <c r="Y81" s="1">
        <v>-53000000</v>
      </c>
    </row>
    <row r="82" spans="1:25" ht="19" x14ac:dyDescent="0.25">
      <c r="A82" s="6" t="s">
        <v>72</v>
      </c>
      <c r="B82" s="10">
        <v>-1900000</v>
      </c>
      <c r="C82" s="10">
        <v>15900000</v>
      </c>
      <c r="D82" s="10">
        <v>67909000</v>
      </c>
      <c r="E82" s="10">
        <v>160806000</v>
      </c>
      <c r="F82" s="10">
        <v>265032000</v>
      </c>
      <c r="G82" s="10">
        <v>49678000</v>
      </c>
      <c r="H82" s="10">
        <v>132200000</v>
      </c>
      <c r="I82" s="10">
        <v>446408000</v>
      </c>
      <c r="J82" s="10">
        <v>587111000</v>
      </c>
      <c r="K82" s="10">
        <v>1270196000</v>
      </c>
      <c r="L82" s="10">
        <v>249360000</v>
      </c>
      <c r="M82" s="10">
        <v>487807000</v>
      </c>
      <c r="N82" s="10">
        <v>675797000</v>
      </c>
      <c r="O82" s="10">
        <v>909156000</v>
      </c>
      <c r="P82" s="10">
        <v>824172000</v>
      </c>
      <c r="Q82" s="10">
        <v>835146000</v>
      </c>
      <c r="R82" s="10">
        <v>905656000</v>
      </c>
      <c r="S82" s="10">
        <v>1175000000</v>
      </c>
      <c r="T82" s="10">
        <v>1672000000</v>
      </c>
      <c r="U82" s="10">
        <v>3502000000</v>
      </c>
      <c r="V82" s="10">
        <v>3743000000</v>
      </c>
      <c r="W82" s="10">
        <v>4761000000</v>
      </c>
      <c r="X82" s="10">
        <v>5822000000</v>
      </c>
      <c r="Y82" s="10">
        <v>9108000000</v>
      </c>
    </row>
    <row r="83" spans="1:25" ht="19" x14ac:dyDescent="0.25">
      <c r="A83" s="5" t="s">
        <v>73</v>
      </c>
      <c r="B83" s="1">
        <v>-7900000</v>
      </c>
      <c r="C83" s="1">
        <v>-11600000</v>
      </c>
      <c r="D83" s="1">
        <v>-36329000</v>
      </c>
      <c r="E83" s="1">
        <v>-161075000</v>
      </c>
      <c r="F83" s="1">
        <v>-63123000</v>
      </c>
      <c r="G83" s="1">
        <v>-127604000</v>
      </c>
      <c r="H83" s="1">
        <v>-67261000</v>
      </c>
      <c r="I83" s="1">
        <v>-79600000</v>
      </c>
      <c r="J83" s="1">
        <v>-145256000</v>
      </c>
      <c r="K83" s="1">
        <v>-187745000</v>
      </c>
      <c r="L83" s="1">
        <v>-407670000</v>
      </c>
      <c r="M83" s="1">
        <v>-77601000</v>
      </c>
      <c r="N83" s="1">
        <v>-97890000</v>
      </c>
      <c r="O83" s="1">
        <v>-138735000</v>
      </c>
      <c r="P83" s="1">
        <v>-183309000</v>
      </c>
      <c r="Q83" s="1">
        <v>-255186000</v>
      </c>
      <c r="R83" s="1">
        <v>-122381000</v>
      </c>
      <c r="S83" s="1">
        <v>-86000000</v>
      </c>
      <c r="T83" s="1">
        <v>-176000000</v>
      </c>
      <c r="U83" s="1">
        <v>-593000000</v>
      </c>
      <c r="V83" s="1">
        <v>-600000000</v>
      </c>
      <c r="W83" s="1">
        <v>-489000000</v>
      </c>
      <c r="X83" s="1">
        <v>-1128000000</v>
      </c>
      <c r="Y83" s="1">
        <v>-976000000</v>
      </c>
    </row>
    <row r="84" spans="1:25" ht="19" x14ac:dyDescent="0.25">
      <c r="A84" s="5" t="s">
        <v>74</v>
      </c>
      <c r="B84" s="1" t="s">
        <v>91</v>
      </c>
      <c r="C84" s="1" t="s">
        <v>91</v>
      </c>
      <c r="D84" s="1" t="s">
        <v>91</v>
      </c>
      <c r="E84" s="1" t="s">
        <v>91</v>
      </c>
      <c r="F84" s="1">
        <v>-3901000</v>
      </c>
      <c r="G84" s="1">
        <v>-71303000</v>
      </c>
      <c r="H84" s="1" t="s">
        <v>91</v>
      </c>
      <c r="I84" s="1">
        <v>-12131000</v>
      </c>
      <c r="J84" s="1">
        <v>-401800000</v>
      </c>
      <c r="K84" s="1">
        <v>-75542000</v>
      </c>
      <c r="L84" s="1">
        <v>-27948000</v>
      </c>
      <c r="M84" s="1" t="s">
        <v>91</v>
      </c>
      <c r="N84" s="1" t="s">
        <v>91</v>
      </c>
      <c r="O84" s="1">
        <v>-348884000</v>
      </c>
      <c r="P84" s="1" t="s">
        <v>91</v>
      </c>
      <c r="Q84" s="1">
        <v>-17145000</v>
      </c>
      <c r="R84" s="1" t="s">
        <v>91</v>
      </c>
      <c r="S84" s="1" t="s">
        <v>91</v>
      </c>
      <c r="T84" s="1" t="s">
        <v>91</v>
      </c>
      <c r="U84" s="1" t="s">
        <v>91</v>
      </c>
      <c r="V84" s="1" t="s">
        <v>91</v>
      </c>
      <c r="W84" s="1" t="s">
        <v>91</v>
      </c>
      <c r="X84" s="1">
        <v>-8524000000</v>
      </c>
      <c r="Y84" s="1">
        <v>-263000000</v>
      </c>
    </row>
    <row r="85" spans="1:25" ht="19" x14ac:dyDescent="0.25">
      <c r="A85" s="5" t="s">
        <v>75</v>
      </c>
      <c r="B85" s="1" t="s">
        <v>91</v>
      </c>
      <c r="C85" s="1" t="s">
        <v>91</v>
      </c>
      <c r="D85" s="1" t="s">
        <v>91</v>
      </c>
      <c r="E85" s="1">
        <v>-472917000</v>
      </c>
      <c r="F85" s="1">
        <v>-639500000</v>
      </c>
      <c r="G85" s="1">
        <v>-734642000</v>
      </c>
      <c r="H85" s="1">
        <v>-313760000</v>
      </c>
      <c r="I85" s="1">
        <v>-338058000</v>
      </c>
      <c r="J85" s="1">
        <v>-220834000</v>
      </c>
      <c r="K85" s="1">
        <v>-1251870000</v>
      </c>
      <c r="L85" s="1">
        <v>-999953000</v>
      </c>
      <c r="M85" s="1">
        <v>-1193948000</v>
      </c>
      <c r="N85" s="1">
        <v>-1719700000</v>
      </c>
      <c r="O85" s="1">
        <v>-1964898000</v>
      </c>
      <c r="P85" s="1">
        <v>-2378445000</v>
      </c>
      <c r="Q85" s="1">
        <v>-3065404000</v>
      </c>
      <c r="R85" s="1">
        <v>-2861809000</v>
      </c>
      <c r="S85" s="1">
        <v>-3477000000</v>
      </c>
      <c r="T85" s="1">
        <v>-3134000000</v>
      </c>
      <c r="U85" s="1">
        <v>-72000000</v>
      </c>
      <c r="V85" s="1">
        <v>-11157000000</v>
      </c>
      <c r="W85" s="1">
        <v>-1475000000</v>
      </c>
      <c r="X85" s="1">
        <v>-19342000000</v>
      </c>
      <c r="Y85" s="1">
        <v>-24811000000</v>
      </c>
    </row>
    <row r="86" spans="1:25" ht="19" x14ac:dyDescent="0.25">
      <c r="A86" s="5" t="s">
        <v>76</v>
      </c>
      <c r="B86" s="1" t="s">
        <v>91</v>
      </c>
      <c r="C86" s="1" t="s">
        <v>91</v>
      </c>
      <c r="D86" s="1" t="s">
        <v>91</v>
      </c>
      <c r="E86" s="1">
        <v>15320000</v>
      </c>
      <c r="F86" s="1">
        <v>422200000</v>
      </c>
      <c r="G86" s="1">
        <v>1021590000</v>
      </c>
      <c r="H86" s="1">
        <v>229068000</v>
      </c>
      <c r="I86" s="1">
        <v>397686000</v>
      </c>
      <c r="J86" s="1">
        <v>227067000</v>
      </c>
      <c r="K86" s="1">
        <v>753839000</v>
      </c>
      <c r="L86" s="1">
        <v>1226646000</v>
      </c>
      <c r="M86" s="1">
        <v>752434000</v>
      </c>
      <c r="N86" s="1">
        <v>1170075000</v>
      </c>
      <c r="O86" s="1">
        <v>1310743000</v>
      </c>
      <c r="P86" s="1">
        <v>1817410000</v>
      </c>
      <c r="Q86" s="1">
        <v>2511967000</v>
      </c>
      <c r="R86" s="1">
        <v>2236780000</v>
      </c>
      <c r="S86" s="1">
        <v>3138000000</v>
      </c>
      <c r="T86" s="1">
        <v>2515000000</v>
      </c>
      <c r="U86" s="1">
        <v>1941000000</v>
      </c>
      <c r="V86" s="1">
        <v>7660000000</v>
      </c>
      <c r="W86" s="1">
        <v>8109000000</v>
      </c>
      <c r="X86" s="1">
        <v>9319000000</v>
      </c>
      <c r="Y86" s="1">
        <v>16220000000</v>
      </c>
    </row>
    <row r="87" spans="1:25" ht="19" x14ac:dyDescent="0.25">
      <c r="A87" s="5" t="s">
        <v>77</v>
      </c>
      <c r="B87" s="1" t="s">
        <v>91</v>
      </c>
      <c r="C87" s="1" t="s">
        <v>91</v>
      </c>
      <c r="D87" s="1">
        <v>-24500000</v>
      </c>
      <c r="E87" s="1">
        <v>17500000</v>
      </c>
      <c r="F87" s="1">
        <v>7000000</v>
      </c>
      <c r="G87" s="1" t="s">
        <v>91</v>
      </c>
      <c r="H87" s="1" t="s">
        <v>91</v>
      </c>
      <c r="I87" s="1">
        <v>-9684000</v>
      </c>
      <c r="J87" s="1" t="s">
        <v>91</v>
      </c>
      <c r="K87" s="1" t="s">
        <v>91</v>
      </c>
      <c r="L87" s="1">
        <v>-442000</v>
      </c>
      <c r="M87" s="1">
        <v>-218000</v>
      </c>
      <c r="N87" s="1">
        <v>-2163000</v>
      </c>
      <c r="O87" s="1">
        <v>-1590000</v>
      </c>
      <c r="P87" s="1">
        <v>352000</v>
      </c>
      <c r="Q87" s="1">
        <v>19831000</v>
      </c>
      <c r="R87" s="1">
        <v>20362000</v>
      </c>
      <c r="S87" s="1">
        <v>25000000</v>
      </c>
      <c r="T87" s="1">
        <v>2000000</v>
      </c>
      <c r="U87" s="1">
        <v>2000000</v>
      </c>
      <c r="V87" s="1" t="s">
        <v>91</v>
      </c>
      <c r="W87" s="1" t="s">
        <v>91</v>
      </c>
      <c r="X87" s="1" t="s">
        <v>91</v>
      </c>
      <c r="Y87" s="1" t="s">
        <v>91</v>
      </c>
    </row>
    <row r="88" spans="1:25" ht="19" x14ac:dyDescent="0.25">
      <c r="A88" s="6" t="s">
        <v>78</v>
      </c>
      <c r="B88" s="10">
        <v>-7900000</v>
      </c>
      <c r="C88" s="10">
        <v>-11600000</v>
      </c>
      <c r="D88" s="10">
        <v>-60829000</v>
      </c>
      <c r="E88" s="10">
        <v>-601172000</v>
      </c>
      <c r="F88" s="10">
        <v>-277324000</v>
      </c>
      <c r="G88" s="10">
        <v>88041000</v>
      </c>
      <c r="H88" s="10">
        <v>-151953000</v>
      </c>
      <c r="I88" s="10">
        <v>-41787000</v>
      </c>
      <c r="J88" s="10">
        <v>-540823000</v>
      </c>
      <c r="K88" s="10">
        <v>-761318000</v>
      </c>
      <c r="L88" s="10">
        <v>-209367000</v>
      </c>
      <c r="M88" s="10">
        <v>-519333000</v>
      </c>
      <c r="N88" s="10">
        <v>-649678000</v>
      </c>
      <c r="O88" s="10">
        <v>-1143364000</v>
      </c>
      <c r="P88" s="10">
        <v>-743992000</v>
      </c>
      <c r="Q88" s="10">
        <v>-805937000</v>
      </c>
      <c r="R88" s="10">
        <v>-727048000</v>
      </c>
      <c r="S88" s="10">
        <v>-400000000</v>
      </c>
      <c r="T88" s="10">
        <v>-793000000</v>
      </c>
      <c r="U88" s="10">
        <v>1278000000</v>
      </c>
      <c r="V88" s="10">
        <v>-4097000000</v>
      </c>
      <c r="W88" s="10">
        <v>6145000000</v>
      </c>
      <c r="X88" s="10">
        <v>-19675000000</v>
      </c>
      <c r="Y88" s="10">
        <v>-9830000000</v>
      </c>
    </row>
    <row r="89" spans="1:25" ht="19" x14ac:dyDescent="0.25">
      <c r="A89" s="5" t="s">
        <v>79</v>
      </c>
      <c r="B89" s="1" t="s">
        <v>91</v>
      </c>
      <c r="C89" s="1" t="s">
        <v>91</v>
      </c>
      <c r="D89" s="1" t="s">
        <v>91</v>
      </c>
      <c r="E89" s="1" t="s">
        <v>91</v>
      </c>
      <c r="F89" s="1" t="s">
        <v>91</v>
      </c>
      <c r="G89" s="1" t="s">
        <v>91</v>
      </c>
      <c r="H89" s="1" t="s">
        <v>91</v>
      </c>
      <c r="I89" s="1" t="s">
        <v>91</v>
      </c>
      <c r="J89" s="1" t="s">
        <v>91</v>
      </c>
      <c r="K89" s="1" t="s">
        <v>91</v>
      </c>
      <c r="L89" s="1" t="s">
        <v>91</v>
      </c>
      <c r="M89" s="1" t="s">
        <v>91</v>
      </c>
      <c r="N89" s="1" t="s">
        <v>91</v>
      </c>
      <c r="O89" s="1">
        <v>-11927000</v>
      </c>
      <c r="P89" s="1">
        <v>-2049000</v>
      </c>
      <c r="Q89" s="1">
        <v>-2239000</v>
      </c>
      <c r="R89" s="1">
        <v>-2917000</v>
      </c>
      <c r="S89" s="1">
        <v>-3000000</v>
      </c>
      <c r="T89" s="1">
        <v>-673000000</v>
      </c>
      <c r="U89" s="1">
        <v>-812000000</v>
      </c>
      <c r="V89" s="1">
        <v>-16000000</v>
      </c>
      <c r="W89" s="1" t="s">
        <v>91</v>
      </c>
      <c r="X89" s="1" t="s">
        <v>91</v>
      </c>
      <c r="Y89" s="1">
        <v>-1000000000</v>
      </c>
    </row>
    <row r="90" spans="1:25" ht="19" x14ac:dyDescent="0.25">
      <c r="A90" s="5" t="s">
        <v>80</v>
      </c>
      <c r="B90" s="1">
        <v>37900000</v>
      </c>
      <c r="C90" s="1">
        <v>13400000</v>
      </c>
      <c r="D90" s="1">
        <v>116579000</v>
      </c>
      <c r="E90" s="1">
        <v>90375000</v>
      </c>
      <c r="F90" s="1">
        <v>25487000</v>
      </c>
      <c r="G90" s="1">
        <v>37757000</v>
      </c>
      <c r="H90" s="1">
        <v>42502000</v>
      </c>
      <c r="I90" s="1">
        <v>127988000</v>
      </c>
      <c r="J90" s="1">
        <v>221160000</v>
      </c>
      <c r="K90" s="1">
        <v>225969000</v>
      </c>
      <c r="L90" s="1">
        <v>73547000</v>
      </c>
      <c r="M90" s="1">
        <v>138029000</v>
      </c>
      <c r="N90" s="1">
        <v>177276000</v>
      </c>
      <c r="O90" s="1" t="s">
        <v>91</v>
      </c>
      <c r="P90" s="1" t="s">
        <v>91</v>
      </c>
      <c r="Q90" s="1" t="s">
        <v>91</v>
      </c>
      <c r="R90" s="1" t="s">
        <v>91</v>
      </c>
      <c r="S90" s="1" t="s">
        <v>91</v>
      </c>
      <c r="T90" s="1" t="s">
        <v>91</v>
      </c>
      <c r="U90" s="1" t="s">
        <v>91</v>
      </c>
      <c r="V90" s="1" t="s">
        <v>91</v>
      </c>
      <c r="W90" s="1" t="s">
        <v>91</v>
      </c>
      <c r="X90" s="1" t="s">
        <v>91</v>
      </c>
      <c r="Y90" s="1" t="s">
        <v>91</v>
      </c>
    </row>
    <row r="91" spans="1:25" ht="19" x14ac:dyDescent="0.25">
      <c r="A91" s="5" t="s">
        <v>81</v>
      </c>
      <c r="B91" s="1" t="s">
        <v>91</v>
      </c>
      <c r="C91" s="1" t="s">
        <v>91</v>
      </c>
      <c r="D91" s="1" t="s">
        <v>91</v>
      </c>
      <c r="E91" s="1" t="s">
        <v>91</v>
      </c>
      <c r="F91" s="1" t="s">
        <v>91</v>
      </c>
      <c r="G91" s="1" t="s">
        <v>91</v>
      </c>
      <c r="H91" s="1">
        <v>-24644000</v>
      </c>
      <c r="I91" s="1">
        <v>-188509000</v>
      </c>
      <c r="J91" s="1">
        <v>-274978000</v>
      </c>
      <c r="K91" s="1">
        <v>-552512000</v>
      </c>
      <c r="L91" s="1">
        <v>-423636000</v>
      </c>
      <c r="M91" s="1" t="s">
        <v>91</v>
      </c>
      <c r="N91" s="1" t="s">
        <v>91</v>
      </c>
      <c r="O91" s="1" t="s">
        <v>91</v>
      </c>
      <c r="P91" s="1">
        <v>-100000000</v>
      </c>
      <c r="Q91" s="1">
        <v>-887304000</v>
      </c>
      <c r="R91" s="1">
        <v>-813600000</v>
      </c>
      <c r="S91" s="1">
        <v>-587000000</v>
      </c>
      <c r="T91" s="1">
        <v>-739000000</v>
      </c>
      <c r="U91" s="1">
        <v>-909000000</v>
      </c>
      <c r="V91" s="1">
        <v>-1579000000</v>
      </c>
      <c r="W91" s="1" t="s">
        <v>91</v>
      </c>
      <c r="X91" s="1" t="s">
        <v>91</v>
      </c>
      <c r="Y91" s="1" t="s">
        <v>91</v>
      </c>
    </row>
    <row r="92" spans="1:25" ht="19" x14ac:dyDescent="0.25">
      <c r="A92" s="5" t="s">
        <v>82</v>
      </c>
      <c r="B92" s="1" t="s">
        <v>91</v>
      </c>
      <c r="C92" s="1" t="s">
        <v>91</v>
      </c>
      <c r="D92" s="1" t="s">
        <v>91</v>
      </c>
      <c r="E92" s="1" t="s">
        <v>91</v>
      </c>
      <c r="F92" s="1" t="s">
        <v>91</v>
      </c>
      <c r="G92" s="1" t="s">
        <v>91</v>
      </c>
      <c r="H92" s="1" t="s">
        <v>91</v>
      </c>
      <c r="I92" s="1" t="s">
        <v>91</v>
      </c>
      <c r="J92" s="1" t="s">
        <v>91</v>
      </c>
      <c r="K92" s="1" t="s">
        <v>91</v>
      </c>
      <c r="L92" s="1" t="s">
        <v>91</v>
      </c>
      <c r="M92" s="1" t="s">
        <v>91</v>
      </c>
      <c r="N92" s="1" t="s">
        <v>91</v>
      </c>
      <c r="O92" s="1" t="s">
        <v>91</v>
      </c>
      <c r="P92" s="1">
        <v>-46866000</v>
      </c>
      <c r="Q92" s="1">
        <v>-181336000</v>
      </c>
      <c r="R92" s="1">
        <v>-186452000</v>
      </c>
      <c r="S92" s="1">
        <v>-213000000</v>
      </c>
      <c r="T92" s="1">
        <v>-261000000</v>
      </c>
      <c r="U92" s="1">
        <v>-341000000</v>
      </c>
      <c r="V92" s="1">
        <v>-371000000</v>
      </c>
      <c r="W92" s="1">
        <v>-390000000</v>
      </c>
      <c r="X92" s="1">
        <v>-395000000</v>
      </c>
      <c r="Y92" s="1">
        <v>-399000000</v>
      </c>
    </row>
    <row r="93" spans="1:25" ht="19" x14ac:dyDescent="0.25">
      <c r="A93" s="5" t="s">
        <v>83</v>
      </c>
      <c r="B93" s="1">
        <v>14200000</v>
      </c>
      <c r="C93" s="1">
        <v>-6400000</v>
      </c>
      <c r="D93" s="1">
        <v>489056000</v>
      </c>
      <c r="E93" s="1">
        <v>8716000</v>
      </c>
      <c r="F93" s="1">
        <v>799000</v>
      </c>
      <c r="G93" s="1">
        <v>-308048000</v>
      </c>
      <c r="H93" s="1">
        <v>-4015000</v>
      </c>
      <c r="I93" s="1">
        <v>-856000</v>
      </c>
      <c r="J93" s="1">
        <v>188000</v>
      </c>
      <c r="K93" s="1">
        <v>220000</v>
      </c>
      <c r="L93" s="1">
        <v>815000</v>
      </c>
      <c r="M93" s="1">
        <v>-76970000</v>
      </c>
      <c r="N93" s="1">
        <v>14745000</v>
      </c>
      <c r="O93" s="1">
        <v>248650000</v>
      </c>
      <c r="P93" s="1">
        <v>133645000</v>
      </c>
      <c r="Q93" s="1">
        <v>1460471000</v>
      </c>
      <c r="R93" s="1">
        <v>169428000</v>
      </c>
      <c r="S93" s="1">
        <v>127000000</v>
      </c>
      <c r="T93" s="1">
        <v>1964000000</v>
      </c>
      <c r="U93" s="1">
        <v>-482000000</v>
      </c>
      <c r="V93" s="1">
        <v>-900000000</v>
      </c>
      <c r="W93" s="1">
        <v>-402000000</v>
      </c>
      <c r="X93" s="1">
        <v>4199000000</v>
      </c>
      <c r="Y93" s="1">
        <v>3264000000</v>
      </c>
    </row>
    <row r="94" spans="1:25" ht="19" x14ac:dyDescent="0.25">
      <c r="A94" s="6" t="s">
        <v>84</v>
      </c>
      <c r="B94" s="10">
        <v>52100000</v>
      </c>
      <c r="C94" s="10">
        <v>7000000</v>
      </c>
      <c r="D94" s="10">
        <v>605635000</v>
      </c>
      <c r="E94" s="10">
        <v>99091000</v>
      </c>
      <c r="F94" s="10">
        <v>26286000</v>
      </c>
      <c r="G94" s="10">
        <v>-270291000</v>
      </c>
      <c r="H94" s="10">
        <v>13843000</v>
      </c>
      <c r="I94" s="10">
        <v>-61377000</v>
      </c>
      <c r="J94" s="10">
        <v>-53630000</v>
      </c>
      <c r="K94" s="10">
        <v>-326323000</v>
      </c>
      <c r="L94" s="10">
        <v>-349274000</v>
      </c>
      <c r="M94" s="10">
        <v>61059000</v>
      </c>
      <c r="N94" s="10">
        <v>192021000</v>
      </c>
      <c r="O94" s="10">
        <v>236723000</v>
      </c>
      <c r="P94" s="10">
        <v>-15270000</v>
      </c>
      <c r="Q94" s="10">
        <v>389592000</v>
      </c>
      <c r="R94" s="10">
        <v>-833541000</v>
      </c>
      <c r="S94" s="10">
        <v>-676000000</v>
      </c>
      <c r="T94" s="10">
        <v>291000000</v>
      </c>
      <c r="U94" s="10">
        <v>-2544000000</v>
      </c>
      <c r="V94" s="10">
        <v>-2866000000</v>
      </c>
      <c r="W94" s="10">
        <v>-792000000</v>
      </c>
      <c r="X94" s="10">
        <v>3804000000</v>
      </c>
      <c r="Y94" s="10">
        <v>1865000000</v>
      </c>
    </row>
    <row r="95" spans="1:25" ht="19" x14ac:dyDescent="0.25">
      <c r="A95" s="5" t="s">
        <v>85</v>
      </c>
      <c r="B95" s="1" t="s">
        <v>91</v>
      </c>
      <c r="C95" s="1" t="s">
        <v>91</v>
      </c>
      <c r="D95" s="1" t="s">
        <v>91</v>
      </c>
      <c r="E95" s="1" t="s">
        <v>91</v>
      </c>
      <c r="F95" s="1" t="s">
        <v>91</v>
      </c>
      <c r="G95" s="1" t="s">
        <v>91</v>
      </c>
      <c r="H95" s="1" t="s">
        <v>91</v>
      </c>
      <c r="I95" s="1" t="s">
        <v>91</v>
      </c>
      <c r="J95" s="1" t="s">
        <v>91</v>
      </c>
      <c r="K95" s="1" t="s">
        <v>91</v>
      </c>
      <c r="L95" s="1" t="s">
        <v>91</v>
      </c>
      <c r="M95" s="1" t="s">
        <v>91</v>
      </c>
      <c r="N95" s="1" t="s">
        <v>91</v>
      </c>
      <c r="O95" s="1" t="s">
        <v>91</v>
      </c>
      <c r="P95" s="1" t="s">
        <v>91</v>
      </c>
      <c r="Q95" s="1" t="s">
        <v>91</v>
      </c>
      <c r="R95" s="1" t="s">
        <v>91</v>
      </c>
      <c r="S95" s="1" t="s">
        <v>91</v>
      </c>
      <c r="T95" s="1" t="s">
        <v>91</v>
      </c>
      <c r="U95" s="1" t="s">
        <v>91</v>
      </c>
      <c r="V95" s="1" t="s">
        <v>91</v>
      </c>
      <c r="W95" s="1" t="s">
        <v>91</v>
      </c>
      <c r="X95" s="1" t="s">
        <v>91</v>
      </c>
      <c r="Y95" s="1" t="s">
        <v>91</v>
      </c>
    </row>
    <row r="96" spans="1:25" ht="19" x14ac:dyDescent="0.25">
      <c r="A96" s="6" t="s">
        <v>86</v>
      </c>
      <c r="B96" s="10">
        <v>52100000</v>
      </c>
      <c r="C96" s="10">
        <v>11300000</v>
      </c>
      <c r="D96" s="10">
        <v>612715000</v>
      </c>
      <c r="E96" s="10">
        <v>-341275000</v>
      </c>
      <c r="F96" s="10">
        <v>13994000</v>
      </c>
      <c r="G96" s="10">
        <v>-132572000</v>
      </c>
      <c r="H96" s="10">
        <v>-5910000</v>
      </c>
      <c r="I96" s="10">
        <v>343244000</v>
      </c>
      <c r="J96" s="10">
        <v>-7342000</v>
      </c>
      <c r="K96" s="10">
        <v>182555000</v>
      </c>
      <c r="L96" s="10">
        <v>-309281000</v>
      </c>
      <c r="M96" s="10">
        <v>29533000</v>
      </c>
      <c r="N96" s="10">
        <v>218140000</v>
      </c>
      <c r="O96" s="10">
        <v>2515000</v>
      </c>
      <c r="P96" s="10">
        <v>64910000</v>
      </c>
      <c r="Q96" s="10">
        <v>418801000</v>
      </c>
      <c r="R96" s="10">
        <v>-654933000</v>
      </c>
      <c r="S96" s="10">
        <v>99000000</v>
      </c>
      <c r="T96" s="10">
        <v>1170000000</v>
      </c>
      <c r="U96" s="10">
        <v>2236000000</v>
      </c>
      <c r="V96" s="10">
        <v>-3220000000</v>
      </c>
      <c r="W96" s="10">
        <v>10114000000</v>
      </c>
      <c r="X96" s="10">
        <v>-10049000000</v>
      </c>
      <c r="Y96" s="10">
        <v>1143000000</v>
      </c>
    </row>
    <row r="97" spans="1:32" ht="19" x14ac:dyDescent="0.25">
      <c r="A97" s="5" t="s">
        <v>87</v>
      </c>
      <c r="B97" s="1">
        <v>8000000</v>
      </c>
      <c r="C97" s="1">
        <v>50300000</v>
      </c>
      <c r="D97" s="1">
        <v>61560000</v>
      </c>
      <c r="E97" s="1">
        <v>674275000</v>
      </c>
      <c r="F97" s="1">
        <v>333000000</v>
      </c>
      <c r="G97" s="1">
        <v>346994000</v>
      </c>
      <c r="H97" s="1">
        <v>214422000</v>
      </c>
      <c r="I97" s="1">
        <v>208512000</v>
      </c>
      <c r="J97" s="1">
        <v>551756000</v>
      </c>
      <c r="K97" s="1">
        <v>544414000</v>
      </c>
      <c r="L97" s="1">
        <v>726969000</v>
      </c>
      <c r="M97" s="1">
        <v>417688000</v>
      </c>
      <c r="N97" s="1">
        <v>447221000</v>
      </c>
      <c r="O97" s="1">
        <v>665361000</v>
      </c>
      <c r="P97" s="1">
        <v>667876000</v>
      </c>
      <c r="Q97" s="1">
        <v>732786000</v>
      </c>
      <c r="R97" s="1">
        <v>1151587000</v>
      </c>
      <c r="S97" s="1">
        <v>497000000</v>
      </c>
      <c r="T97" s="1">
        <v>596000000</v>
      </c>
      <c r="U97" s="1">
        <v>1766000000</v>
      </c>
      <c r="V97" s="1">
        <v>4002000000</v>
      </c>
      <c r="W97" s="1">
        <v>782000000</v>
      </c>
      <c r="X97" s="1">
        <v>10896000000</v>
      </c>
      <c r="Y97" s="1">
        <v>847000000</v>
      </c>
      <c r="AB97" s="44" t="s">
        <v>95</v>
      </c>
    </row>
    <row r="98" spans="1:32" ht="19" x14ac:dyDescent="0.25">
      <c r="A98" s="7" t="s">
        <v>88</v>
      </c>
      <c r="B98" s="11" t="s">
        <v>91</v>
      </c>
      <c r="C98" s="11">
        <v>61600000</v>
      </c>
      <c r="D98" s="11">
        <v>674275000</v>
      </c>
      <c r="E98" s="11">
        <v>333000000</v>
      </c>
      <c r="F98" s="11">
        <v>346994000</v>
      </c>
      <c r="G98" s="11">
        <v>214422000</v>
      </c>
      <c r="H98" s="11">
        <v>208512000</v>
      </c>
      <c r="I98" s="11">
        <v>551756000</v>
      </c>
      <c r="J98" s="11">
        <v>544414000</v>
      </c>
      <c r="K98" s="11">
        <v>726969000</v>
      </c>
      <c r="L98" s="11">
        <v>417688000</v>
      </c>
      <c r="M98" s="11">
        <v>447221000</v>
      </c>
      <c r="N98" s="11">
        <v>665361000</v>
      </c>
      <c r="O98" s="11">
        <v>667876000</v>
      </c>
      <c r="P98" s="11">
        <v>732786000</v>
      </c>
      <c r="Q98" s="11">
        <v>1151587000</v>
      </c>
      <c r="R98" s="11">
        <v>496654000</v>
      </c>
      <c r="S98" s="11">
        <v>596000000</v>
      </c>
      <c r="T98" s="11">
        <v>1766000000</v>
      </c>
      <c r="U98" s="11">
        <v>4002000000</v>
      </c>
      <c r="V98" s="11">
        <v>782000000</v>
      </c>
      <c r="W98" s="11">
        <v>10896000000</v>
      </c>
      <c r="X98" s="11">
        <v>847000000</v>
      </c>
      <c r="Y98" s="11">
        <v>1990000000</v>
      </c>
      <c r="Z98" s="20">
        <v>1</v>
      </c>
      <c r="AA98" s="20">
        <v>2</v>
      </c>
      <c r="AB98" s="20">
        <v>2</v>
      </c>
    </row>
    <row r="99" spans="1:32" ht="20" x14ac:dyDescent="0.25">
      <c r="A99" s="5" t="s">
        <v>89</v>
      </c>
      <c r="B99" s="1">
        <v>-9800000</v>
      </c>
      <c r="C99" s="1">
        <v>4300000</v>
      </c>
      <c r="D99" s="1">
        <v>31580000</v>
      </c>
      <c r="E99" s="1">
        <v>-269000</v>
      </c>
      <c r="F99" s="1">
        <v>201909000</v>
      </c>
      <c r="G99" s="1">
        <v>-77926000</v>
      </c>
      <c r="H99" s="1">
        <v>64939000</v>
      </c>
      <c r="I99" s="1">
        <v>366808000</v>
      </c>
      <c r="J99" s="1">
        <v>441855000</v>
      </c>
      <c r="K99" s="1">
        <v>1082451000</v>
      </c>
      <c r="L99" s="1">
        <v>-158310000</v>
      </c>
      <c r="M99" s="1">
        <v>410206000</v>
      </c>
      <c r="N99" s="1">
        <v>577907000</v>
      </c>
      <c r="O99" s="1">
        <v>770421000</v>
      </c>
      <c r="P99" s="1">
        <v>640863000</v>
      </c>
      <c r="Q99" s="1">
        <v>579960000</v>
      </c>
      <c r="R99" s="1">
        <v>783275000</v>
      </c>
      <c r="S99" s="1">
        <v>1089000000</v>
      </c>
      <c r="T99" s="1">
        <v>1496000000</v>
      </c>
      <c r="U99" s="1">
        <v>2909000000</v>
      </c>
      <c r="V99" s="1">
        <v>3143000000</v>
      </c>
      <c r="W99" s="1">
        <v>4272000000</v>
      </c>
      <c r="X99" s="1">
        <v>4694000000</v>
      </c>
      <c r="Y99" s="1">
        <v>8132000000</v>
      </c>
      <c r="Z99" s="45">
        <f>Y99*(1+Z100)</f>
        <v>10408960000</v>
      </c>
      <c r="AA99" s="45">
        <f>Z99*(1+AA100)</f>
        <v>13323468800</v>
      </c>
      <c r="AB99" s="45">
        <f>(AA99*(1+AB100))/(AD55-AB100)</f>
        <v>156601565402.72476</v>
      </c>
      <c r="AC99" s="46" t="s">
        <v>124</v>
      </c>
    </row>
    <row r="100" spans="1:32" s="41" customFormat="1" ht="19" x14ac:dyDescent="0.25">
      <c r="A100" s="14" t="s">
        <v>123</v>
      </c>
      <c r="B100" s="16" t="e">
        <f>(B99/A99)-1</f>
        <v>#VALUE!</v>
      </c>
      <c r="C100" s="16">
        <f t="shared" ref="C100:M100" si="6">(C99/B99)-1</f>
        <v>-1.4387755102040816</v>
      </c>
      <c r="D100" s="16">
        <f t="shared" si="6"/>
        <v>6.344186046511628</v>
      </c>
      <c r="E100" s="16">
        <f t="shared" si="6"/>
        <v>-1.0085180493983534</v>
      </c>
      <c r="F100" s="16">
        <f t="shared" si="6"/>
        <v>-751.59107806691452</v>
      </c>
      <c r="G100" s="16">
        <f t="shared" si="6"/>
        <v>-1.3859461440549952</v>
      </c>
      <c r="H100" s="16">
        <f t="shared" si="6"/>
        <v>-1.8333418884582811</v>
      </c>
      <c r="I100" s="16">
        <f t="shared" si="6"/>
        <v>4.6485009008454083</v>
      </c>
      <c r="J100" s="16">
        <f t="shared" si="6"/>
        <v>0.20459477437787621</v>
      </c>
      <c r="K100" s="16">
        <f t="shared" si="6"/>
        <v>1.449787826323115</v>
      </c>
      <c r="L100" s="16">
        <f t="shared" si="6"/>
        <v>-1.1462514238519803</v>
      </c>
      <c r="M100" s="16">
        <f t="shared" si="6"/>
        <v>-3.5911565914976946</v>
      </c>
      <c r="N100" s="17">
        <f>(N99/M99)-1</f>
        <v>0.40882142143215838</v>
      </c>
      <c r="O100" s="17">
        <f t="shared" ref="O100" si="7">(O99/N99)-1</f>
        <v>0.33312280349606427</v>
      </c>
      <c r="P100" s="17">
        <f>(P99/O99)-1</f>
        <v>-0.16816519798915142</v>
      </c>
      <c r="Q100" s="17">
        <f t="shared" ref="Q100:AB100" si="8">(Q99/P99)-1</f>
        <v>-9.5032791719915188E-2</v>
      </c>
      <c r="R100" s="17">
        <f t="shared" si="8"/>
        <v>0.35056728050210362</v>
      </c>
      <c r="S100" s="17">
        <f t="shared" si="8"/>
        <v>0.39031630015001118</v>
      </c>
      <c r="T100" s="17">
        <f t="shared" si="8"/>
        <v>0.3737373737373737</v>
      </c>
      <c r="U100" s="17">
        <f t="shared" si="8"/>
        <v>0.94451871657754016</v>
      </c>
      <c r="V100" s="17">
        <f t="shared" si="8"/>
        <v>8.0440013750429751E-2</v>
      </c>
      <c r="W100" s="17">
        <f t="shared" si="8"/>
        <v>0.35921094495704731</v>
      </c>
      <c r="X100" s="17">
        <f t="shared" si="8"/>
        <v>9.878277153558046E-2</v>
      </c>
      <c r="Y100" s="17">
        <f t="shared" si="8"/>
        <v>0.73242437153813378</v>
      </c>
      <c r="Z100" s="39">
        <v>0.28000000000000003</v>
      </c>
      <c r="AA100" s="39">
        <v>0.28000000000000003</v>
      </c>
      <c r="AB100" s="40">
        <v>2.5000000000000001E-2</v>
      </c>
      <c r="AC100" s="18">
        <f>(Y100+X100+W100+V100+U100+T100+S100+R100+Q100+P100)/10</f>
        <v>0.30667997830391536</v>
      </c>
      <c r="AD100" s="42"/>
      <c r="AE100" s="43"/>
      <c r="AF100" s="18"/>
    </row>
    <row r="101" spans="1:32" ht="19" x14ac:dyDescent="0.25">
      <c r="A101" s="5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">
        <f>Z99/(1+$AD$55)^Z98</f>
        <v>9358843978.4492149</v>
      </c>
      <c r="AA101" s="1">
        <f>AA99/(1+$AD$55)^AA98</f>
        <v>10770777251.962015</v>
      </c>
      <c r="AB101" s="1">
        <f>AB99/(1+$AD$55)^AB98</f>
        <v>126597705415.97318</v>
      </c>
    </row>
    <row r="103" spans="1:32" x14ac:dyDescent="0.2">
      <c r="Y103" s="47" t="s">
        <v>125</v>
      </c>
      <c r="Z103" s="47">
        <f>SUM(Z101:AB101)</f>
        <v>146727326646.3844</v>
      </c>
    </row>
    <row r="104" spans="1:32" x14ac:dyDescent="0.2">
      <c r="Y104" s="47" t="s">
        <v>126</v>
      </c>
      <c r="Z104" s="47">
        <f>AD50</f>
        <v>11687000000</v>
      </c>
    </row>
    <row r="105" spans="1:32" x14ac:dyDescent="0.2">
      <c r="Y105" s="48" t="s">
        <v>127</v>
      </c>
      <c r="Z105" s="48">
        <f>Y36</f>
        <v>21208000000</v>
      </c>
    </row>
    <row r="106" spans="1:32" x14ac:dyDescent="0.2">
      <c r="Y106" s="49" t="s">
        <v>128</v>
      </c>
      <c r="Z106" s="49">
        <f>Z103-Z104+Z105</f>
        <v>156248326646.3844</v>
      </c>
    </row>
    <row r="107" spans="1:32" x14ac:dyDescent="0.2">
      <c r="Y107" s="48" t="s">
        <v>129</v>
      </c>
      <c r="Z107" s="48">
        <v>2490000000</v>
      </c>
    </row>
    <row r="108" spans="1:32" x14ac:dyDescent="0.2">
      <c r="Y108" s="50" t="s">
        <v>133</v>
      </c>
      <c r="Z108" s="51">
        <f>Z106/Z107</f>
        <v>62.750331986499759</v>
      </c>
    </row>
    <row r="109" spans="1:32" ht="17" x14ac:dyDescent="0.2">
      <c r="Y109" s="52" t="s">
        <v>130</v>
      </c>
      <c r="Z109" s="53">
        <v>128.96</v>
      </c>
    </row>
    <row r="110" spans="1:32" x14ac:dyDescent="0.2">
      <c r="Y110" s="52"/>
      <c r="Z110" s="53"/>
    </row>
    <row r="111" spans="1:32" ht="17" x14ac:dyDescent="0.2">
      <c r="Y111" s="54" t="s">
        <v>131</v>
      </c>
      <c r="Z111" s="55" t="str">
        <f>IF(Z108&gt;Z109, "BUY", "SELL")</f>
        <v>SELL</v>
      </c>
    </row>
    <row r="112" spans="1:32" ht="17" x14ac:dyDescent="0.2">
      <c r="Y112" s="54" t="s">
        <v>132</v>
      </c>
      <c r="Z112" s="56">
        <f>(Z108/Z109)-1</f>
        <v>-0.51341243806994608</v>
      </c>
    </row>
  </sheetData>
  <hyperlinks>
    <hyperlink ref="A1" r:id="rId1" tooltip="https://roic.ai/company/NVDA" display="ROIC.AI | NVDA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www.sec.gov/Archives/edgar/data/1045810/000101287001501023/0001012870-01-501023-index.htm" xr:uid="{00000000-0004-0000-0000-000007000000}"/>
    <hyperlink ref="D70" r:id="rId7" tooltip="https://www.sec.gov/Archives/edgar/data/1045810/000101287001501023/0001012870-01-501023-index.htm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www.sec.gov/Archives/edgar/data/1045810/000104596903001196/0001045969-03-001196-index.html" xr:uid="{00000000-0004-0000-0000-00000D000000}"/>
    <hyperlink ref="F70" r:id="rId11" tooltip="https://www.sec.gov/Archives/edgar/data/1045810/000104596903001196/0001045969-03-001196-index.html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www.sec.gov/Archives/edgar/data/1045810/000104581005000008/0001045810-05-000008-index.html" xr:uid="{00000000-0004-0000-0000-000013000000}"/>
    <hyperlink ref="H70" r:id="rId15" tooltip="https://www.sec.gov/Archives/edgar/data/1045810/000104581005000008/0001045810-05-000008-index.html" xr:uid="{00000000-0004-0000-0000-000014000000}"/>
    <hyperlink ref="I32" r:id="rId16" tooltip="https://www.sec.gov/Archives/edgar/data/1045810/000104581006000014/fy2006annualreportonform10-k.htm" xr:uid="{00000000-0004-0000-0000-000016000000}"/>
    <hyperlink ref="I70" r:id="rId17" tooltip="https://www.sec.gov/Archives/edgar/data/1045810/000104581006000014/fy2006annualreportonform10-k.htm" xr:uid="{00000000-0004-0000-0000-000017000000}"/>
    <hyperlink ref="J32" r:id="rId18" tooltip="https://www.sec.gov/Archives/edgar/data/1045810/000104581007000008/fy2007annualreportonform10-k.htm" xr:uid="{00000000-0004-0000-0000-000019000000}"/>
    <hyperlink ref="J70" r:id="rId19" tooltip="https://www.sec.gov/Archives/edgar/data/1045810/000104581007000008/fy2007annualreportonform10-k.htm" xr:uid="{00000000-0004-0000-0000-00001A000000}"/>
    <hyperlink ref="K32" r:id="rId20" tooltip="https://sec.gov" xr:uid="{00000000-0004-0000-0000-00001C000000}"/>
    <hyperlink ref="K70" r:id="rId21" tooltip="https://sec.gov" xr:uid="{00000000-0004-0000-0000-00001D000000}"/>
    <hyperlink ref="L32" r:id="rId22" tooltip="https://sec.gov" xr:uid="{00000000-0004-0000-0000-00001F000000}"/>
    <hyperlink ref="L70" r:id="rId23" tooltip="https://sec.gov" xr:uid="{00000000-0004-0000-0000-000020000000}"/>
    <hyperlink ref="M32" r:id="rId24" tooltip="https://www.sec.gov/Archives/edgar/data/1045810/000104581010000006/0001045810-10-000006-index.html" xr:uid="{00000000-0004-0000-0000-000022000000}"/>
    <hyperlink ref="M70" r:id="rId25" tooltip="https://www.sec.gov/Archives/edgar/data/1045810/000104581010000006/0001045810-10-000006-index.html" xr:uid="{00000000-0004-0000-0000-000023000000}"/>
    <hyperlink ref="N32" r:id="rId26" tooltip="https://www.sec.gov/Archives/edgar/data/1045810/000104581011000015/fy2011form10k.htm" xr:uid="{00000000-0004-0000-0000-000025000000}"/>
    <hyperlink ref="N70" r:id="rId27" tooltip="https://www.sec.gov/Archives/edgar/data/1045810/000104581011000015/fy2011form10k.htm" xr:uid="{00000000-0004-0000-0000-000026000000}"/>
    <hyperlink ref="O32" r:id="rId28" tooltip="https://www.sec.gov/Archives/edgar/data/1045810/000104581012000013/0001045810-12-000013-index.html" xr:uid="{00000000-0004-0000-0000-000028000000}"/>
    <hyperlink ref="O70" r:id="rId29" tooltip="https://www.sec.gov/Archives/edgar/data/1045810/000104581012000013/0001045810-12-000013-index.html" xr:uid="{00000000-0004-0000-0000-000029000000}"/>
    <hyperlink ref="P32" r:id="rId30" tooltip="https://www.sec.gov/Archives/edgar/data/1045810/000104581013000008/0001045810-13-000008-index.html" xr:uid="{00000000-0004-0000-0000-00002B000000}"/>
    <hyperlink ref="P70" r:id="rId31" tooltip="https://www.sec.gov/Archives/edgar/data/1045810/000104581013000008/0001045810-13-000008-index.html" xr:uid="{00000000-0004-0000-0000-00002C000000}"/>
    <hyperlink ref="Q32" r:id="rId32" tooltip="https://www.sec.gov/Archives/edgar/data/1045810/000104581014000030/nvda-2014x10k.htm" xr:uid="{00000000-0004-0000-0000-00002E000000}"/>
    <hyperlink ref="Q70" r:id="rId33" tooltip="https://www.sec.gov/Archives/edgar/data/1045810/000104581014000030/nvda-2014x10k.htm" xr:uid="{00000000-0004-0000-0000-00002F000000}"/>
    <hyperlink ref="R32" r:id="rId34" tooltip="https://www.sec.gov/Archives/edgar/data/1045810/000104581015000036/nvda-2015x10k.htm" xr:uid="{00000000-0004-0000-0000-000031000000}"/>
    <hyperlink ref="R70" r:id="rId35" tooltip="https://www.sec.gov/Archives/edgar/data/1045810/000104581015000036/nvda-2015x10k.htm" xr:uid="{00000000-0004-0000-0000-000032000000}"/>
    <hyperlink ref="S32" r:id="rId36" tooltip="https://www.sec.gov/Archives/edgar/data/1045810/000104581016000205/0001045810-16-000205-index.html" xr:uid="{00000000-0004-0000-0000-000034000000}"/>
    <hyperlink ref="S70" r:id="rId37" tooltip="https://www.sec.gov/Archives/edgar/data/1045810/000104581016000205/0001045810-16-000205-index.html" xr:uid="{00000000-0004-0000-0000-000035000000}"/>
    <hyperlink ref="T32" r:id="rId38" tooltip="https://www.sec.gov/Archives/edgar/data/1045810/000104581017000027/0001045810-17-000027-index.html" xr:uid="{00000000-0004-0000-0000-000037000000}"/>
    <hyperlink ref="T70" r:id="rId39" tooltip="https://www.sec.gov/Archives/edgar/data/1045810/000104581017000027/0001045810-17-000027-index.html" xr:uid="{00000000-0004-0000-0000-000038000000}"/>
    <hyperlink ref="U32" r:id="rId40" tooltip="https://www.sec.gov/Archives/edgar/data/1045810/000104581018000010/0001045810-18-000010-index.html" xr:uid="{00000000-0004-0000-0000-00003A000000}"/>
    <hyperlink ref="U70" r:id="rId41" tooltip="https://www.sec.gov/Archives/edgar/data/1045810/000104581018000010/0001045810-18-000010-index.html" xr:uid="{00000000-0004-0000-0000-00003B000000}"/>
    <hyperlink ref="V32" r:id="rId42" tooltip="https://www.sec.gov/Archives/edgar/data/1045810/000104581019000023/0001045810-19-000023-index.html" xr:uid="{00000000-0004-0000-0000-00003D000000}"/>
    <hyperlink ref="V70" r:id="rId43" tooltip="https://www.sec.gov/Archives/edgar/data/1045810/000104581019000023/0001045810-19-000023-index.html" xr:uid="{00000000-0004-0000-0000-00003E000000}"/>
    <hyperlink ref="W32" r:id="rId44" tooltip="https://www.sec.gov/Archives/edgar/data/1045810/000104581020000010/0001045810-20-000010-index.html" xr:uid="{00000000-0004-0000-0000-000040000000}"/>
    <hyperlink ref="W70" r:id="rId45" tooltip="https://www.sec.gov/Archives/edgar/data/1045810/000104581020000010/0001045810-20-000010-index.html" xr:uid="{00000000-0004-0000-0000-000041000000}"/>
    <hyperlink ref="X32" r:id="rId46" tooltip="https://www.sec.gov/Archives/edgar/data/1045810/000104581021000010/0001045810-21-000010-index.htm" xr:uid="{00000000-0004-0000-0000-000043000000}"/>
    <hyperlink ref="X70" r:id="rId47" tooltip="https://www.sec.gov/Archives/edgar/data/1045810/000104581021000010/0001045810-21-000010-index.htm" xr:uid="{00000000-0004-0000-0000-000044000000}"/>
    <hyperlink ref="Y32" r:id="rId48" tooltip="https://www.sec.gov/Archives/edgar/data/1045810/000104581022000036/0001045810-22-000036-index.htm" xr:uid="{00000000-0004-0000-0000-000046000000}"/>
    <hyperlink ref="Y70" r:id="rId49" tooltip="https://www.sec.gov/Archives/edgar/data/1045810/000104581022000036/0001045810-22-000036-index.htm" xr:uid="{00000000-0004-0000-0000-00004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2022-10-05T03:44:53Z</dcterms:created>
  <dcterms:modified xsi:type="dcterms:W3CDTF">2022-10-27T02:35:24Z</dcterms:modified>
</cp:coreProperties>
</file>