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CA43C1AA-C456-D347-8541-0D6442626B6F}" xr6:coauthVersionLast="47" xr6:coauthVersionMax="47" xr10:uidLastSave="{00000000-0000-0000-0000-000000000000}"/>
  <bookViews>
    <workbookView xWindow="3220" yWindow="460" windowWidth="2506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Q104" i="1"/>
  <c r="Q103" i="1"/>
  <c r="T99" i="1"/>
  <c r="Q98" i="1"/>
  <c r="Q100" i="1" s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33" i="1"/>
  <c r="U46" i="1"/>
  <c r="U38" i="1"/>
  <c r="U37" i="1"/>
  <c r="U39" i="1" s="1"/>
  <c r="U35" i="1"/>
  <c r="U34" i="1"/>
  <c r="U49" i="1" s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R98" i="1" l="1"/>
  <c r="R100" i="1" s="1"/>
  <c r="U36" i="1"/>
  <c r="U40" i="1" s="1"/>
  <c r="U51" i="1"/>
  <c r="V50" i="1" s="1"/>
  <c r="S98" i="1" l="1"/>
  <c r="V49" i="1"/>
  <c r="U54" i="1" s="1"/>
  <c r="S100" i="1" l="1"/>
  <c r="Q102" i="1" s="1"/>
  <c r="Q105" i="1" s="1"/>
  <c r="Q107" i="1" s="1"/>
  <c r="Q111" i="1" l="1"/>
  <c r="Q110" i="1"/>
</calcChain>
</file>

<file path=xl/sharedStrings.xml><?xml version="1.0" encoding="utf-8"?>
<sst xmlns="http://schemas.openxmlformats.org/spreadsheetml/2006/main" count="605" uniqueCount="133">
  <si>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</si>
  <si>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</si>
  <si>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</si>
  <si>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</si>
  <si>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</si>
  <si>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</si>
  <si>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</si>
  <si>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</si>
  <si>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</si>
  <si>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</si>
  <si>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</si>
  <si>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</si>
  <si>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</si>
  <si>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</si>
  <si>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</si>
  <si>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</si>
  <si>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</si>
  <si>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</si>
  <si>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</si>
  <si>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</si>
  <si>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</si>
  <si>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</si>
  <si>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</si>
  <si>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</si>
  <si>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</si>
  <si>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</si>
  <si>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</si>
  <si>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</si>
  <si>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</si>
  <si>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</si>
  <si>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</si>
  <si>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</si>
  <si>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</si>
  <si>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</si>
  <si>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</si>
  <si>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</si>
  <si>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</si>
  <si>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</si>
  <si>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</si>
  <si>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</si>
  <si>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</si>
  <si>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</si>
  <si>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</si>
  <si>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</si>
  <si>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</si>
  <si>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</si>
  <si>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</si>
  <si>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</si>
  <si>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</si>
  <si>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</si>
  <si>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</si>
  <si>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</si>
  <si>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</si>
  <si>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</si>
  <si>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</si>
  <si>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</si>
  <si>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</si>
  <si>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</si>
  <si>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</si>
  <si>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</si>
  <si>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</si>
  <si>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</si>
  <si>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</si>
  <si>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</si>
  <si>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</si>
  <si>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</si>
  <si>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</si>
  <si>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</si>
  <si>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</si>
  <si>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</si>
  <si>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</si>
  <si>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</si>
  <si>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</si>
  <si>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</si>
  <si>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</si>
  <si>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</si>
  <si>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</si>
  <si>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</si>
  <si>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</si>
  <si>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</si>
  <si>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</si>
  <si>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</si>
  <si>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</si>
  <si>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</si>
  <si>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</si>
  <si>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</si>
  <si>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</si>
  <si>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</si>
  <si>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</si>
  <si>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</si>
  <si>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</si>
  <si>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</si>
  <si>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</si>
  <si>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</si>
  <si>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ENPH</t>
  </si>
  <si>
    <t>Terminal Value</t>
  </si>
  <si>
    <t>Revenue Growth YoY %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</si>
  <si>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</si>
  <si>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</si>
  <si>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</si>
  <si>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</si>
  <si>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</si>
  <si>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</si>
  <si>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</si>
  <si>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</si>
  <si>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</si>
  <si>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</si>
  <si>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</si>
  <si>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</si>
  <si>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</si>
  <si>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</si>
  <si>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</si>
  <si>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</si>
  <si>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</si>
  <si>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</si>
  <si>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Weight of Equity</t>
  </si>
  <si>
    <t>Total</t>
  </si>
  <si>
    <t xml:space="preserve">WACC Calculation </t>
  </si>
  <si>
    <t>WACC</t>
  </si>
  <si>
    <t>FCF Growth YoY %</t>
  </si>
  <si>
    <t>Present Value of Future Cash Flows</t>
  </si>
  <si>
    <t>Sum of FCFs</t>
  </si>
  <si>
    <t>Debt</t>
  </si>
  <si>
    <t>Cash</t>
  </si>
  <si>
    <t>Equity Value</t>
  </si>
  <si>
    <t>Shares Outstanding</t>
  </si>
  <si>
    <t>Current Price</t>
  </si>
  <si>
    <t>Recommendation</t>
  </si>
  <si>
    <t>Upside / Downside</t>
  </si>
  <si>
    <t>Fair Price Per Share</t>
  </si>
  <si>
    <t>Market Cap (10/25)</t>
  </si>
  <si>
    <t>10 Year FCF CAGR</t>
  </si>
  <si>
    <t>10 Year Revenue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</si>
</sst>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6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9" fontId="9" fillId="3" borderId="0" xfId="1" applyFont="1" applyFill="1" applyBorder="1"/>
    <xf numFmtId="167" fontId="9" fillId="3" borderId="0" xfId="1" applyNumberFormat="1" applyFont="1" applyFill="1" applyBorder="1"/>
    <xf numFmtId="9" fontId="9" fillId="0" borderId="0" xfId="1" applyFont="1" applyFill="1" applyAlignment="1">
      <alignment wrapText="1"/>
    </xf>
    <xf numFmtId="9" fontId="9" fillId="0" borderId="0" xfId="1" applyFont="1" applyFill="1" applyBorder="1"/>
    <xf numFmtId="167" fontId="9" fillId="0" borderId="0" xfId="1" applyNumberFormat="1" applyFont="1" applyFill="1" applyBorder="1"/>
    <xf numFmtId="167" fontId="9" fillId="0" borderId="0" xfId="1" applyNumberFormat="1" applyFont="1" applyFill="1" applyAlignment="1">
      <alignment horizont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.gov/" TargetMode="External"/><Relationship Id="rId13" Type="http://schemas.openxmlformats.org/officeDocument/2006/relationships/hyperlink" Target="https://www.sec.gov/Archives/edgar/data/1463101/000144530513000492/0001445305-13-000492-index.htm" TargetMode="External"/><Relationship Id="rId18" Type="http://schemas.openxmlformats.org/officeDocument/2006/relationships/hyperlink" Target="https://www.sec.gov/Archives/edgar/data/1463101/000146310116000040/0001463101-16-000040-index.htm" TargetMode="External"/><Relationship Id="rId26" Type="http://schemas.openxmlformats.org/officeDocument/2006/relationships/hyperlink" Target="https://www.sec.gov/Archives/edgar/data/1463101/000146310120000021/0001463101-20-000021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463101/000146310117000024/0001463101-17-000024-index.htm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63101/000144530513000492/0001445305-13-000492-index.htm" TargetMode="External"/><Relationship Id="rId17" Type="http://schemas.openxmlformats.org/officeDocument/2006/relationships/hyperlink" Target="https://www.sec.gov/Archives/edgar/data/1463101/000146310115000017/0001463101-15-000017-index.htm" TargetMode="External"/><Relationship Id="rId25" Type="http://schemas.openxmlformats.org/officeDocument/2006/relationships/hyperlink" Target="https://www.sec.gov/Archives/edgar/data/1463101/000146310119000033/0001463101-19-000033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463101/000146310115000017/0001463101-15-000017-index.htm" TargetMode="External"/><Relationship Id="rId20" Type="http://schemas.openxmlformats.org/officeDocument/2006/relationships/hyperlink" Target="https://www.sec.gov/Archives/edgar/data/1463101/000146310117000024/0001463101-17-000024-index.htm" TargetMode="External"/><Relationship Id="rId29" Type="http://schemas.openxmlformats.org/officeDocument/2006/relationships/hyperlink" Target="https://www.sec.gov/Archives/edgar/data/1463101/000146310121000016/0001463101-21-000016-index.htm" TargetMode="External"/><Relationship Id="rId1" Type="http://schemas.openxmlformats.org/officeDocument/2006/relationships/hyperlink" Target="https://roic.ai/company/ENPH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463101/000146310119000033/0001463101-19-000033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63101/000146310114000007/0001463101-14-000007-index.htm" TargetMode="External"/><Relationship Id="rId23" Type="http://schemas.openxmlformats.org/officeDocument/2006/relationships/hyperlink" Target="https://www.sec.gov/Archives/edgar/data/1463101/000146310118000030/0001463101-18-000030-index.htm" TargetMode="External"/><Relationship Id="rId28" Type="http://schemas.openxmlformats.org/officeDocument/2006/relationships/hyperlink" Target="https://www.sec.gov/Archives/edgar/data/1463101/000146310121000016/0001463101-21-000016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463101/000146310116000040/0001463101-16-000040-index.htm" TargetMode="External"/><Relationship Id="rId31" Type="http://schemas.openxmlformats.org/officeDocument/2006/relationships/hyperlink" Target="https://www.sec.gov/Archives/edgar/data/1463101/000146310122000016/0001463101-22-00001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463101/000146310114000007/0001463101-14-000007-index.htm" TargetMode="External"/><Relationship Id="rId22" Type="http://schemas.openxmlformats.org/officeDocument/2006/relationships/hyperlink" Target="https://www.sec.gov/Archives/edgar/data/1463101/000146310118000030/0001463101-18-000030-index.htm" TargetMode="External"/><Relationship Id="rId27" Type="http://schemas.openxmlformats.org/officeDocument/2006/relationships/hyperlink" Target="https://www.sec.gov/Archives/edgar/data/1463101/000146310120000021/0001463101-20-000021-index.htm" TargetMode="External"/><Relationship Id="rId30" Type="http://schemas.openxmlformats.org/officeDocument/2006/relationships/hyperlink" Target="https://www.sec.gov/Archives/edgar/data/1463101/000146310122000016/0001463101-22-00001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tabSelected="1" zoomScaleNormal="100" workbookViewId="0">
      <pane xSplit="1" ySplit="1" topLeftCell="N58" activePane="bottomRight" state="frozen"/>
      <selection pane="topRight"/>
      <selection pane="bottomLeft"/>
      <selection pane="bottomRight" activeCell="S105" sqref="S105"/>
    </sheetView>
  </sheetViews>
  <sheetFormatPr baseColWidth="10" defaultRowHeight="16" x14ac:dyDescent="0.2"/>
  <cols>
    <col min="1" max="1" width="50" customWidth="1"/>
    <col min="2" max="15" width="15" customWidth="1"/>
    <col min="16" max="16" width="18" customWidth="1"/>
    <col min="17" max="17" width="15.33203125" customWidth="1"/>
    <col min="18" max="18" width="15.83203125" customWidth="1"/>
    <col min="19" max="19" width="19.1640625" customWidth="1"/>
    <col min="20" max="20" width="21.83203125" customWidth="1"/>
    <col min="21" max="21" width="14.33203125" customWidth="1"/>
  </cols>
  <sheetData>
    <row r="1" spans="1:29" ht="21" x14ac:dyDescent="0.25">
      <c r="A1" s="3" t="s">
        <v>94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14">
        <v>2022</v>
      </c>
      <c r="R1" s="14">
        <v>2023</v>
      </c>
      <c r="S1" s="15" t="s">
        <v>95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</row>
    <row r="3" spans="1:29" ht="40" x14ac:dyDescent="0.25">
      <c r="A3" s="5" t="s">
        <v>1</v>
      </c>
      <c r="B3" s="1" t="s">
        <v>92</v>
      </c>
      <c r="C3" s="1" t="s">
        <v>92</v>
      </c>
      <c r="D3" s="1">
        <v>20194000</v>
      </c>
      <c r="E3" s="1">
        <v>61661000</v>
      </c>
      <c r="F3" s="1">
        <v>149523000</v>
      </c>
      <c r="G3" s="1">
        <v>216678000</v>
      </c>
      <c r="H3" s="1">
        <v>232846000</v>
      </c>
      <c r="I3" s="1">
        <v>343904000</v>
      </c>
      <c r="J3" s="1">
        <v>357249000</v>
      </c>
      <c r="K3" s="1">
        <v>322591000</v>
      </c>
      <c r="L3" s="1">
        <v>286166000</v>
      </c>
      <c r="M3" s="1">
        <v>316159000</v>
      </c>
      <c r="N3" s="1">
        <v>624333000</v>
      </c>
      <c r="O3" s="1">
        <v>774425000</v>
      </c>
      <c r="P3" s="1">
        <v>1382049000</v>
      </c>
      <c r="T3" s="22" t="s">
        <v>132</v>
      </c>
    </row>
    <row r="4" spans="1:29" s="21" customFormat="1" ht="19" x14ac:dyDescent="0.25">
      <c r="A4" s="16" t="s">
        <v>96</v>
      </c>
      <c r="B4" s="17" t="e">
        <f>(B3/A3)-1</f>
        <v>#VALUE!</v>
      </c>
      <c r="C4" s="17" t="e">
        <f t="shared" ref="C4:M4" si="0">(C3/B3)-1</f>
        <v>#VALUE!</v>
      </c>
      <c r="D4" s="17" t="e">
        <f t="shared" si="0"/>
        <v>#VALUE!</v>
      </c>
      <c r="E4" s="17">
        <f t="shared" si="0"/>
        <v>2.0534317123898189</v>
      </c>
      <c r="F4" s="17">
        <f t="shared" si="0"/>
        <v>1.4249201277955272</v>
      </c>
      <c r="G4" s="17">
        <f t="shared" si="0"/>
        <v>0.44912822776429051</v>
      </c>
      <c r="H4" s="17">
        <f t="shared" si="0"/>
        <v>7.4617635385225922E-2</v>
      </c>
      <c r="I4" s="17">
        <f t="shared" si="0"/>
        <v>0.47695902012488944</v>
      </c>
      <c r="J4" s="18">
        <f t="shared" si="0"/>
        <v>3.8804433795477822E-2</v>
      </c>
      <c r="K4" s="18">
        <f t="shared" si="0"/>
        <v>-9.7013567567718839E-2</v>
      </c>
      <c r="L4" s="18">
        <f t="shared" si="0"/>
        <v>-0.11291387546459764</v>
      </c>
      <c r="M4" s="18">
        <f t="shared" si="0"/>
        <v>0.10480979571297788</v>
      </c>
      <c r="N4" s="19">
        <f>(N3/M3)-1</f>
        <v>0.97474372072280091</v>
      </c>
      <c r="O4" s="19">
        <f t="shared" ref="O4:P4" si="1">(O3/N3)-1</f>
        <v>0.24040375889148891</v>
      </c>
      <c r="P4" s="19">
        <f t="shared" si="1"/>
        <v>0.78461310004196672</v>
      </c>
      <c r="Q4" s="19"/>
      <c r="R4" s="19"/>
      <c r="S4" s="19"/>
      <c r="T4" s="20">
        <f>(P4+O4+N4+M4+L4+K4+J4+I4+H4+G4)/10</f>
        <v>0.29341522494068017</v>
      </c>
      <c r="U4" s="19"/>
      <c r="V4" s="19"/>
      <c r="W4" s="19"/>
      <c r="X4" s="19"/>
      <c r="Y4" s="20"/>
      <c r="AC4" s="20"/>
    </row>
    <row r="5" spans="1:29" ht="19" x14ac:dyDescent="0.25">
      <c r="A5" s="5" t="s">
        <v>2</v>
      </c>
      <c r="B5" s="1" t="s">
        <v>92</v>
      </c>
      <c r="C5" s="1" t="s">
        <v>92</v>
      </c>
      <c r="D5" s="1">
        <v>23223000</v>
      </c>
      <c r="E5" s="1">
        <v>55159000</v>
      </c>
      <c r="F5" s="1">
        <v>120454000</v>
      </c>
      <c r="G5" s="1">
        <v>161390000</v>
      </c>
      <c r="H5" s="1">
        <v>165430000</v>
      </c>
      <c r="I5" s="1">
        <v>230861000</v>
      </c>
      <c r="J5" s="1">
        <v>249032000</v>
      </c>
      <c r="K5" s="1">
        <v>264583000</v>
      </c>
      <c r="L5" s="1">
        <v>230123000</v>
      </c>
      <c r="M5" s="1">
        <v>221714000</v>
      </c>
      <c r="N5" s="1">
        <v>403088000</v>
      </c>
      <c r="O5" s="1">
        <v>428444000</v>
      </c>
      <c r="P5" s="1">
        <v>827627000</v>
      </c>
    </row>
    <row r="6" spans="1:29" ht="19" x14ac:dyDescent="0.25">
      <c r="A6" s="6" t="s">
        <v>3</v>
      </c>
      <c r="B6" s="10" t="s">
        <v>92</v>
      </c>
      <c r="C6" s="10" t="s">
        <v>92</v>
      </c>
      <c r="D6" s="10">
        <v>-3029000</v>
      </c>
      <c r="E6" s="10">
        <v>6502000</v>
      </c>
      <c r="F6" s="10">
        <v>29069000</v>
      </c>
      <c r="G6" s="10">
        <v>55288000</v>
      </c>
      <c r="H6" s="10">
        <v>67416000</v>
      </c>
      <c r="I6" s="10">
        <v>113043000</v>
      </c>
      <c r="J6" s="10">
        <v>108217000</v>
      </c>
      <c r="K6" s="10">
        <v>58008000</v>
      </c>
      <c r="L6" s="10">
        <v>56043000</v>
      </c>
      <c r="M6" s="10">
        <v>94445000</v>
      </c>
      <c r="N6" s="10">
        <v>221245000</v>
      </c>
      <c r="O6" s="10">
        <v>345981000</v>
      </c>
      <c r="P6" s="10">
        <v>554422000</v>
      </c>
    </row>
    <row r="7" spans="1:29" ht="19" x14ac:dyDescent="0.25">
      <c r="A7" s="5" t="s">
        <v>4</v>
      </c>
      <c r="B7" s="2" t="s">
        <v>92</v>
      </c>
      <c r="C7" s="2" t="s">
        <v>92</v>
      </c>
      <c r="D7" s="2">
        <v>-0.15</v>
      </c>
      <c r="E7" s="2">
        <v>0.10539999999999999</v>
      </c>
      <c r="F7" s="2">
        <v>0.19439999999999999</v>
      </c>
      <c r="G7" s="2">
        <v>0.25519999999999998</v>
      </c>
      <c r="H7" s="2">
        <v>0.28949999999999998</v>
      </c>
      <c r="I7" s="2">
        <v>0.32869999999999999</v>
      </c>
      <c r="J7" s="2">
        <v>0.3029</v>
      </c>
      <c r="K7" s="2">
        <v>0.17979999999999999</v>
      </c>
      <c r="L7" s="2">
        <v>0.1958</v>
      </c>
      <c r="M7" s="2">
        <v>0.29870000000000002</v>
      </c>
      <c r="N7" s="2">
        <v>0.35439999999999999</v>
      </c>
      <c r="O7" s="2">
        <v>0.44679999999999997</v>
      </c>
      <c r="P7" s="2">
        <v>0.4012</v>
      </c>
    </row>
    <row r="8" spans="1:29" ht="19" x14ac:dyDescent="0.25">
      <c r="A8" s="5" t="s">
        <v>5</v>
      </c>
      <c r="B8" s="1" t="s">
        <v>92</v>
      </c>
      <c r="C8" s="1" t="s">
        <v>92</v>
      </c>
      <c r="D8" s="1">
        <v>8411000</v>
      </c>
      <c r="E8" s="1">
        <v>14296000</v>
      </c>
      <c r="F8" s="1">
        <v>25099000</v>
      </c>
      <c r="G8" s="1">
        <v>35601000</v>
      </c>
      <c r="H8" s="1">
        <v>34524000</v>
      </c>
      <c r="I8" s="1">
        <v>45386000</v>
      </c>
      <c r="J8" s="1">
        <v>50819000</v>
      </c>
      <c r="K8" s="1">
        <v>50703000</v>
      </c>
      <c r="L8" s="1">
        <v>33157000</v>
      </c>
      <c r="M8" s="1">
        <v>32587000</v>
      </c>
      <c r="N8" s="1">
        <v>40381000</v>
      </c>
      <c r="O8" s="1">
        <v>55921000</v>
      </c>
      <c r="P8" s="1">
        <v>105526000</v>
      </c>
    </row>
    <row r="9" spans="1:29" ht="19" x14ac:dyDescent="0.25">
      <c r="A9" s="5" t="s">
        <v>6</v>
      </c>
      <c r="B9" s="1" t="s">
        <v>92</v>
      </c>
      <c r="C9" s="1" t="s">
        <v>92</v>
      </c>
      <c r="D9" s="1">
        <v>2603000</v>
      </c>
      <c r="E9" s="1">
        <v>6365000</v>
      </c>
      <c r="F9" s="1">
        <v>15228000</v>
      </c>
      <c r="G9" s="1">
        <v>24875000</v>
      </c>
      <c r="H9" s="1">
        <v>23970000</v>
      </c>
      <c r="I9" s="1">
        <v>31083000</v>
      </c>
      <c r="J9" s="1">
        <v>30830000</v>
      </c>
      <c r="K9" s="1">
        <v>27418000</v>
      </c>
      <c r="L9" s="1">
        <v>22221000</v>
      </c>
      <c r="M9" s="1">
        <v>29086000</v>
      </c>
      <c r="N9" s="1">
        <v>38808000</v>
      </c>
      <c r="O9" s="1">
        <v>50694000</v>
      </c>
      <c r="P9" s="1">
        <v>104090000</v>
      </c>
    </row>
    <row r="10" spans="1:29" ht="19" x14ac:dyDescent="0.25">
      <c r="A10" s="5" t="s">
        <v>7</v>
      </c>
      <c r="B10" s="1" t="s">
        <v>92</v>
      </c>
      <c r="C10" s="1" t="s">
        <v>92</v>
      </c>
      <c r="D10" s="1">
        <v>2651000</v>
      </c>
      <c r="E10" s="1">
        <v>6558000</v>
      </c>
      <c r="F10" s="1">
        <v>17454000</v>
      </c>
      <c r="G10" s="1">
        <v>25973000</v>
      </c>
      <c r="H10" s="1">
        <v>31080000</v>
      </c>
      <c r="I10" s="1">
        <v>41003000</v>
      </c>
      <c r="J10" s="1">
        <v>45877000</v>
      </c>
      <c r="K10" s="1">
        <v>38810000</v>
      </c>
      <c r="L10" s="1">
        <v>23126000</v>
      </c>
      <c r="M10" s="1">
        <v>27047000</v>
      </c>
      <c r="N10" s="1">
        <v>36728000</v>
      </c>
      <c r="O10" s="1">
        <v>52927000</v>
      </c>
      <c r="P10" s="1">
        <v>128974000</v>
      </c>
    </row>
    <row r="11" spans="1:29" ht="19" x14ac:dyDescent="0.25">
      <c r="A11" s="5" t="s">
        <v>8</v>
      </c>
      <c r="B11" s="1" t="s">
        <v>92</v>
      </c>
      <c r="C11" s="1" t="s">
        <v>92</v>
      </c>
      <c r="D11" s="1">
        <v>5254000</v>
      </c>
      <c r="E11" s="1">
        <v>12923000</v>
      </c>
      <c r="F11" s="1">
        <v>32682000</v>
      </c>
      <c r="G11" s="1">
        <v>50848000</v>
      </c>
      <c r="H11" s="1">
        <v>55050000</v>
      </c>
      <c r="I11" s="1">
        <v>72086000</v>
      </c>
      <c r="J11" s="1">
        <v>76707000</v>
      </c>
      <c r="K11" s="1">
        <v>66228000</v>
      </c>
      <c r="L11" s="1">
        <v>45347000</v>
      </c>
      <c r="M11" s="1">
        <v>56133000</v>
      </c>
      <c r="N11" s="1">
        <v>75536000</v>
      </c>
      <c r="O11" s="1">
        <v>103621000</v>
      </c>
      <c r="P11" s="1">
        <v>233064000</v>
      </c>
    </row>
    <row r="12" spans="1:29" ht="19" x14ac:dyDescent="0.25">
      <c r="A12" s="5" t="s">
        <v>9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</row>
    <row r="13" spans="1:29" ht="19" x14ac:dyDescent="0.25">
      <c r="A13" s="5" t="s">
        <v>10</v>
      </c>
      <c r="B13" s="1" t="s">
        <v>92</v>
      </c>
      <c r="C13" s="1" t="s">
        <v>92</v>
      </c>
      <c r="D13" s="1">
        <v>13665000</v>
      </c>
      <c r="E13" s="1">
        <v>27219000</v>
      </c>
      <c r="F13" s="1">
        <v>57781000</v>
      </c>
      <c r="G13" s="1">
        <v>86449000</v>
      </c>
      <c r="H13" s="1">
        <v>89574000</v>
      </c>
      <c r="I13" s="1">
        <v>117472000</v>
      </c>
      <c r="J13" s="1">
        <v>127526000</v>
      </c>
      <c r="K13" s="1">
        <v>116931000</v>
      </c>
      <c r="L13" s="1">
        <v>78504000</v>
      </c>
      <c r="M13" s="1">
        <v>88720000</v>
      </c>
      <c r="N13" s="1">
        <v>115917000</v>
      </c>
      <c r="O13" s="1">
        <v>159542000</v>
      </c>
      <c r="P13" s="1">
        <v>338590000</v>
      </c>
    </row>
    <row r="14" spans="1:29" ht="19" x14ac:dyDescent="0.25">
      <c r="A14" s="5" t="s">
        <v>11</v>
      </c>
      <c r="B14" s="1" t="s">
        <v>92</v>
      </c>
      <c r="C14" s="1" t="s">
        <v>92</v>
      </c>
      <c r="D14" s="1">
        <v>36888000</v>
      </c>
      <c r="E14" s="1">
        <v>82378000</v>
      </c>
      <c r="F14" s="1">
        <v>178235000</v>
      </c>
      <c r="G14" s="1">
        <v>247839000</v>
      </c>
      <c r="H14" s="1">
        <v>255004000</v>
      </c>
      <c r="I14" s="1">
        <v>348333000</v>
      </c>
      <c r="J14" s="1">
        <v>376558000</v>
      </c>
      <c r="K14" s="1">
        <v>381514000</v>
      </c>
      <c r="L14" s="1">
        <v>308627000</v>
      </c>
      <c r="M14" s="1">
        <v>310434000</v>
      </c>
      <c r="N14" s="1">
        <v>519005000</v>
      </c>
      <c r="O14" s="1">
        <v>587986000</v>
      </c>
      <c r="P14" s="1">
        <v>1166217000</v>
      </c>
    </row>
    <row r="15" spans="1:29" ht="19" x14ac:dyDescent="0.25">
      <c r="A15" s="5" t="s">
        <v>12</v>
      </c>
      <c r="B15" s="1" t="s">
        <v>92</v>
      </c>
      <c r="C15" s="1" t="s">
        <v>92</v>
      </c>
      <c r="D15" s="1">
        <v>356000</v>
      </c>
      <c r="E15" s="1">
        <v>914000</v>
      </c>
      <c r="F15" s="1">
        <v>3006000</v>
      </c>
      <c r="G15" s="1">
        <v>6436000</v>
      </c>
      <c r="H15" s="1">
        <v>2055000</v>
      </c>
      <c r="I15" s="1">
        <v>1863000</v>
      </c>
      <c r="J15" s="1">
        <v>501000</v>
      </c>
      <c r="K15" s="1">
        <v>2773000</v>
      </c>
      <c r="L15" s="1">
        <v>7936000</v>
      </c>
      <c r="M15" s="1">
        <v>9635000</v>
      </c>
      <c r="N15" s="1">
        <v>9691000</v>
      </c>
      <c r="O15" s="1">
        <v>21001000</v>
      </c>
      <c r="P15" s="1">
        <v>45152000</v>
      </c>
    </row>
    <row r="16" spans="1:29" ht="19" x14ac:dyDescent="0.25">
      <c r="A16" s="5" t="s">
        <v>13</v>
      </c>
      <c r="B16" s="1" t="s">
        <v>92</v>
      </c>
      <c r="C16" s="1" t="s">
        <v>92</v>
      </c>
      <c r="D16" s="1">
        <v>803000</v>
      </c>
      <c r="E16" s="1">
        <v>1550000</v>
      </c>
      <c r="F16" s="1">
        <v>3032000</v>
      </c>
      <c r="G16" s="1">
        <v>5568000</v>
      </c>
      <c r="H16" s="1">
        <v>6981000</v>
      </c>
      <c r="I16" s="1">
        <v>8259000</v>
      </c>
      <c r="J16" s="1">
        <v>10539000</v>
      </c>
      <c r="K16" s="1">
        <v>10638000</v>
      </c>
      <c r="L16" s="1">
        <v>9004000</v>
      </c>
      <c r="M16" s="1">
        <v>9667000</v>
      </c>
      <c r="N16" s="1">
        <v>14119000</v>
      </c>
      <c r="O16" s="1">
        <v>18103000</v>
      </c>
      <c r="P16" s="1">
        <v>32439000</v>
      </c>
    </row>
    <row r="17" spans="1:22" ht="19" x14ac:dyDescent="0.25">
      <c r="A17" s="6" t="s">
        <v>14</v>
      </c>
      <c r="B17" s="10" t="s">
        <v>92</v>
      </c>
      <c r="C17" s="10" t="s">
        <v>92</v>
      </c>
      <c r="D17" s="10">
        <v>-15766000</v>
      </c>
      <c r="E17" s="10">
        <v>-19313000</v>
      </c>
      <c r="F17" s="10">
        <v>-26252000</v>
      </c>
      <c r="G17" s="10">
        <v>-25563000</v>
      </c>
      <c r="H17" s="10">
        <v>-16014000</v>
      </c>
      <c r="I17" s="10">
        <v>2836000</v>
      </c>
      <c r="J17" s="10">
        <v>-9663000</v>
      </c>
      <c r="K17" s="10">
        <v>-52576000</v>
      </c>
      <c r="L17" s="10">
        <v>-28401000</v>
      </c>
      <c r="M17" s="10">
        <v>9073000</v>
      </c>
      <c r="N17" s="10">
        <v>113924000</v>
      </c>
      <c r="O17" s="10">
        <v>158514000</v>
      </c>
      <c r="P17" s="10">
        <v>198519000</v>
      </c>
    </row>
    <row r="18" spans="1:22" ht="19" x14ac:dyDescent="0.25">
      <c r="A18" s="5" t="s">
        <v>15</v>
      </c>
      <c r="B18" s="2" t="s">
        <v>92</v>
      </c>
      <c r="C18" s="2" t="s">
        <v>92</v>
      </c>
      <c r="D18" s="2">
        <v>-0.78069999999999995</v>
      </c>
      <c r="E18" s="2">
        <v>-0.31319999999999998</v>
      </c>
      <c r="F18" s="2">
        <v>-0.17560000000000001</v>
      </c>
      <c r="G18" s="2">
        <v>-0.11799999999999999</v>
      </c>
      <c r="H18" s="2">
        <v>-6.88E-2</v>
      </c>
      <c r="I18" s="2">
        <v>8.2000000000000007E-3</v>
      </c>
      <c r="J18" s="2">
        <v>-2.7E-2</v>
      </c>
      <c r="K18" s="2">
        <v>-0.16300000000000001</v>
      </c>
      <c r="L18" s="2">
        <v>-9.9199999999999997E-2</v>
      </c>
      <c r="M18" s="2">
        <v>2.87E-2</v>
      </c>
      <c r="N18" s="2">
        <v>0.1825</v>
      </c>
      <c r="O18" s="2">
        <v>0.20469999999999999</v>
      </c>
      <c r="P18" s="2">
        <v>0.14360000000000001</v>
      </c>
    </row>
    <row r="19" spans="1:22" ht="19" x14ac:dyDescent="0.25">
      <c r="A19" s="6" t="s">
        <v>16</v>
      </c>
      <c r="B19" s="10" t="s">
        <v>92</v>
      </c>
      <c r="C19" s="10" t="s">
        <v>92</v>
      </c>
      <c r="D19" s="10">
        <v>-16694000</v>
      </c>
      <c r="E19" s="10">
        <v>-20717000</v>
      </c>
      <c r="F19" s="10">
        <v>-28712000</v>
      </c>
      <c r="G19" s="10">
        <v>-31161000</v>
      </c>
      <c r="H19" s="10">
        <v>-22158000</v>
      </c>
      <c r="I19" s="10">
        <v>-4429000</v>
      </c>
      <c r="J19" s="10">
        <v>-19309000</v>
      </c>
      <c r="K19" s="10">
        <v>-62700000</v>
      </c>
      <c r="L19" s="10">
        <v>-39378000</v>
      </c>
      <c r="M19" s="10">
        <v>1596000</v>
      </c>
      <c r="N19" s="10">
        <v>102729000</v>
      </c>
      <c r="O19" s="10">
        <v>186439000</v>
      </c>
      <c r="P19" s="10">
        <v>215832000</v>
      </c>
    </row>
    <row r="20" spans="1:22" ht="19" x14ac:dyDescent="0.25">
      <c r="A20" s="5" t="s">
        <v>17</v>
      </c>
      <c r="B20" s="2" t="s">
        <v>92</v>
      </c>
      <c r="C20" s="2" t="s">
        <v>92</v>
      </c>
      <c r="D20" s="2">
        <v>-0.82669999999999999</v>
      </c>
      <c r="E20" s="2">
        <v>-0.33600000000000002</v>
      </c>
      <c r="F20" s="2">
        <v>-0.192</v>
      </c>
      <c r="G20" s="2">
        <v>-0.14380000000000001</v>
      </c>
      <c r="H20" s="2">
        <v>-9.5200000000000007E-2</v>
      </c>
      <c r="I20" s="2">
        <v>-1.29E-2</v>
      </c>
      <c r="J20" s="2">
        <v>-5.3999999999999999E-2</v>
      </c>
      <c r="K20" s="2">
        <v>-0.19439999999999999</v>
      </c>
      <c r="L20" s="2">
        <v>-0.1376</v>
      </c>
      <c r="M20" s="2">
        <v>5.0000000000000001E-3</v>
      </c>
      <c r="N20" s="2">
        <v>0.16450000000000001</v>
      </c>
      <c r="O20" s="2">
        <v>0.2407</v>
      </c>
      <c r="P20" s="2">
        <v>0.15620000000000001</v>
      </c>
    </row>
    <row r="21" spans="1:22" ht="19" x14ac:dyDescent="0.25">
      <c r="A21" s="5" t="s">
        <v>18</v>
      </c>
      <c r="B21" s="1" t="s">
        <v>92</v>
      </c>
      <c r="C21" s="1" t="s">
        <v>92</v>
      </c>
      <c r="D21" s="1" t="s">
        <v>92</v>
      </c>
      <c r="E21" s="1">
        <v>-185000</v>
      </c>
      <c r="F21" s="1">
        <v>-576000</v>
      </c>
      <c r="G21" s="1">
        <v>-6406000</v>
      </c>
      <c r="H21" s="1">
        <v>-2892000</v>
      </c>
      <c r="I21" s="1">
        <v>-2857000</v>
      </c>
      <c r="J21" s="1">
        <v>-1394000</v>
      </c>
      <c r="K21" s="1">
        <v>-3287000</v>
      </c>
      <c r="L21" s="1">
        <v>-5963000</v>
      </c>
      <c r="M21" s="1">
        <v>-11825000</v>
      </c>
      <c r="N21" s="1">
        <v>-12615000</v>
      </c>
      <c r="O21" s="1">
        <v>-67029000</v>
      </c>
      <c r="P21" s="1">
        <v>-94904000</v>
      </c>
    </row>
    <row r="22" spans="1:22" ht="19" x14ac:dyDescent="0.25">
      <c r="A22" s="6" t="s">
        <v>19</v>
      </c>
      <c r="B22" s="10" t="s">
        <v>92</v>
      </c>
      <c r="C22" s="10" t="s">
        <v>92</v>
      </c>
      <c r="D22" s="10" t="s">
        <v>92</v>
      </c>
      <c r="E22" s="10" t="s">
        <v>92</v>
      </c>
      <c r="F22" s="10" t="s">
        <v>92</v>
      </c>
      <c r="G22" s="10">
        <v>-37567000</v>
      </c>
      <c r="H22" s="10">
        <v>-25050000</v>
      </c>
      <c r="I22" s="10">
        <v>-7286000</v>
      </c>
      <c r="J22" s="10">
        <v>-20703000</v>
      </c>
      <c r="K22" s="10">
        <v>-65987000</v>
      </c>
      <c r="L22" s="10">
        <v>-45341000</v>
      </c>
      <c r="M22" s="10">
        <v>-10229000</v>
      </c>
      <c r="N22" s="10">
        <v>90114000</v>
      </c>
      <c r="O22" s="10">
        <v>119410000</v>
      </c>
      <c r="P22" s="10">
        <v>120928000</v>
      </c>
    </row>
    <row r="23" spans="1:22" ht="19" x14ac:dyDescent="0.25">
      <c r="A23" s="5" t="s">
        <v>20</v>
      </c>
      <c r="B23" s="2" t="s">
        <v>92</v>
      </c>
      <c r="C23" s="2" t="s">
        <v>92</v>
      </c>
      <c r="D23" s="2" t="s">
        <v>92</v>
      </c>
      <c r="E23" s="2" t="s">
        <v>92</v>
      </c>
      <c r="F23" s="2" t="s">
        <v>92</v>
      </c>
      <c r="G23" s="2">
        <v>-0.1734</v>
      </c>
      <c r="H23" s="2">
        <v>-0.1076</v>
      </c>
      <c r="I23" s="2">
        <v>-2.12E-2</v>
      </c>
      <c r="J23" s="2">
        <v>-5.8000000000000003E-2</v>
      </c>
      <c r="K23" s="2">
        <v>-0.2046</v>
      </c>
      <c r="L23" s="2">
        <v>-0.15840000000000001</v>
      </c>
      <c r="M23" s="2">
        <v>-3.2399999999999998E-2</v>
      </c>
      <c r="N23" s="2">
        <v>0.14430000000000001</v>
      </c>
      <c r="O23" s="2">
        <v>0.1542</v>
      </c>
      <c r="P23" s="2">
        <v>8.7499999999999994E-2</v>
      </c>
    </row>
    <row r="24" spans="1:22" ht="19" x14ac:dyDescent="0.25">
      <c r="A24" s="5" t="s">
        <v>21</v>
      </c>
      <c r="B24" s="1" t="s">
        <v>92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651000</v>
      </c>
      <c r="H24" s="1">
        <v>863000</v>
      </c>
      <c r="I24" s="1">
        <v>766000</v>
      </c>
      <c r="J24" s="1">
        <v>1379000</v>
      </c>
      <c r="K24" s="1">
        <v>1475000</v>
      </c>
      <c r="L24" s="1">
        <v>-149000</v>
      </c>
      <c r="M24" s="1">
        <v>1398000</v>
      </c>
      <c r="N24" s="1">
        <v>-71034000</v>
      </c>
      <c r="O24" s="1">
        <v>-14585000</v>
      </c>
      <c r="P24" s="1">
        <v>-24521000</v>
      </c>
    </row>
    <row r="25" spans="1:22" ht="19" x14ac:dyDescent="0.25">
      <c r="A25" s="7" t="s">
        <v>22</v>
      </c>
      <c r="B25" s="11" t="s">
        <v>92</v>
      </c>
      <c r="C25" s="11" t="s">
        <v>92</v>
      </c>
      <c r="D25" s="11">
        <v>-16925000</v>
      </c>
      <c r="E25" s="11">
        <v>-21777000</v>
      </c>
      <c r="F25" s="11">
        <v>-32290000</v>
      </c>
      <c r="G25" s="11">
        <v>-38218000</v>
      </c>
      <c r="H25" s="11">
        <v>-25913000</v>
      </c>
      <c r="I25" s="11">
        <v>-8052000</v>
      </c>
      <c r="J25" s="11">
        <v>-22082000</v>
      </c>
      <c r="K25" s="11">
        <v>-67462000</v>
      </c>
      <c r="L25" s="11">
        <v>-45192000</v>
      </c>
      <c r="M25" s="11">
        <v>-11627000</v>
      </c>
      <c r="N25" s="11">
        <v>161148000</v>
      </c>
      <c r="O25" s="11">
        <v>133995000</v>
      </c>
      <c r="P25" s="11">
        <v>145449000</v>
      </c>
    </row>
    <row r="26" spans="1:22" ht="19" x14ac:dyDescent="0.25">
      <c r="A26" s="5" t="s">
        <v>23</v>
      </c>
      <c r="B26" s="2" t="s">
        <v>92</v>
      </c>
      <c r="C26" s="2" t="s">
        <v>92</v>
      </c>
      <c r="D26" s="2">
        <v>-0.83809999999999996</v>
      </c>
      <c r="E26" s="2">
        <v>-0.35320000000000001</v>
      </c>
      <c r="F26" s="2">
        <v>-0.216</v>
      </c>
      <c r="G26" s="2">
        <v>-0.1764</v>
      </c>
      <c r="H26" s="2">
        <v>-0.1113</v>
      </c>
      <c r="I26" s="2">
        <v>-2.3400000000000001E-2</v>
      </c>
      <c r="J26" s="2">
        <v>-6.1800000000000001E-2</v>
      </c>
      <c r="K26" s="2">
        <v>-0.20910000000000001</v>
      </c>
      <c r="L26" s="2">
        <v>-0.15790000000000001</v>
      </c>
      <c r="M26" s="2">
        <v>-3.6799999999999999E-2</v>
      </c>
      <c r="N26" s="2">
        <v>0.2581</v>
      </c>
      <c r="O26" s="2">
        <v>0.17299999999999999</v>
      </c>
      <c r="P26" s="2">
        <v>0.1052</v>
      </c>
    </row>
    <row r="27" spans="1:22" ht="19" x14ac:dyDescent="0.25">
      <c r="A27" s="5" t="s">
        <v>24</v>
      </c>
      <c r="B27" s="12" t="s">
        <v>92</v>
      </c>
      <c r="C27" s="12" t="s">
        <v>92</v>
      </c>
      <c r="D27" s="12">
        <v>-14.98</v>
      </c>
      <c r="E27" s="12">
        <v>-19.27</v>
      </c>
      <c r="F27" s="12">
        <v>-0.82</v>
      </c>
      <c r="G27" s="12">
        <v>-1.24</v>
      </c>
      <c r="H27" s="12">
        <v>-0.62</v>
      </c>
      <c r="I27" s="12">
        <v>-0.19</v>
      </c>
      <c r="J27" s="12">
        <v>-0.49</v>
      </c>
      <c r="K27" s="12">
        <v>-1.34</v>
      </c>
      <c r="L27" s="12">
        <v>-0.54</v>
      </c>
      <c r="M27" s="12">
        <v>-0.12</v>
      </c>
      <c r="N27" s="12">
        <v>1.38</v>
      </c>
      <c r="O27" s="12">
        <v>1.07</v>
      </c>
      <c r="P27" s="12">
        <v>1.1599999999999999</v>
      </c>
    </row>
    <row r="28" spans="1:22" ht="19" x14ac:dyDescent="0.25">
      <c r="A28" s="5" t="s">
        <v>25</v>
      </c>
      <c r="B28" s="12" t="s">
        <v>92</v>
      </c>
      <c r="C28" s="12" t="s">
        <v>92</v>
      </c>
      <c r="D28" s="12">
        <v>-14.98</v>
      </c>
      <c r="E28" s="12">
        <v>-19.27</v>
      </c>
      <c r="F28" s="12">
        <v>-0.82</v>
      </c>
      <c r="G28" s="12">
        <v>-1.24</v>
      </c>
      <c r="H28" s="12">
        <v>-0.62</v>
      </c>
      <c r="I28" s="12">
        <v>-0.19</v>
      </c>
      <c r="J28" s="12">
        <v>-0.49</v>
      </c>
      <c r="K28" s="12">
        <v>-1.34</v>
      </c>
      <c r="L28" s="12">
        <v>-0.54</v>
      </c>
      <c r="M28" s="12">
        <v>-0.12</v>
      </c>
      <c r="N28" s="12">
        <v>1.23</v>
      </c>
      <c r="O28" s="12">
        <v>0.95</v>
      </c>
      <c r="P28" s="12">
        <v>1.1599999999999999</v>
      </c>
    </row>
    <row r="29" spans="1:22" ht="19" x14ac:dyDescent="0.25">
      <c r="A29" s="5" t="s">
        <v>26</v>
      </c>
      <c r="B29" s="1" t="s">
        <v>92</v>
      </c>
      <c r="C29" s="1" t="s">
        <v>92</v>
      </c>
      <c r="D29" s="1">
        <v>1130000</v>
      </c>
      <c r="E29" s="1">
        <v>1130000</v>
      </c>
      <c r="F29" s="1">
        <v>39290870</v>
      </c>
      <c r="G29" s="1">
        <v>30740000</v>
      </c>
      <c r="H29" s="1">
        <v>41647000</v>
      </c>
      <c r="I29" s="1">
        <v>42903000</v>
      </c>
      <c r="J29" s="1">
        <v>44632000</v>
      </c>
      <c r="K29" s="1">
        <v>50519000</v>
      </c>
      <c r="L29" s="1">
        <v>82939000</v>
      </c>
      <c r="M29" s="1">
        <v>99619000</v>
      </c>
      <c r="N29" s="1">
        <v>116713000</v>
      </c>
      <c r="O29" s="1">
        <v>125561000</v>
      </c>
      <c r="P29" s="1">
        <v>125561000</v>
      </c>
    </row>
    <row r="30" spans="1:22" ht="19" x14ac:dyDescent="0.25">
      <c r="A30" s="5" t="s">
        <v>27</v>
      </c>
      <c r="B30" s="1" t="s">
        <v>92</v>
      </c>
      <c r="C30" s="1" t="s">
        <v>92</v>
      </c>
      <c r="D30" s="1">
        <v>1130000</v>
      </c>
      <c r="E30" s="1">
        <v>1130000</v>
      </c>
      <c r="F30" s="1">
        <v>39290870</v>
      </c>
      <c r="G30" s="1">
        <v>30740000</v>
      </c>
      <c r="H30" s="1">
        <v>41647000</v>
      </c>
      <c r="I30" s="1">
        <v>42903000</v>
      </c>
      <c r="J30" s="1">
        <v>44632000</v>
      </c>
      <c r="K30" s="1">
        <v>50519000</v>
      </c>
      <c r="L30" s="1">
        <v>82939000</v>
      </c>
      <c r="M30" s="1">
        <v>99619000</v>
      </c>
      <c r="N30" s="1">
        <v>131644000</v>
      </c>
      <c r="O30" s="1">
        <v>141918000</v>
      </c>
      <c r="P30" s="1">
        <v>125561000</v>
      </c>
    </row>
    <row r="31" spans="1:22" ht="19" x14ac:dyDescent="0.25">
      <c r="A31" s="5" t="s">
        <v>28</v>
      </c>
      <c r="B31" s="13" t="s">
        <v>93</v>
      </c>
      <c r="C31" s="13" t="s">
        <v>93</v>
      </c>
      <c r="D31" s="13" t="s">
        <v>93</v>
      </c>
      <c r="E31" s="13" t="s">
        <v>93</v>
      </c>
      <c r="F31" s="13" t="s">
        <v>93</v>
      </c>
      <c r="G31" s="13" t="s">
        <v>93</v>
      </c>
      <c r="H31" s="13" t="s">
        <v>93</v>
      </c>
      <c r="I31" s="13" t="s">
        <v>93</v>
      </c>
      <c r="J31" s="13" t="s">
        <v>93</v>
      </c>
      <c r="K31" s="13" t="s">
        <v>93</v>
      </c>
      <c r="L31" s="13" t="s">
        <v>93</v>
      </c>
      <c r="M31" s="13" t="s">
        <v>93</v>
      </c>
      <c r="N31" s="13" t="s">
        <v>93</v>
      </c>
      <c r="O31" s="13" t="s">
        <v>93</v>
      </c>
      <c r="P31" s="13" t="s">
        <v>93</v>
      </c>
    </row>
    <row r="32" spans="1:22" ht="40" x14ac:dyDescent="0.25">
      <c r="A32" s="4" t="s">
        <v>29</v>
      </c>
      <c r="B32" s="9" t="s">
        <v>91</v>
      </c>
      <c r="C32" s="9" t="s">
        <v>91</v>
      </c>
      <c r="D32" s="9" t="s">
        <v>91</v>
      </c>
      <c r="E32" s="9" t="s">
        <v>91</v>
      </c>
      <c r="F32" s="9" t="s">
        <v>91</v>
      </c>
      <c r="G32" s="9" t="s">
        <v>91</v>
      </c>
      <c r="H32" s="9" t="s">
        <v>91</v>
      </c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9" t="s">
        <v>91</v>
      </c>
      <c r="O32" s="9" t="s">
        <v>91</v>
      </c>
      <c r="P32" s="9" t="s">
        <v>91</v>
      </c>
      <c r="T32" s="23" t="s">
        <v>97</v>
      </c>
      <c r="U32" s="24"/>
      <c r="V32" s="24"/>
    </row>
    <row r="33" spans="1:22" ht="20" x14ac:dyDescent="0.25">
      <c r="A33" s="5" t="s">
        <v>30</v>
      </c>
      <c r="B33" s="1" t="s">
        <v>92</v>
      </c>
      <c r="C33" s="1" t="s">
        <v>92</v>
      </c>
      <c r="D33" s="1">
        <v>51524000</v>
      </c>
      <c r="E33" s="1">
        <v>45294000</v>
      </c>
      <c r="F33" s="1">
        <v>38190000</v>
      </c>
      <c r="G33" s="1">
        <v>42032000</v>
      </c>
      <c r="H33" s="1">
        <v>28452000</v>
      </c>
      <c r="I33" s="1">
        <v>17764000</v>
      </c>
      <c r="J33" s="1">
        <v>29144000</v>
      </c>
      <c r="K33" s="1">
        <v>106237000</v>
      </c>
      <c r="L33" s="1">
        <v>251409000</v>
      </c>
      <c r="M33" s="1">
        <v>679379000</v>
      </c>
      <c r="N33" s="1">
        <v>119316000</v>
      </c>
      <c r="O33" s="1">
        <v>495473000</v>
      </c>
      <c r="P33" s="1">
        <v>337583000</v>
      </c>
      <c r="T33" s="25" t="s">
        <v>98</v>
      </c>
      <c r="U33" s="26">
        <f>P15</f>
        <v>45152000</v>
      </c>
      <c r="V33" s="24"/>
    </row>
    <row r="34" spans="1:22" ht="20" x14ac:dyDescent="0.25">
      <c r="A34" s="5" t="s">
        <v>31</v>
      </c>
      <c r="B34" s="1" t="s">
        <v>92</v>
      </c>
      <c r="C34" s="1" t="s">
        <v>92</v>
      </c>
      <c r="D34" s="1" t="s">
        <v>92</v>
      </c>
      <c r="E34" s="1" t="s">
        <v>92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>
        <v>897335000</v>
      </c>
      <c r="O34" s="1">
        <v>752328000</v>
      </c>
      <c r="P34" s="1">
        <v>1079713000</v>
      </c>
      <c r="T34" s="25" t="s">
        <v>99</v>
      </c>
      <c r="U34" s="26">
        <f>P51</f>
        <v>89654000</v>
      </c>
      <c r="V34" s="24"/>
    </row>
    <row r="35" spans="1:22" ht="20" x14ac:dyDescent="0.25">
      <c r="A35" s="5" t="s">
        <v>32</v>
      </c>
      <c r="B35" s="1" t="s">
        <v>92</v>
      </c>
      <c r="C35" s="1" t="s">
        <v>92</v>
      </c>
      <c r="D35" s="1">
        <v>51524000</v>
      </c>
      <c r="E35" s="1">
        <v>45294000</v>
      </c>
      <c r="F35" s="1">
        <v>38190000</v>
      </c>
      <c r="G35" s="1">
        <v>42032000</v>
      </c>
      <c r="H35" s="1">
        <v>28452000</v>
      </c>
      <c r="I35" s="1">
        <v>17764000</v>
      </c>
      <c r="J35" s="1">
        <v>29144000</v>
      </c>
      <c r="K35" s="1">
        <v>106237000</v>
      </c>
      <c r="L35" s="1">
        <v>251409000</v>
      </c>
      <c r="M35" s="1">
        <v>679379000</v>
      </c>
      <c r="N35" s="1">
        <v>1016651000</v>
      </c>
      <c r="O35" s="1">
        <v>1247801000</v>
      </c>
      <c r="P35" s="1">
        <v>1417296000</v>
      </c>
      <c r="T35" s="25" t="s">
        <v>100</v>
      </c>
      <c r="U35" s="26">
        <f>P56</f>
        <v>1198627000</v>
      </c>
      <c r="V35" s="24"/>
    </row>
    <row r="36" spans="1:22" ht="20" x14ac:dyDescent="0.25">
      <c r="A36" s="5" t="s">
        <v>33</v>
      </c>
      <c r="B36" s="1" t="s">
        <v>92</v>
      </c>
      <c r="C36" s="1" t="s">
        <v>92</v>
      </c>
      <c r="D36" s="1">
        <v>17771000</v>
      </c>
      <c r="E36" s="1">
        <v>27743000</v>
      </c>
      <c r="F36" s="1">
        <v>32084000</v>
      </c>
      <c r="G36" s="1">
        <v>45119000</v>
      </c>
      <c r="H36" s="1">
        <v>46099000</v>
      </c>
      <c r="I36" s="1">
        <v>61019000</v>
      </c>
      <c r="J36" s="1">
        <v>65346000</v>
      </c>
      <c r="K36" s="1">
        <v>78938000</v>
      </c>
      <c r="L36" s="1">
        <v>145413000</v>
      </c>
      <c r="M36" s="1">
        <v>182165000</v>
      </c>
      <c r="N36" s="1">
        <v>333626000</v>
      </c>
      <c r="O36" s="1">
        <v>312451000</v>
      </c>
      <c r="P36" s="1">
        <v>367647000</v>
      </c>
      <c r="T36" s="27" t="s">
        <v>101</v>
      </c>
      <c r="U36" s="28">
        <f>U33/(U34+U35)</f>
        <v>3.5048254224039628E-2</v>
      </c>
      <c r="V36" s="24"/>
    </row>
    <row r="37" spans="1:22" ht="20" x14ac:dyDescent="0.25">
      <c r="A37" s="5" t="s">
        <v>34</v>
      </c>
      <c r="B37" s="1" t="s">
        <v>92</v>
      </c>
      <c r="C37" s="1" t="s">
        <v>92</v>
      </c>
      <c r="D37" s="1">
        <v>11228000</v>
      </c>
      <c r="E37" s="1">
        <v>19843000</v>
      </c>
      <c r="F37" s="1">
        <v>16580000</v>
      </c>
      <c r="G37" s="1">
        <v>21590000</v>
      </c>
      <c r="H37" s="1">
        <v>40800000</v>
      </c>
      <c r="I37" s="1">
        <v>31960000</v>
      </c>
      <c r="J37" s="1">
        <v>25999000</v>
      </c>
      <c r="K37" s="1">
        <v>16267000</v>
      </c>
      <c r="L37" s="1">
        <v>32056000</v>
      </c>
      <c r="M37" s="1">
        <v>41764000</v>
      </c>
      <c r="N37" s="1">
        <v>74400000</v>
      </c>
      <c r="O37" s="1">
        <v>130266000</v>
      </c>
      <c r="P37" s="1">
        <v>146451000</v>
      </c>
      <c r="T37" s="25" t="s">
        <v>102</v>
      </c>
      <c r="U37" s="26">
        <f>P24</f>
        <v>-24521000</v>
      </c>
      <c r="V37" s="24"/>
    </row>
    <row r="38" spans="1:22" ht="20" x14ac:dyDescent="0.25">
      <c r="A38" s="5" t="s">
        <v>35</v>
      </c>
      <c r="B38" s="1" t="s">
        <v>92</v>
      </c>
      <c r="C38" s="1" t="s">
        <v>92</v>
      </c>
      <c r="D38" s="1">
        <v>1264000</v>
      </c>
      <c r="E38" s="1">
        <v>2118000</v>
      </c>
      <c r="F38" s="1">
        <v>3655000</v>
      </c>
      <c r="G38" s="1">
        <v>6155000</v>
      </c>
      <c r="H38" s="1">
        <v>6417000</v>
      </c>
      <c r="I38" s="1">
        <v>7121000</v>
      </c>
      <c r="J38" s="1">
        <v>9957000</v>
      </c>
      <c r="K38" s="1">
        <v>20860000</v>
      </c>
      <c r="L38" s="1">
        <v>70779000</v>
      </c>
      <c r="M38" s="1">
        <v>29756000</v>
      </c>
      <c r="N38" s="1">
        <v>37784000</v>
      </c>
      <c r="O38" s="1">
        <v>45474000</v>
      </c>
      <c r="P38" s="1">
        <v>51270000</v>
      </c>
      <c r="T38" s="25" t="s">
        <v>19</v>
      </c>
      <c r="U38" s="26">
        <f>P22</f>
        <v>120928000</v>
      </c>
      <c r="V38" s="24"/>
    </row>
    <row r="39" spans="1:22" ht="20" x14ac:dyDescent="0.25">
      <c r="A39" s="6" t="s">
        <v>36</v>
      </c>
      <c r="B39" s="10" t="s">
        <v>92</v>
      </c>
      <c r="C39" s="10" t="s">
        <v>92</v>
      </c>
      <c r="D39" s="10">
        <v>81787000</v>
      </c>
      <c r="E39" s="10">
        <v>94998000</v>
      </c>
      <c r="F39" s="10">
        <v>90509000</v>
      </c>
      <c r="G39" s="10">
        <v>114896000</v>
      </c>
      <c r="H39" s="10">
        <v>121768000</v>
      </c>
      <c r="I39" s="10">
        <v>117864000</v>
      </c>
      <c r="J39" s="10">
        <v>130446000</v>
      </c>
      <c r="K39" s="10">
        <v>222302000</v>
      </c>
      <c r="L39" s="10">
        <v>499657000</v>
      </c>
      <c r="M39" s="10">
        <v>933064000</v>
      </c>
      <c r="N39" s="10">
        <v>1462461000</v>
      </c>
      <c r="O39" s="10">
        <v>1735992000</v>
      </c>
      <c r="P39" s="10">
        <v>1982664000</v>
      </c>
      <c r="T39" s="27" t="s">
        <v>103</v>
      </c>
      <c r="U39" s="28">
        <f>U37/U38</f>
        <v>-0.20277355120402224</v>
      </c>
      <c r="V39" s="24"/>
    </row>
    <row r="40" spans="1:22" ht="20" x14ac:dyDescent="0.25">
      <c r="A40" s="5" t="s">
        <v>37</v>
      </c>
      <c r="B40" s="1" t="s">
        <v>92</v>
      </c>
      <c r="C40" s="1" t="s">
        <v>92</v>
      </c>
      <c r="D40" s="1">
        <v>18411000</v>
      </c>
      <c r="E40" s="1">
        <v>25541000</v>
      </c>
      <c r="F40" s="1">
        <v>24853000</v>
      </c>
      <c r="G40" s="1">
        <v>30824000</v>
      </c>
      <c r="H40" s="1">
        <v>32118000</v>
      </c>
      <c r="I40" s="1">
        <v>31440000</v>
      </c>
      <c r="J40" s="1">
        <v>26483000</v>
      </c>
      <c r="K40" s="1">
        <v>20998000</v>
      </c>
      <c r="L40" s="1">
        <v>39053000</v>
      </c>
      <c r="M40" s="1">
        <v>60668000</v>
      </c>
      <c r="N40" s="1">
        <v>96587000</v>
      </c>
      <c r="O40" s="1">
        <v>103765000</v>
      </c>
      <c r="P40" s="1">
        <v>109929000</v>
      </c>
      <c r="T40" s="27" t="s">
        <v>104</v>
      </c>
      <c r="U40" s="28">
        <f>U36*(1-U39)</f>
        <v>4.2155113196549521E-2</v>
      </c>
      <c r="V40" s="24"/>
    </row>
    <row r="41" spans="1:22" ht="19" x14ac:dyDescent="0.25">
      <c r="A41" s="5" t="s">
        <v>38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>
        <v>3745000</v>
      </c>
      <c r="H41" s="1">
        <v>3745000</v>
      </c>
      <c r="I41" s="1">
        <v>3664000</v>
      </c>
      <c r="J41" s="1">
        <v>3664000</v>
      </c>
      <c r="K41" s="1">
        <v>24783000</v>
      </c>
      <c r="L41" s="1">
        <v>24783000</v>
      </c>
      <c r="M41" s="1">
        <v>24783000</v>
      </c>
      <c r="N41" s="1">
        <v>181254000</v>
      </c>
      <c r="O41" s="1">
        <v>197004000</v>
      </c>
      <c r="P41" s="1">
        <v>195508000</v>
      </c>
      <c r="T41" s="25"/>
      <c r="U41" s="24"/>
      <c r="V41" s="24"/>
    </row>
    <row r="42" spans="1:22" ht="40" x14ac:dyDescent="0.25">
      <c r="A42" s="5" t="s">
        <v>39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>
        <v>1811000</v>
      </c>
      <c r="H42" s="1">
        <v>2220000</v>
      </c>
      <c r="I42" s="1">
        <v>945000</v>
      </c>
      <c r="J42" s="1">
        <v>515000</v>
      </c>
      <c r="K42" s="1">
        <v>35306000</v>
      </c>
      <c r="L42" s="1">
        <v>30579000</v>
      </c>
      <c r="M42" s="1">
        <v>28808000</v>
      </c>
      <c r="N42" s="1">
        <v>97758000</v>
      </c>
      <c r="O42" s="1">
        <v>96887000</v>
      </c>
      <c r="P42" s="1">
        <v>90924000</v>
      </c>
      <c r="T42" s="23" t="s">
        <v>105</v>
      </c>
      <c r="U42" s="24"/>
      <c r="V42" s="24"/>
    </row>
    <row r="43" spans="1:22" ht="20" x14ac:dyDescent="0.25">
      <c r="A43" s="5" t="s">
        <v>40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>
        <v>5556000</v>
      </c>
      <c r="H43" s="1">
        <v>5965000</v>
      </c>
      <c r="I43" s="1">
        <v>4609000</v>
      </c>
      <c r="J43" s="1">
        <v>4179000</v>
      </c>
      <c r="K43" s="1">
        <v>60089000</v>
      </c>
      <c r="L43" s="1">
        <v>55362000</v>
      </c>
      <c r="M43" s="1">
        <v>53591000</v>
      </c>
      <c r="N43" s="1">
        <v>279012000</v>
      </c>
      <c r="O43" s="1">
        <v>293891000</v>
      </c>
      <c r="P43" s="1">
        <v>286432000</v>
      </c>
      <c r="T43" s="25" t="s">
        <v>106</v>
      </c>
      <c r="U43" s="29">
        <v>4.2209999999999998E-2</v>
      </c>
      <c r="V43" s="24"/>
    </row>
    <row r="44" spans="1:22" ht="20" x14ac:dyDescent="0.25">
      <c r="A44" s="5" t="s">
        <v>41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 t="s">
        <v>92</v>
      </c>
      <c r="L44" s="1" t="s">
        <v>92</v>
      </c>
      <c r="M44" s="1" t="s">
        <v>92</v>
      </c>
      <c r="N44" s="1" t="s">
        <v>92</v>
      </c>
      <c r="O44" s="1" t="s">
        <v>92</v>
      </c>
      <c r="P44" s="1" t="s">
        <v>92</v>
      </c>
      <c r="T44" s="25" t="s">
        <v>107</v>
      </c>
      <c r="U44" s="24">
        <v>1.47</v>
      </c>
      <c r="V44" s="24"/>
    </row>
    <row r="45" spans="1:22" ht="20" x14ac:dyDescent="0.25">
      <c r="A45" s="5" t="s">
        <v>42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>
        <v>74531000</v>
      </c>
      <c r="M45" s="1">
        <v>92904000</v>
      </c>
      <c r="N45" s="1">
        <v>122470000</v>
      </c>
      <c r="O45" s="1">
        <v>174307000</v>
      </c>
      <c r="P45" s="1">
        <v>178371000</v>
      </c>
      <c r="T45" s="25" t="s">
        <v>108</v>
      </c>
      <c r="U45" s="29">
        <v>8.5099999999999995E-2</v>
      </c>
      <c r="V45" s="24"/>
    </row>
    <row r="46" spans="1:22" ht="20" x14ac:dyDescent="0.25">
      <c r="A46" s="5" t="s">
        <v>43</v>
      </c>
      <c r="B46" s="1" t="s">
        <v>92</v>
      </c>
      <c r="C46" s="1" t="s">
        <v>92</v>
      </c>
      <c r="D46" s="1">
        <v>4561000</v>
      </c>
      <c r="E46" s="1">
        <v>1752000</v>
      </c>
      <c r="F46" s="1">
        <v>1307000</v>
      </c>
      <c r="G46" s="1">
        <v>916000</v>
      </c>
      <c r="H46" s="1">
        <v>5677000</v>
      </c>
      <c r="I46" s="1">
        <v>9663000</v>
      </c>
      <c r="J46" s="1">
        <v>8039000</v>
      </c>
      <c r="K46" s="1">
        <v>36548000</v>
      </c>
      <c r="L46" s="1">
        <v>44620000</v>
      </c>
      <c r="M46" s="1">
        <v>59875000</v>
      </c>
      <c r="N46" s="1">
        <v>118726000</v>
      </c>
      <c r="O46" s="1">
        <v>129153000</v>
      </c>
      <c r="P46" s="1">
        <v>140439000</v>
      </c>
      <c r="T46" s="27" t="s">
        <v>109</v>
      </c>
      <c r="U46" s="30">
        <f>(U43)+((U44)*(U45-U43))</f>
        <v>0.1052583</v>
      </c>
      <c r="V46" s="24"/>
    </row>
    <row r="47" spans="1:22" ht="19" x14ac:dyDescent="0.25">
      <c r="A47" s="5" t="s">
        <v>44</v>
      </c>
      <c r="B47" s="1" t="s">
        <v>92</v>
      </c>
      <c r="C47" s="1" t="s">
        <v>92</v>
      </c>
      <c r="D47" s="1">
        <v>22972000</v>
      </c>
      <c r="E47" s="1">
        <v>27293000</v>
      </c>
      <c r="F47" s="1">
        <v>26160000</v>
      </c>
      <c r="G47" s="1">
        <v>37296000</v>
      </c>
      <c r="H47" s="1">
        <v>43760000</v>
      </c>
      <c r="I47" s="1">
        <v>45712000</v>
      </c>
      <c r="J47" s="1">
        <v>38701000</v>
      </c>
      <c r="K47" s="1">
        <v>117635000</v>
      </c>
      <c r="L47" s="1">
        <v>213566000</v>
      </c>
      <c r="M47" s="1">
        <v>267038000</v>
      </c>
      <c r="N47" s="1">
        <v>616795000</v>
      </c>
      <c r="O47" s="1">
        <v>701116000</v>
      </c>
      <c r="P47" s="1">
        <v>715171000</v>
      </c>
      <c r="T47" s="25"/>
      <c r="U47" s="24"/>
      <c r="V47" s="24"/>
    </row>
    <row r="48" spans="1:22" ht="40" x14ac:dyDescent="0.25">
      <c r="A48" s="5" t="s">
        <v>45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T48" s="31" t="s">
        <v>110</v>
      </c>
      <c r="U48" s="32" t="s">
        <v>111</v>
      </c>
      <c r="V48" s="32" t="s">
        <v>112</v>
      </c>
    </row>
    <row r="49" spans="1:23" ht="20" x14ac:dyDescent="0.25">
      <c r="A49" s="7" t="s">
        <v>46</v>
      </c>
      <c r="B49" s="11" t="s">
        <v>92</v>
      </c>
      <c r="C49" s="11" t="s">
        <v>92</v>
      </c>
      <c r="D49" s="11">
        <v>104759000</v>
      </c>
      <c r="E49" s="11">
        <v>122291000</v>
      </c>
      <c r="F49" s="11">
        <v>116669000</v>
      </c>
      <c r="G49" s="11">
        <v>152192000</v>
      </c>
      <c r="H49" s="11">
        <v>165528000</v>
      </c>
      <c r="I49" s="11">
        <v>163576000</v>
      </c>
      <c r="J49" s="11">
        <v>169147000</v>
      </c>
      <c r="K49" s="11">
        <v>339937000</v>
      </c>
      <c r="L49" s="11">
        <v>713223000</v>
      </c>
      <c r="M49" s="11">
        <v>1200102000</v>
      </c>
      <c r="N49" s="11">
        <v>2079256000</v>
      </c>
      <c r="O49" s="11">
        <v>2437108000</v>
      </c>
      <c r="P49" s="11">
        <v>2697835000</v>
      </c>
      <c r="T49" s="25" t="s">
        <v>113</v>
      </c>
      <c r="U49" s="26">
        <f>U34+U35</f>
        <v>1288281000</v>
      </c>
      <c r="V49" s="33">
        <f>U49/U51</f>
        <v>3.4571470733596066E-2</v>
      </c>
      <c r="W49" s="34" t="s">
        <v>114</v>
      </c>
    </row>
    <row r="50" spans="1:23" ht="20" x14ac:dyDescent="0.25">
      <c r="A50" s="5" t="s">
        <v>47</v>
      </c>
      <c r="B50" s="1" t="s">
        <v>92</v>
      </c>
      <c r="C50" s="1" t="s">
        <v>92</v>
      </c>
      <c r="D50" s="1">
        <v>12928000</v>
      </c>
      <c r="E50" s="1">
        <v>11272000</v>
      </c>
      <c r="F50" s="1">
        <v>7363000</v>
      </c>
      <c r="G50" s="1">
        <v>22316000</v>
      </c>
      <c r="H50" s="1">
        <v>25569000</v>
      </c>
      <c r="I50" s="1">
        <v>31696000</v>
      </c>
      <c r="J50" s="1">
        <v>28747000</v>
      </c>
      <c r="K50" s="1">
        <v>48794000</v>
      </c>
      <c r="L50" s="1">
        <v>57474000</v>
      </c>
      <c r="M50" s="1">
        <v>72609000</v>
      </c>
      <c r="N50" s="1">
        <v>113767000</v>
      </c>
      <c r="O50" s="1">
        <v>90398000</v>
      </c>
      <c r="P50" s="1">
        <v>92823000</v>
      </c>
      <c r="T50" s="25" t="s">
        <v>130</v>
      </c>
      <c r="U50" s="26">
        <v>35976000000</v>
      </c>
      <c r="V50" s="33">
        <f>U50/U51</f>
        <v>0.96542852926640388</v>
      </c>
      <c r="W50" s="34" t="s">
        <v>115</v>
      </c>
    </row>
    <row r="51" spans="1:23" ht="20" x14ac:dyDescent="0.25">
      <c r="A51" s="5" t="s">
        <v>48</v>
      </c>
      <c r="B51" s="1" t="s">
        <v>92</v>
      </c>
      <c r="C51" s="1" t="s">
        <v>92</v>
      </c>
      <c r="D51" s="1">
        <v>4529000</v>
      </c>
      <c r="E51" s="1">
        <v>2384000</v>
      </c>
      <c r="F51" s="1">
        <v>3507000</v>
      </c>
      <c r="G51" s="1" t="s">
        <v>92</v>
      </c>
      <c r="H51" s="1">
        <v>17000000</v>
      </c>
      <c r="I51" s="1">
        <v>13132000</v>
      </c>
      <c r="J51" s="1">
        <v>17429000</v>
      </c>
      <c r="K51" s="1">
        <v>28155000</v>
      </c>
      <c r="L51" s="1">
        <v>6054000</v>
      </c>
      <c r="M51" s="1">
        <v>330509000</v>
      </c>
      <c r="N51" s="1">
        <v>89882000</v>
      </c>
      <c r="O51" s="1">
        <v>88429000</v>
      </c>
      <c r="P51" s="1">
        <v>89654000</v>
      </c>
      <c r="T51" s="25" t="s">
        <v>116</v>
      </c>
      <c r="U51" s="26">
        <f>U49+U50</f>
        <v>37264281000</v>
      </c>
      <c r="V51" s="24"/>
    </row>
    <row r="52" spans="1:23" ht="19" x14ac:dyDescent="0.25">
      <c r="A52" s="5" t="s">
        <v>49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 t="s">
        <v>92</v>
      </c>
      <c r="N52" s="1" t="s">
        <v>92</v>
      </c>
      <c r="O52" s="1" t="s">
        <v>92</v>
      </c>
      <c r="P52" s="1" t="s">
        <v>92</v>
      </c>
      <c r="T52" s="25"/>
      <c r="U52" s="24"/>
      <c r="V52" s="24"/>
    </row>
    <row r="53" spans="1:23" ht="20" x14ac:dyDescent="0.25">
      <c r="A53" s="5" t="s">
        <v>50</v>
      </c>
      <c r="B53" s="1" t="s">
        <v>92</v>
      </c>
      <c r="C53" s="1" t="s">
        <v>92</v>
      </c>
      <c r="D53" s="1">
        <v>23414000</v>
      </c>
      <c r="E53" s="1">
        <v>933000</v>
      </c>
      <c r="F53" s="1">
        <v>2773000</v>
      </c>
      <c r="G53" s="1">
        <v>2747000</v>
      </c>
      <c r="H53" s="1">
        <v>3915000</v>
      </c>
      <c r="I53" s="1">
        <v>6411000</v>
      </c>
      <c r="J53" s="1">
        <v>15691000</v>
      </c>
      <c r="K53" s="1">
        <v>33119000</v>
      </c>
      <c r="L53" s="1">
        <v>81783000</v>
      </c>
      <c r="M53" s="1">
        <v>47665000</v>
      </c>
      <c r="N53" s="1">
        <v>62670000</v>
      </c>
      <c r="O53" s="1">
        <v>74067000</v>
      </c>
      <c r="P53" s="1">
        <v>79609000</v>
      </c>
      <c r="T53" s="35" t="s">
        <v>117</v>
      </c>
      <c r="U53" s="24"/>
      <c r="V53" s="24"/>
    </row>
    <row r="54" spans="1:23" ht="20" x14ac:dyDescent="0.25">
      <c r="A54" s="5" t="s">
        <v>51</v>
      </c>
      <c r="B54" s="1" t="s">
        <v>92</v>
      </c>
      <c r="C54" s="1" t="s">
        <v>92</v>
      </c>
      <c r="D54" s="1">
        <v>10100000</v>
      </c>
      <c r="E54" s="1">
        <v>19266000</v>
      </c>
      <c r="F54" s="1">
        <v>19722000</v>
      </c>
      <c r="G54" s="1">
        <v>33643000</v>
      </c>
      <c r="H54" s="1">
        <v>26364000</v>
      </c>
      <c r="I54" s="1">
        <v>31533000</v>
      </c>
      <c r="J54" s="1">
        <v>29874000</v>
      </c>
      <c r="K54" s="1">
        <v>37093000</v>
      </c>
      <c r="L54" s="1">
        <v>54000000</v>
      </c>
      <c r="M54" s="1">
        <v>83260000</v>
      </c>
      <c r="N54" s="1">
        <v>173477000</v>
      </c>
      <c r="O54" s="1">
        <v>227116000</v>
      </c>
      <c r="P54" s="1">
        <v>288150000</v>
      </c>
      <c r="T54" s="27" t="s">
        <v>118</v>
      </c>
      <c r="U54" s="28">
        <f>(V49*U36)+(V50*U46)</f>
        <v>0.10283103545725193</v>
      </c>
      <c r="V54" s="24"/>
    </row>
    <row r="55" spans="1:23" ht="19" x14ac:dyDescent="0.25">
      <c r="A55" s="6" t="s">
        <v>52</v>
      </c>
      <c r="B55" s="10" t="s">
        <v>92</v>
      </c>
      <c r="C55" s="10" t="s">
        <v>92</v>
      </c>
      <c r="D55" s="10">
        <v>50971000</v>
      </c>
      <c r="E55" s="10">
        <v>33855000</v>
      </c>
      <c r="F55" s="10">
        <v>33365000</v>
      </c>
      <c r="G55" s="10">
        <v>58706000</v>
      </c>
      <c r="H55" s="10">
        <v>72848000</v>
      </c>
      <c r="I55" s="10">
        <v>82772000</v>
      </c>
      <c r="J55" s="10">
        <v>91741000</v>
      </c>
      <c r="K55" s="10">
        <v>147161000</v>
      </c>
      <c r="L55" s="10">
        <v>199311000</v>
      </c>
      <c r="M55" s="10">
        <v>534043000</v>
      </c>
      <c r="N55" s="10">
        <v>439796000</v>
      </c>
      <c r="O55" s="10">
        <v>480010000</v>
      </c>
      <c r="P55" s="10">
        <v>550236000</v>
      </c>
    </row>
    <row r="56" spans="1:23" ht="19" x14ac:dyDescent="0.25">
      <c r="A56" s="5" t="s">
        <v>53</v>
      </c>
      <c r="B56" s="1" t="s">
        <v>92</v>
      </c>
      <c r="C56" s="1" t="s">
        <v>92</v>
      </c>
      <c r="D56" s="1">
        <v>10148000</v>
      </c>
      <c r="E56" s="1">
        <v>8677000</v>
      </c>
      <c r="F56" s="1">
        <v>5170000</v>
      </c>
      <c r="G56" s="1" t="s">
        <v>92</v>
      </c>
      <c r="H56" s="1" t="s">
        <v>92</v>
      </c>
      <c r="I56" s="1">
        <v>20768000</v>
      </c>
      <c r="J56" s="1">
        <v>32322000</v>
      </c>
      <c r="K56" s="1">
        <v>81628000</v>
      </c>
      <c r="L56" s="1">
        <v>102659000</v>
      </c>
      <c r="M56" s="1">
        <v>4898000</v>
      </c>
      <c r="N56" s="1">
        <v>951594000</v>
      </c>
      <c r="O56" s="1">
        <v>1197786000</v>
      </c>
      <c r="P56" s="1">
        <v>1198627000</v>
      </c>
    </row>
    <row r="57" spans="1:23" ht="19" x14ac:dyDescent="0.25">
      <c r="A57" s="5" t="s">
        <v>50</v>
      </c>
      <c r="B57" s="1" t="s">
        <v>92</v>
      </c>
      <c r="C57" s="1" t="s">
        <v>92</v>
      </c>
      <c r="D57" s="1">
        <v>3670000</v>
      </c>
      <c r="E57" s="1">
        <v>7537000</v>
      </c>
      <c r="F57" s="1">
        <v>11284000</v>
      </c>
      <c r="G57" s="1">
        <v>16612000</v>
      </c>
      <c r="H57" s="1">
        <v>25115000</v>
      </c>
      <c r="I57" s="1">
        <v>33893000</v>
      </c>
      <c r="J57" s="1">
        <v>29941000</v>
      </c>
      <c r="K57" s="1">
        <v>76911000</v>
      </c>
      <c r="L57" s="1">
        <v>100204000</v>
      </c>
      <c r="M57" s="1">
        <v>125473000</v>
      </c>
      <c r="N57" s="1">
        <v>187186000</v>
      </c>
      <c r="O57" s="1">
        <v>217095000</v>
      </c>
      <c r="P57" s="1">
        <v>239971000</v>
      </c>
    </row>
    <row r="58" spans="1:23" ht="19" x14ac:dyDescent="0.25">
      <c r="A58" s="5" t="s">
        <v>54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</row>
    <row r="59" spans="1:23" ht="19" x14ac:dyDescent="0.25">
      <c r="A59" s="5" t="s">
        <v>55</v>
      </c>
      <c r="B59" s="1" t="s">
        <v>92</v>
      </c>
      <c r="C59" s="1" t="s">
        <v>92</v>
      </c>
      <c r="D59" s="1">
        <v>6878000</v>
      </c>
      <c r="E59" s="1">
        <v>15567000</v>
      </c>
      <c r="F59" s="1">
        <v>26644000</v>
      </c>
      <c r="G59" s="1">
        <v>29922000</v>
      </c>
      <c r="H59" s="1">
        <v>26116000</v>
      </c>
      <c r="I59" s="1">
        <v>24843000</v>
      </c>
      <c r="J59" s="1">
        <v>24269000</v>
      </c>
      <c r="K59" s="1">
        <v>26461000</v>
      </c>
      <c r="L59" s="1">
        <v>38837000</v>
      </c>
      <c r="M59" s="1">
        <v>51695000</v>
      </c>
      <c r="N59" s="1">
        <v>70512000</v>
      </c>
      <c r="O59" s="1">
        <v>91218000</v>
      </c>
      <c r="P59" s="1">
        <v>98948000</v>
      </c>
    </row>
    <row r="60" spans="1:23" ht="19" x14ac:dyDescent="0.25">
      <c r="A60" s="5" t="s">
        <v>56</v>
      </c>
      <c r="B60" s="1" t="s">
        <v>92</v>
      </c>
      <c r="C60" s="1" t="s">
        <v>92</v>
      </c>
      <c r="D60" s="1">
        <v>20696000</v>
      </c>
      <c r="E60" s="1">
        <v>31781000</v>
      </c>
      <c r="F60" s="1">
        <v>43098000</v>
      </c>
      <c r="G60" s="1">
        <v>46534000</v>
      </c>
      <c r="H60" s="1">
        <v>51231000</v>
      </c>
      <c r="I60" s="1">
        <v>79504000</v>
      </c>
      <c r="J60" s="1">
        <v>86532000</v>
      </c>
      <c r="K60" s="1">
        <v>185000000</v>
      </c>
      <c r="L60" s="1">
        <v>241700000</v>
      </c>
      <c r="M60" s="1">
        <v>182066000</v>
      </c>
      <c r="N60" s="1">
        <v>1209292000</v>
      </c>
      <c r="O60" s="1">
        <v>1506099000</v>
      </c>
      <c r="P60" s="1">
        <v>1537546000</v>
      </c>
    </row>
    <row r="61" spans="1:23" ht="19" x14ac:dyDescent="0.25">
      <c r="A61" s="5" t="s">
        <v>57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</row>
    <row r="62" spans="1:23" ht="19" x14ac:dyDescent="0.25">
      <c r="A62" s="6" t="s">
        <v>58</v>
      </c>
      <c r="B62" s="10" t="s">
        <v>92</v>
      </c>
      <c r="C62" s="10" t="s">
        <v>92</v>
      </c>
      <c r="D62" s="10">
        <v>71667000</v>
      </c>
      <c r="E62" s="10">
        <v>65636000</v>
      </c>
      <c r="F62" s="10">
        <v>76463000</v>
      </c>
      <c r="G62" s="10">
        <v>105240000</v>
      </c>
      <c r="H62" s="10">
        <v>124079000</v>
      </c>
      <c r="I62" s="10">
        <v>162276000</v>
      </c>
      <c r="J62" s="10">
        <v>178273000</v>
      </c>
      <c r="K62" s="10">
        <v>332161000</v>
      </c>
      <c r="L62" s="10">
        <v>441011000</v>
      </c>
      <c r="M62" s="10">
        <v>716109000</v>
      </c>
      <c r="N62" s="10">
        <v>1649088000</v>
      </c>
      <c r="O62" s="10">
        <v>1986109000</v>
      </c>
      <c r="P62" s="10">
        <v>2087782000</v>
      </c>
    </row>
    <row r="63" spans="1:23" ht="19" x14ac:dyDescent="0.25">
      <c r="A63" s="5" t="s">
        <v>59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>
        <v>1000</v>
      </c>
      <c r="J63" s="1">
        <v>1000</v>
      </c>
      <c r="K63" s="1">
        <v>1000</v>
      </c>
      <c r="L63" s="1">
        <v>1000</v>
      </c>
      <c r="M63" s="1">
        <v>1000</v>
      </c>
      <c r="N63" s="1">
        <v>1000</v>
      </c>
      <c r="O63" s="1" t="s">
        <v>92</v>
      </c>
      <c r="P63" s="1" t="s">
        <v>92</v>
      </c>
    </row>
    <row r="64" spans="1:23" ht="19" x14ac:dyDescent="0.25">
      <c r="A64" s="5" t="s">
        <v>60</v>
      </c>
      <c r="B64" s="1" t="s">
        <v>92</v>
      </c>
      <c r="C64" s="1" t="s">
        <v>92</v>
      </c>
      <c r="D64" s="1">
        <v>-91802000</v>
      </c>
      <c r="E64" s="1">
        <v>-127026000</v>
      </c>
      <c r="F64" s="1">
        <v>-152939000</v>
      </c>
      <c r="G64" s="1">
        <v>-160991000</v>
      </c>
      <c r="H64" s="1">
        <v>-183073000</v>
      </c>
      <c r="I64" s="1">
        <v>-250535000</v>
      </c>
      <c r="J64" s="1">
        <v>-295727000</v>
      </c>
      <c r="K64" s="1">
        <v>-346302000</v>
      </c>
      <c r="L64" s="1">
        <v>-185181000</v>
      </c>
      <c r="M64" s="1">
        <v>-51186000</v>
      </c>
      <c r="N64" s="1">
        <v>-405737000</v>
      </c>
      <c r="O64" s="1" t="s">
        <v>92</v>
      </c>
      <c r="P64" s="1" t="s">
        <v>92</v>
      </c>
    </row>
    <row r="65" spans="1:16" ht="19" x14ac:dyDescent="0.25">
      <c r="A65" s="5" t="s">
        <v>61</v>
      </c>
      <c r="B65" s="1" t="s">
        <v>92</v>
      </c>
      <c r="C65" s="1" t="s">
        <v>92</v>
      </c>
      <c r="D65" s="1">
        <v>83000</v>
      </c>
      <c r="E65" s="1">
        <v>52000</v>
      </c>
      <c r="F65" s="1">
        <v>229000</v>
      </c>
      <c r="G65" s="1">
        <v>-79000</v>
      </c>
      <c r="H65" s="1">
        <v>-210000</v>
      </c>
      <c r="I65" s="1">
        <v>-292000</v>
      </c>
      <c r="J65" s="1">
        <v>-656000</v>
      </c>
      <c r="K65" s="1">
        <v>742000</v>
      </c>
      <c r="L65" s="1">
        <v>-923000</v>
      </c>
      <c r="M65" s="1">
        <v>434000</v>
      </c>
      <c r="N65" s="1">
        <v>-2020000</v>
      </c>
      <c r="O65" s="1" t="s">
        <v>92</v>
      </c>
      <c r="P65" s="1" t="s">
        <v>92</v>
      </c>
    </row>
    <row r="66" spans="1:16" ht="19" x14ac:dyDescent="0.25">
      <c r="A66" s="5" t="s">
        <v>62</v>
      </c>
      <c r="B66" s="1" t="s">
        <v>92</v>
      </c>
      <c r="C66" s="1" t="s">
        <v>92</v>
      </c>
      <c r="D66" s="1">
        <v>124811000</v>
      </c>
      <c r="E66" s="1">
        <v>183629000</v>
      </c>
      <c r="F66" s="1">
        <v>192916000</v>
      </c>
      <c r="G66" s="1">
        <v>208022000</v>
      </c>
      <c r="H66" s="1">
        <v>224732000</v>
      </c>
      <c r="I66" s="1">
        <v>252126000</v>
      </c>
      <c r="J66" s="1">
        <v>287256000</v>
      </c>
      <c r="K66" s="1">
        <v>353335000</v>
      </c>
      <c r="L66" s="1">
        <v>458315000</v>
      </c>
      <c r="M66" s="1">
        <v>534744000</v>
      </c>
      <c r="N66" s="1">
        <v>837924000</v>
      </c>
      <c r="O66" s="1">
        <v>450999000</v>
      </c>
      <c r="P66" s="1">
        <v>610053000</v>
      </c>
    </row>
    <row r="67" spans="1:16" ht="19" x14ac:dyDescent="0.25">
      <c r="A67" s="6" t="s">
        <v>63</v>
      </c>
      <c r="B67" s="10" t="s">
        <v>92</v>
      </c>
      <c r="C67" s="10" t="s">
        <v>92</v>
      </c>
      <c r="D67" s="10">
        <v>33092000</v>
      </c>
      <c r="E67" s="10">
        <v>56655000</v>
      </c>
      <c r="F67" s="10">
        <v>40206000</v>
      </c>
      <c r="G67" s="10">
        <v>46952000</v>
      </c>
      <c r="H67" s="10">
        <v>41449000</v>
      </c>
      <c r="I67" s="10">
        <v>1300000</v>
      </c>
      <c r="J67" s="10">
        <v>-9126000</v>
      </c>
      <c r="K67" s="10">
        <v>7776000</v>
      </c>
      <c r="L67" s="10">
        <v>272212000</v>
      </c>
      <c r="M67" s="10">
        <v>483993000</v>
      </c>
      <c r="N67" s="10">
        <v>430168000</v>
      </c>
      <c r="O67" s="10">
        <v>450999000</v>
      </c>
      <c r="P67" s="10">
        <v>610053000</v>
      </c>
    </row>
    <row r="68" spans="1:16" ht="19" x14ac:dyDescent="0.25">
      <c r="A68" s="7" t="s">
        <v>64</v>
      </c>
      <c r="B68" s="11" t="s">
        <v>92</v>
      </c>
      <c r="C68" s="11" t="s">
        <v>92</v>
      </c>
      <c r="D68" s="11">
        <v>104759000</v>
      </c>
      <c r="E68" s="11">
        <v>122291000</v>
      </c>
      <c r="F68" s="11">
        <v>116669000</v>
      </c>
      <c r="G68" s="11">
        <v>152192000</v>
      </c>
      <c r="H68" s="11">
        <v>165528000</v>
      </c>
      <c r="I68" s="11">
        <v>163576000</v>
      </c>
      <c r="J68" s="11">
        <v>169147000</v>
      </c>
      <c r="K68" s="11">
        <v>339937000</v>
      </c>
      <c r="L68" s="11">
        <v>713223000</v>
      </c>
      <c r="M68" s="11">
        <v>1200102000</v>
      </c>
      <c r="N68" s="11">
        <v>2079256000</v>
      </c>
      <c r="O68" s="11">
        <v>2437108000</v>
      </c>
      <c r="P68" s="11">
        <v>2697835000</v>
      </c>
    </row>
    <row r="69" spans="1:16" ht="19" x14ac:dyDescent="0.25">
      <c r="A69" s="5" t="s">
        <v>28</v>
      </c>
      <c r="B69" s="13" t="s">
        <v>93</v>
      </c>
      <c r="C69" s="13" t="s">
        <v>93</v>
      </c>
      <c r="D69" s="13" t="s">
        <v>93</v>
      </c>
      <c r="E69" s="13" t="s">
        <v>93</v>
      </c>
      <c r="F69" s="13" t="s">
        <v>93</v>
      </c>
      <c r="G69" s="13" t="s">
        <v>93</v>
      </c>
      <c r="H69" s="13" t="s">
        <v>93</v>
      </c>
      <c r="I69" s="13" t="s">
        <v>93</v>
      </c>
      <c r="J69" s="13" t="s">
        <v>93</v>
      </c>
      <c r="K69" s="13" t="s">
        <v>93</v>
      </c>
      <c r="L69" s="13" t="s">
        <v>93</v>
      </c>
      <c r="M69" s="13" t="s">
        <v>93</v>
      </c>
      <c r="N69" s="13" t="s">
        <v>93</v>
      </c>
      <c r="O69" s="13" t="s">
        <v>93</v>
      </c>
      <c r="P69" s="13" t="s">
        <v>93</v>
      </c>
    </row>
    <row r="70" spans="1:16" ht="21" x14ac:dyDescent="0.25">
      <c r="A70" s="4" t="s">
        <v>65</v>
      </c>
      <c r="B70" s="9" t="s">
        <v>91</v>
      </c>
      <c r="C70" s="9" t="s">
        <v>91</v>
      </c>
      <c r="D70" s="9" t="s">
        <v>91</v>
      </c>
      <c r="E70" s="9" t="s">
        <v>91</v>
      </c>
      <c r="F70" s="9" t="s">
        <v>91</v>
      </c>
      <c r="G70" s="9" t="s">
        <v>91</v>
      </c>
      <c r="H70" s="9" t="s">
        <v>91</v>
      </c>
      <c r="I70" s="9" t="s">
        <v>91</v>
      </c>
      <c r="J70" s="9" t="s">
        <v>91</v>
      </c>
      <c r="K70" s="9" t="s">
        <v>91</v>
      </c>
      <c r="L70" s="9" t="s">
        <v>91</v>
      </c>
      <c r="M70" s="9" t="s">
        <v>91</v>
      </c>
      <c r="N70" s="9" t="s">
        <v>91</v>
      </c>
      <c r="O70" s="9" t="s">
        <v>91</v>
      </c>
      <c r="P70" s="9" t="s">
        <v>91</v>
      </c>
    </row>
    <row r="71" spans="1:16" ht="19" x14ac:dyDescent="0.25">
      <c r="A71" s="5" t="s">
        <v>66</v>
      </c>
      <c r="B71" s="1" t="s">
        <v>92</v>
      </c>
      <c r="C71" s="1" t="s">
        <v>92</v>
      </c>
      <c r="D71" s="1">
        <v>-16925000</v>
      </c>
      <c r="E71" s="1">
        <v>-21777000</v>
      </c>
      <c r="F71" s="1">
        <v>-32290000</v>
      </c>
      <c r="G71" s="1">
        <v>-38218000</v>
      </c>
      <c r="H71" s="1">
        <v>-25913000</v>
      </c>
      <c r="I71" s="1">
        <v>-8052000</v>
      </c>
      <c r="J71" s="1">
        <v>-22082000</v>
      </c>
      <c r="K71" s="1">
        <v>-67462000</v>
      </c>
      <c r="L71" s="1">
        <v>-45192000</v>
      </c>
      <c r="M71" s="1">
        <v>-11627000</v>
      </c>
      <c r="N71" s="1">
        <v>161148000</v>
      </c>
      <c r="O71" s="1">
        <v>133995000</v>
      </c>
      <c r="P71" s="1">
        <v>145449000</v>
      </c>
    </row>
    <row r="72" spans="1:16" ht="19" x14ac:dyDescent="0.25">
      <c r="A72" s="5" t="s">
        <v>13</v>
      </c>
      <c r="B72" s="1" t="s">
        <v>92</v>
      </c>
      <c r="C72" s="1" t="s">
        <v>92</v>
      </c>
      <c r="D72" s="1">
        <v>803000</v>
      </c>
      <c r="E72" s="1">
        <v>1550000</v>
      </c>
      <c r="F72" s="1">
        <v>3032000</v>
      </c>
      <c r="G72" s="1">
        <v>5568000</v>
      </c>
      <c r="H72" s="1">
        <v>6981000</v>
      </c>
      <c r="I72" s="1">
        <v>8259000</v>
      </c>
      <c r="J72" s="1">
        <v>10539000</v>
      </c>
      <c r="K72" s="1">
        <v>10638000</v>
      </c>
      <c r="L72" s="1">
        <v>9004000</v>
      </c>
      <c r="M72" s="1">
        <v>9667000</v>
      </c>
      <c r="N72" s="1">
        <v>14119000</v>
      </c>
      <c r="O72" s="1">
        <v>18103000</v>
      </c>
      <c r="P72" s="1">
        <v>32439000</v>
      </c>
    </row>
    <row r="73" spans="1:16" ht="19" x14ac:dyDescent="0.25">
      <c r="A73" s="5" t="s">
        <v>67</v>
      </c>
      <c r="B73" s="1" t="s">
        <v>92</v>
      </c>
      <c r="C73" s="1" t="s">
        <v>92</v>
      </c>
      <c r="D73" s="1" t="s">
        <v>92</v>
      </c>
      <c r="E73" s="1" t="s">
        <v>92</v>
      </c>
      <c r="F73" s="1" t="s">
        <v>92</v>
      </c>
      <c r="G73" s="1" t="s">
        <v>92</v>
      </c>
      <c r="H73" s="1" t="s">
        <v>92</v>
      </c>
      <c r="I73" s="1" t="s">
        <v>92</v>
      </c>
      <c r="J73" s="1">
        <v>642000</v>
      </c>
      <c r="K73" s="1">
        <v>651000</v>
      </c>
      <c r="L73" s="1">
        <v>-1394000</v>
      </c>
      <c r="M73" s="1">
        <v>123000</v>
      </c>
      <c r="N73" s="1">
        <v>-73375000</v>
      </c>
      <c r="O73" s="1">
        <v>-17117000</v>
      </c>
      <c r="P73" s="1">
        <v>-31241000</v>
      </c>
    </row>
    <row r="74" spans="1:16" ht="19" x14ac:dyDescent="0.25">
      <c r="A74" s="5" t="s">
        <v>68</v>
      </c>
      <c r="B74" s="1" t="s">
        <v>92</v>
      </c>
      <c r="C74" s="1" t="s">
        <v>92</v>
      </c>
      <c r="D74" s="1">
        <v>180000</v>
      </c>
      <c r="E74" s="1">
        <v>829000</v>
      </c>
      <c r="F74" s="1">
        <v>2120000</v>
      </c>
      <c r="G74" s="1">
        <v>4766000</v>
      </c>
      <c r="H74" s="1">
        <v>6849000</v>
      </c>
      <c r="I74" s="1">
        <v>9740000</v>
      </c>
      <c r="J74" s="1">
        <v>12696000</v>
      </c>
      <c r="K74" s="1">
        <v>10326000</v>
      </c>
      <c r="L74" s="1">
        <v>6727000</v>
      </c>
      <c r="M74" s="1">
        <v>11432000</v>
      </c>
      <c r="N74" s="1">
        <v>20176000</v>
      </c>
      <c r="O74" s="1">
        <v>42503000</v>
      </c>
      <c r="P74" s="1">
        <v>114286000</v>
      </c>
    </row>
    <row r="75" spans="1:16" ht="19" x14ac:dyDescent="0.25">
      <c r="A75" s="5" t="s">
        <v>69</v>
      </c>
      <c r="B75" s="1" t="s">
        <v>92</v>
      </c>
      <c r="C75" s="1" t="s">
        <v>92</v>
      </c>
      <c r="D75" s="1">
        <v>-3269000</v>
      </c>
      <c r="E75" s="1">
        <v>1243000</v>
      </c>
      <c r="F75" s="1">
        <v>24488000</v>
      </c>
      <c r="G75" s="1">
        <v>-22206000</v>
      </c>
      <c r="H75" s="1">
        <v>10022000</v>
      </c>
      <c r="I75" s="1">
        <v>12832000</v>
      </c>
      <c r="J75" s="1">
        <v>-23315000</v>
      </c>
      <c r="K75" s="1">
        <v>7102000</v>
      </c>
      <c r="L75" s="1">
        <v>-1417000</v>
      </c>
      <c r="M75" s="1">
        <v>1524000</v>
      </c>
      <c r="N75" s="1">
        <v>1425000</v>
      </c>
      <c r="O75" s="1">
        <v>-24653000</v>
      </c>
      <c r="P75" s="1">
        <v>15063000</v>
      </c>
    </row>
    <row r="76" spans="1:16" ht="19" x14ac:dyDescent="0.25">
      <c r="A76" s="5" t="s">
        <v>70</v>
      </c>
      <c r="B76" s="1" t="s">
        <v>92</v>
      </c>
      <c r="C76" s="1" t="s">
        <v>92</v>
      </c>
      <c r="D76" s="1">
        <v>-5691000</v>
      </c>
      <c r="E76" s="1">
        <v>-1655000</v>
      </c>
      <c r="F76" s="1">
        <v>-9874000</v>
      </c>
      <c r="G76" s="1">
        <v>-11040000</v>
      </c>
      <c r="H76" s="1">
        <v>-5019000</v>
      </c>
      <c r="I76" s="1">
        <v>-13746000</v>
      </c>
      <c r="J76" s="1">
        <v>-2482000</v>
      </c>
      <c r="K76" s="1">
        <v>-18017000</v>
      </c>
      <c r="L76" s="1">
        <v>-4803000</v>
      </c>
      <c r="M76" s="1">
        <v>-13515000</v>
      </c>
      <c r="N76" s="1">
        <v>-68745000</v>
      </c>
      <c r="O76" s="1">
        <v>-34321000</v>
      </c>
      <c r="P76" s="1">
        <v>-151160000</v>
      </c>
    </row>
    <row r="77" spans="1:16" ht="19" x14ac:dyDescent="0.25">
      <c r="A77" s="5" t="s">
        <v>34</v>
      </c>
      <c r="B77" s="1" t="s">
        <v>92</v>
      </c>
      <c r="C77" s="1" t="s">
        <v>92</v>
      </c>
      <c r="D77" s="1">
        <v>-700000</v>
      </c>
      <c r="E77" s="1">
        <v>-3038000</v>
      </c>
      <c r="F77" s="1">
        <v>-6708000</v>
      </c>
      <c r="G77" s="1">
        <v>-8615000</v>
      </c>
      <c r="H77" s="1">
        <v>3263000</v>
      </c>
      <c r="I77" s="1">
        <v>-5010000</v>
      </c>
      <c r="J77" s="1">
        <v>-19210000</v>
      </c>
      <c r="K77" s="1">
        <v>8840000</v>
      </c>
      <c r="L77" s="1">
        <v>5961000</v>
      </c>
      <c r="M77" s="1">
        <v>9732000</v>
      </c>
      <c r="N77" s="1">
        <v>-15789000</v>
      </c>
      <c r="O77" s="1">
        <v>-9708000</v>
      </c>
      <c r="P77" s="1">
        <v>-29258000</v>
      </c>
    </row>
    <row r="78" spans="1:16" ht="19" x14ac:dyDescent="0.25">
      <c r="A78" s="5" t="s">
        <v>47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>
        <v>16774000</v>
      </c>
      <c r="H78" s="1">
        <v>7641000</v>
      </c>
      <c r="I78" s="1">
        <v>25325000</v>
      </c>
      <c r="J78" s="1">
        <v>-2620000</v>
      </c>
      <c r="K78" s="1">
        <v>8897000</v>
      </c>
      <c r="L78" s="1">
        <v>-5078000</v>
      </c>
      <c r="M78" s="1">
        <v>23082000</v>
      </c>
      <c r="N78" s="1">
        <v>22200000</v>
      </c>
      <c r="O78" s="1">
        <v>35695000</v>
      </c>
      <c r="P78" s="1">
        <v>117183000</v>
      </c>
    </row>
    <row r="79" spans="1:16" ht="19" x14ac:dyDescent="0.25">
      <c r="A79" s="5" t="s">
        <v>71</v>
      </c>
      <c r="B79" s="1" t="s">
        <v>92</v>
      </c>
      <c r="C79" s="1" t="s">
        <v>92</v>
      </c>
      <c r="D79" s="1">
        <v>108000</v>
      </c>
      <c r="E79" s="1">
        <v>1357000</v>
      </c>
      <c r="F79" s="1">
        <v>25443000</v>
      </c>
      <c r="G79" s="1">
        <v>-18614000</v>
      </c>
      <c r="H79" s="1">
        <v>5587000</v>
      </c>
      <c r="I79" s="1">
        <v>5302000</v>
      </c>
      <c r="J79" s="1">
        <v>9671000</v>
      </c>
      <c r="K79" s="1">
        <v>11274000</v>
      </c>
      <c r="L79" s="1">
        <v>5328000</v>
      </c>
      <c r="M79" s="1">
        <v>-16123000</v>
      </c>
      <c r="N79" s="1">
        <v>72248000</v>
      </c>
      <c r="O79" s="1">
        <v>-10498000</v>
      </c>
      <c r="P79" s="1">
        <v>78167000</v>
      </c>
    </row>
    <row r="80" spans="1:16" ht="19" x14ac:dyDescent="0.25">
      <c r="A80" s="5" t="s">
        <v>72</v>
      </c>
      <c r="B80" s="1" t="s">
        <v>92</v>
      </c>
      <c r="C80" s="1" t="s">
        <v>92</v>
      </c>
      <c r="D80" s="1">
        <v>324000</v>
      </c>
      <c r="E80" s="1">
        <v>303000</v>
      </c>
      <c r="F80" s="1">
        <v>2283000</v>
      </c>
      <c r="G80" s="1">
        <v>5445000</v>
      </c>
      <c r="H80" s="1">
        <v>1189000</v>
      </c>
      <c r="I80" s="1">
        <v>1443000</v>
      </c>
      <c r="J80" s="1">
        <v>360000</v>
      </c>
      <c r="K80" s="1">
        <v>5792000</v>
      </c>
      <c r="L80" s="1">
        <v>3830000</v>
      </c>
      <c r="M80" s="1">
        <v>5013000</v>
      </c>
      <c r="N80" s="1">
        <v>15574000</v>
      </c>
      <c r="O80" s="1">
        <v>63503000</v>
      </c>
      <c r="P80" s="1">
        <v>76032000</v>
      </c>
    </row>
    <row r="81" spans="1:19" ht="19" x14ac:dyDescent="0.25">
      <c r="A81" s="6" t="s">
        <v>73</v>
      </c>
      <c r="B81" s="10" t="s">
        <v>92</v>
      </c>
      <c r="C81" s="10" t="s">
        <v>92</v>
      </c>
      <c r="D81" s="10">
        <v>-18887000</v>
      </c>
      <c r="E81" s="10">
        <v>-17852000</v>
      </c>
      <c r="F81" s="10">
        <v>-367000</v>
      </c>
      <c r="G81" s="10">
        <v>-44645000</v>
      </c>
      <c r="H81" s="10">
        <v>-872000</v>
      </c>
      <c r="I81" s="10">
        <v>24222000</v>
      </c>
      <c r="J81" s="10">
        <v>-21160000</v>
      </c>
      <c r="K81" s="10">
        <v>-32953000</v>
      </c>
      <c r="L81" s="10">
        <v>-28442000</v>
      </c>
      <c r="M81" s="10">
        <v>16132000</v>
      </c>
      <c r="N81" s="10">
        <v>139067000</v>
      </c>
      <c r="O81" s="10">
        <v>216334000</v>
      </c>
      <c r="P81" s="10">
        <v>352028000</v>
      </c>
    </row>
    <row r="82" spans="1:19" ht="19" x14ac:dyDescent="0.25">
      <c r="A82" s="5" t="s">
        <v>74</v>
      </c>
      <c r="B82" s="1" t="s">
        <v>92</v>
      </c>
      <c r="C82" s="1" t="s">
        <v>92</v>
      </c>
      <c r="D82" s="1">
        <v>-2134000</v>
      </c>
      <c r="E82" s="1">
        <v>-3262000</v>
      </c>
      <c r="F82" s="1">
        <v>-14662000</v>
      </c>
      <c r="G82" s="1">
        <v>-12990000</v>
      </c>
      <c r="H82" s="1">
        <v>-6257000</v>
      </c>
      <c r="I82" s="1">
        <v>-13249000</v>
      </c>
      <c r="J82" s="1">
        <v>-12525000</v>
      </c>
      <c r="K82" s="1">
        <v>-12167000</v>
      </c>
      <c r="L82" s="1">
        <v>-4121000</v>
      </c>
      <c r="M82" s="1">
        <v>-4151000</v>
      </c>
      <c r="N82" s="1">
        <v>-14788000</v>
      </c>
      <c r="O82" s="1">
        <v>-20558000</v>
      </c>
      <c r="P82" s="1">
        <v>-52258000</v>
      </c>
    </row>
    <row r="83" spans="1:19" ht="19" x14ac:dyDescent="0.25">
      <c r="A83" s="5" t="s">
        <v>75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>
        <v>-2235000</v>
      </c>
      <c r="J83" s="1" t="s">
        <v>92</v>
      </c>
      <c r="K83" s="1">
        <v>1050000</v>
      </c>
      <c r="L83" s="1" t="s">
        <v>92</v>
      </c>
      <c r="M83" s="1">
        <v>-15000000</v>
      </c>
      <c r="N83" s="1" t="s">
        <v>92</v>
      </c>
      <c r="O83" s="1">
        <v>-5010000</v>
      </c>
      <c r="P83" s="1">
        <v>-235652000</v>
      </c>
    </row>
    <row r="84" spans="1:19" ht="19" x14ac:dyDescent="0.25">
      <c r="A84" s="5" t="s">
        <v>76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>
        <v>-5010000</v>
      </c>
      <c r="P84" s="1">
        <v>-992956000</v>
      </c>
    </row>
    <row r="85" spans="1:19" ht="19" x14ac:dyDescent="0.25">
      <c r="A85" s="5" t="s">
        <v>77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>
        <v>61569000</v>
      </c>
    </row>
    <row r="86" spans="1:19" ht="19" x14ac:dyDescent="0.25">
      <c r="A86" s="5" t="s">
        <v>78</v>
      </c>
      <c r="B86" s="1" t="s">
        <v>92</v>
      </c>
      <c r="C86" s="1" t="s">
        <v>92</v>
      </c>
      <c r="D86" s="1">
        <v>12000</v>
      </c>
      <c r="E86" s="1" t="s">
        <v>92</v>
      </c>
      <c r="F86" s="1" t="s">
        <v>92</v>
      </c>
      <c r="G86" s="1" t="s">
        <v>92</v>
      </c>
      <c r="H86" s="1" t="s">
        <v>92</v>
      </c>
      <c r="I86" s="1">
        <v>-1050000</v>
      </c>
      <c r="J86" s="1">
        <v>63000</v>
      </c>
      <c r="K86" s="1">
        <v>-678000</v>
      </c>
      <c r="L86" s="1" t="s">
        <v>92</v>
      </c>
      <c r="M86" s="1" t="s">
        <v>92</v>
      </c>
      <c r="N86" s="1" t="s">
        <v>92</v>
      </c>
      <c r="O86" s="1">
        <v>5010000</v>
      </c>
      <c r="P86" s="1">
        <v>-250000</v>
      </c>
    </row>
    <row r="87" spans="1:19" ht="19" x14ac:dyDescent="0.25">
      <c r="A87" s="6" t="s">
        <v>79</v>
      </c>
      <c r="B87" s="10" t="s">
        <v>92</v>
      </c>
      <c r="C87" s="10" t="s">
        <v>92</v>
      </c>
      <c r="D87" s="10">
        <v>-2122000</v>
      </c>
      <c r="E87" s="10">
        <v>-3262000</v>
      </c>
      <c r="F87" s="10">
        <v>-14662000</v>
      </c>
      <c r="G87" s="10">
        <v>-12990000</v>
      </c>
      <c r="H87" s="10">
        <v>-6257000</v>
      </c>
      <c r="I87" s="10">
        <v>-16534000</v>
      </c>
      <c r="J87" s="10">
        <v>-12462000</v>
      </c>
      <c r="K87" s="10">
        <v>-11795000</v>
      </c>
      <c r="L87" s="10">
        <v>-4121000</v>
      </c>
      <c r="M87" s="10">
        <v>-19151000</v>
      </c>
      <c r="N87" s="10">
        <v>-14788000</v>
      </c>
      <c r="O87" s="10">
        <v>-25568000</v>
      </c>
      <c r="P87" s="10">
        <v>-1219547000</v>
      </c>
    </row>
    <row r="88" spans="1:19" ht="19" x14ac:dyDescent="0.25">
      <c r="A88" s="5" t="s">
        <v>80</v>
      </c>
      <c r="B88" s="1" t="s">
        <v>92</v>
      </c>
      <c r="C88" s="1" t="s">
        <v>92</v>
      </c>
      <c r="D88" s="1">
        <v>-230000</v>
      </c>
      <c r="E88" s="1">
        <v>-243000</v>
      </c>
      <c r="F88" s="1">
        <v>-2032000</v>
      </c>
      <c r="G88" s="1">
        <v>-14199000</v>
      </c>
      <c r="H88" s="1">
        <v>-2487000</v>
      </c>
      <c r="I88" s="1">
        <v>-8708000</v>
      </c>
      <c r="J88" s="1">
        <v>-29000000</v>
      </c>
      <c r="K88" s="1">
        <v>-16900000</v>
      </c>
      <c r="L88" s="1">
        <v>-10100000</v>
      </c>
      <c r="M88" s="1">
        <v>-9976000</v>
      </c>
      <c r="N88" s="1">
        <v>-51855000</v>
      </c>
      <c r="O88" s="1">
        <v>-43303000</v>
      </c>
      <c r="P88" s="1">
        <v>-291941000</v>
      </c>
    </row>
    <row r="89" spans="1:19" ht="19" x14ac:dyDescent="0.25">
      <c r="A89" s="5" t="s">
        <v>81</v>
      </c>
      <c r="B89" s="1" t="s">
        <v>92</v>
      </c>
      <c r="C89" s="1" t="s">
        <v>92</v>
      </c>
      <c r="D89" s="1" t="s">
        <v>92</v>
      </c>
      <c r="E89" s="1" t="s">
        <v>92</v>
      </c>
      <c r="F89" s="1">
        <v>1858000</v>
      </c>
      <c r="G89" s="1">
        <v>58609000</v>
      </c>
      <c r="H89" s="1" t="s">
        <v>92</v>
      </c>
      <c r="I89" s="1" t="s">
        <v>92</v>
      </c>
      <c r="J89" s="1" t="s">
        <v>92</v>
      </c>
      <c r="K89" s="1">
        <v>16142000</v>
      </c>
      <c r="L89" s="1">
        <v>26425000</v>
      </c>
      <c r="M89" s="1">
        <v>19766000</v>
      </c>
      <c r="N89" s="1" t="s">
        <v>92</v>
      </c>
      <c r="O89" s="1" t="s">
        <v>92</v>
      </c>
      <c r="P89" s="1" t="s">
        <v>92</v>
      </c>
    </row>
    <row r="90" spans="1:19" ht="19" x14ac:dyDescent="0.25">
      <c r="A90" s="5" t="s">
        <v>82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>
        <v>-500000000</v>
      </c>
    </row>
    <row r="91" spans="1:19" ht="19" x14ac:dyDescent="0.25">
      <c r="A91" s="5" t="s">
        <v>83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</row>
    <row r="92" spans="1:19" ht="19" x14ac:dyDescent="0.25">
      <c r="A92" s="5" t="s">
        <v>84</v>
      </c>
      <c r="B92" s="1" t="s">
        <v>92</v>
      </c>
      <c r="C92" s="1" t="s">
        <v>92</v>
      </c>
      <c r="D92" s="1">
        <v>25745000</v>
      </c>
      <c r="E92" s="1">
        <v>52708000</v>
      </c>
      <c r="F92" s="1">
        <v>26656000</v>
      </c>
      <c r="G92" s="1">
        <v>7026000</v>
      </c>
      <c r="H92" s="1">
        <v>2429000</v>
      </c>
      <c r="I92" s="1">
        <v>5366000</v>
      </c>
      <c r="J92" s="1">
        <v>49564000</v>
      </c>
      <c r="K92" s="1">
        <v>35133000</v>
      </c>
      <c r="L92" s="1">
        <v>26972000</v>
      </c>
      <c r="M92" s="1">
        <v>70824000</v>
      </c>
      <c r="N92" s="1">
        <v>117705000</v>
      </c>
      <c r="O92" s="1">
        <v>234981000</v>
      </c>
      <c r="P92" s="1">
        <v>1101352000</v>
      </c>
    </row>
    <row r="93" spans="1:19" ht="19" x14ac:dyDescent="0.25">
      <c r="A93" s="6" t="s">
        <v>85</v>
      </c>
      <c r="B93" s="10" t="s">
        <v>92</v>
      </c>
      <c r="C93" s="10" t="s">
        <v>92</v>
      </c>
      <c r="D93" s="10">
        <v>25515000</v>
      </c>
      <c r="E93" s="10">
        <v>52465000</v>
      </c>
      <c r="F93" s="10">
        <v>26482000</v>
      </c>
      <c r="G93" s="10">
        <v>51436000</v>
      </c>
      <c r="H93" s="10">
        <v>-58000</v>
      </c>
      <c r="I93" s="10">
        <v>-3342000</v>
      </c>
      <c r="J93" s="10">
        <v>20564000</v>
      </c>
      <c r="K93" s="10">
        <v>34375000</v>
      </c>
      <c r="L93" s="10">
        <v>43297000</v>
      </c>
      <c r="M93" s="10">
        <v>80614000</v>
      </c>
      <c r="N93" s="10">
        <v>65850000</v>
      </c>
      <c r="O93" s="10">
        <v>191678000</v>
      </c>
      <c r="P93" s="10">
        <v>309411000</v>
      </c>
    </row>
    <row r="94" spans="1:19" ht="19" x14ac:dyDescent="0.25">
      <c r="A94" s="5" t="s">
        <v>86</v>
      </c>
      <c r="B94" s="1" t="s">
        <v>92</v>
      </c>
      <c r="C94" s="1" t="s">
        <v>92</v>
      </c>
      <c r="D94" s="1" t="s">
        <v>92</v>
      </c>
      <c r="E94" s="1" t="s">
        <v>92</v>
      </c>
      <c r="F94" s="1">
        <v>78000</v>
      </c>
      <c r="G94" s="1">
        <v>-31000</v>
      </c>
      <c r="H94" s="1">
        <v>83000</v>
      </c>
      <c r="I94" s="1">
        <v>-504000</v>
      </c>
      <c r="J94" s="1">
        <v>-522000</v>
      </c>
      <c r="K94" s="1">
        <v>-315000</v>
      </c>
      <c r="L94" s="1">
        <v>646000</v>
      </c>
      <c r="M94" s="1">
        <v>-502000</v>
      </c>
      <c r="N94" s="1">
        <v>-257000</v>
      </c>
      <c r="O94" s="1">
        <v>826000</v>
      </c>
      <c r="P94" s="1">
        <v>-1955000</v>
      </c>
    </row>
    <row r="95" spans="1:19" ht="19" x14ac:dyDescent="0.25">
      <c r="A95" s="6" t="s">
        <v>87</v>
      </c>
      <c r="B95" s="10" t="s">
        <v>92</v>
      </c>
      <c r="C95" s="10" t="s">
        <v>92</v>
      </c>
      <c r="D95" s="10">
        <v>4506000</v>
      </c>
      <c r="E95" s="10">
        <v>31351000</v>
      </c>
      <c r="F95" s="10">
        <v>11531000</v>
      </c>
      <c r="G95" s="10">
        <v>-6230000</v>
      </c>
      <c r="H95" s="10">
        <v>-7104000</v>
      </c>
      <c r="I95" s="10">
        <v>3842000</v>
      </c>
      <c r="J95" s="10">
        <v>-13580000</v>
      </c>
      <c r="K95" s="10">
        <v>-10688000</v>
      </c>
      <c r="L95" s="10">
        <v>11380000</v>
      </c>
      <c r="M95" s="10">
        <v>77093000</v>
      </c>
      <c r="N95" s="10">
        <v>189872000</v>
      </c>
      <c r="O95" s="10">
        <v>383270000</v>
      </c>
      <c r="P95" s="10">
        <v>-560063000</v>
      </c>
    </row>
    <row r="96" spans="1:19" ht="19" x14ac:dyDescent="0.25">
      <c r="A96" s="5" t="s">
        <v>88</v>
      </c>
      <c r="B96" s="1" t="s">
        <v>92</v>
      </c>
      <c r="C96" s="1" t="s">
        <v>92</v>
      </c>
      <c r="D96" s="1">
        <v>4136000</v>
      </c>
      <c r="E96" s="1">
        <v>8642000</v>
      </c>
      <c r="F96" s="1">
        <v>39993000</v>
      </c>
      <c r="G96" s="1">
        <v>51524000</v>
      </c>
      <c r="H96" s="1">
        <v>45294000</v>
      </c>
      <c r="I96" s="1">
        <v>38190000</v>
      </c>
      <c r="J96" s="1">
        <v>42032000</v>
      </c>
      <c r="K96" s="1">
        <v>28452000</v>
      </c>
      <c r="L96" s="1">
        <v>17764000</v>
      </c>
      <c r="M96" s="1">
        <v>29144000</v>
      </c>
      <c r="N96" s="1">
        <v>106237000</v>
      </c>
      <c r="O96" s="1">
        <v>296109000</v>
      </c>
      <c r="P96" s="1">
        <v>679379000</v>
      </c>
      <c r="S96" s="36" t="s">
        <v>95</v>
      </c>
    </row>
    <row r="97" spans="1:29" ht="19" x14ac:dyDescent="0.25">
      <c r="A97" s="7" t="s">
        <v>89</v>
      </c>
      <c r="B97" s="11" t="s">
        <v>92</v>
      </c>
      <c r="C97" s="11" t="s">
        <v>92</v>
      </c>
      <c r="D97" s="11">
        <v>8642000</v>
      </c>
      <c r="E97" s="11">
        <v>39993000</v>
      </c>
      <c r="F97" s="11">
        <v>51524000</v>
      </c>
      <c r="G97" s="11">
        <v>45294000</v>
      </c>
      <c r="H97" s="11">
        <v>38190000</v>
      </c>
      <c r="I97" s="11">
        <v>42032000</v>
      </c>
      <c r="J97" s="11">
        <v>28452000</v>
      </c>
      <c r="K97" s="11">
        <v>17764000</v>
      </c>
      <c r="L97" s="11">
        <v>29144000</v>
      </c>
      <c r="M97" s="11">
        <v>106237000</v>
      </c>
      <c r="N97" s="11">
        <v>296109000</v>
      </c>
      <c r="O97" s="11">
        <v>679379000</v>
      </c>
      <c r="P97" s="11">
        <v>119316000</v>
      </c>
      <c r="Q97" s="14">
        <v>1</v>
      </c>
      <c r="R97" s="14">
        <v>2</v>
      </c>
      <c r="S97" s="14">
        <v>2</v>
      </c>
    </row>
    <row r="98" spans="1:29" ht="20" x14ac:dyDescent="0.25">
      <c r="A98" s="5" t="s">
        <v>90</v>
      </c>
      <c r="B98" s="1" t="s">
        <v>92</v>
      </c>
      <c r="C98" s="1" t="s">
        <v>92</v>
      </c>
      <c r="D98" s="1">
        <v>-21057000</v>
      </c>
      <c r="E98" s="1">
        <v>-21114000</v>
      </c>
      <c r="F98" s="1">
        <v>-15029000</v>
      </c>
      <c r="G98" s="1">
        <v>-57635000</v>
      </c>
      <c r="H98" s="1">
        <v>-7129000</v>
      </c>
      <c r="I98" s="1">
        <v>10223000</v>
      </c>
      <c r="J98" s="1">
        <v>-33922000</v>
      </c>
      <c r="K98" s="1">
        <v>-45798000</v>
      </c>
      <c r="L98" s="1">
        <v>-32563000</v>
      </c>
      <c r="M98" s="1">
        <v>11981000</v>
      </c>
      <c r="N98" s="1">
        <v>124279000</v>
      </c>
      <c r="O98" s="1">
        <v>195776000</v>
      </c>
      <c r="P98" s="1">
        <v>299520000</v>
      </c>
      <c r="Q98" s="37">
        <f>P98*(1+Q99)</f>
        <v>404352000</v>
      </c>
      <c r="R98" s="37">
        <f>Q98*(1+R99)</f>
        <v>545875200</v>
      </c>
      <c r="S98" s="37">
        <f>(R98*(1+S99))/(U54-S99)</f>
        <v>7188932753.0187244</v>
      </c>
      <c r="T98" s="38" t="s">
        <v>131</v>
      </c>
    </row>
    <row r="99" spans="1:29" s="45" customFormat="1" ht="19" x14ac:dyDescent="0.25">
      <c r="A99" s="16" t="s">
        <v>119</v>
      </c>
      <c r="B99" s="18" t="e">
        <f>(B98/A98)-1</f>
        <v>#VALUE!</v>
      </c>
      <c r="C99" s="18" t="e">
        <f t="shared" ref="C99:M99" si="2">(C98/B98)-1</f>
        <v>#VALUE!</v>
      </c>
      <c r="D99" s="18" t="e">
        <f t="shared" si="2"/>
        <v>#VALUE!</v>
      </c>
      <c r="E99" s="18">
        <f t="shared" si="2"/>
        <v>2.7069383103006661E-3</v>
      </c>
      <c r="F99" s="18">
        <f t="shared" si="2"/>
        <v>-0.28819740456569098</v>
      </c>
      <c r="G99" s="18">
        <f t="shared" si="2"/>
        <v>2.8349191562978242</v>
      </c>
      <c r="H99" s="18">
        <f t="shared" si="2"/>
        <v>-0.87630779908041989</v>
      </c>
      <c r="I99" s="18">
        <f t="shared" si="2"/>
        <v>-2.4340019638097909</v>
      </c>
      <c r="J99" s="18">
        <f t="shared" si="2"/>
        <v>-4.3182040496918717</v>
      </c>
      <c r="K99" s="18">
        <f t="shared" si="2"/>
        <v>0.35009728199988199</v>
      </c>
      <c r="L99" s="18">
        <f t="shared" si="2"/>
        <v>-0.28898641862090046</v>
      </c>
      <c r="M99" s="18">
        <f t="shared" si="2"/>
        <v>-1.3679329300125911</v>
      </c>
      <c r="N99" s="19">
        <f>(N98/M98)-1</f>
        <v>9.3730072614973707</v>
      </c>
      <c r="O99" s="19">
        <f t="shared" ref="O99" si="3">(O98/N98)-1</f>
        <v>0.57529429750802619</v>
      </c>
      <c r="P99" s="19">
        <f>(P98/O98)-1</f>
        <v>0.52991173586139251</v>
      </c>
      <c r="Q99" s="39">
        <v>0.35</v>
      </c>
      <c r="R99" s="39">
        <v>0.35</v>
      </c>
      <c r="S99" s="40">
        <v>2.5000000000000001E-2</v>
      </c>
      <c r="T99" s="20">
        <f>(P99+O99+N99+M99+L99+K99+J99+I99+H99+G99)/10</f>
        <v>0.4377796571948922</v>
      </c>
      <c r="U99" s="41"/>
      <c r="V99" s="42"/>
      <c r="W99" s="42"/>
      <c r="X99" s="43"/>
      <c r="Y99" s="44"/>
      <c r="Z99" s="42"/>
      <c r="AA99" s="42"/>
      <c r="AB99" s="43"/>
      <c r="AC99" s="20"/>
    </row>
    <row r="100" spans="1:29" ht="19" x14ac:dyDescent="0.25">
      <c r="A100" s="5" t="s">
        <v>120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">
        <f>Q98/(1+$U$54)^Q97</f>
        <v>366649094.01316315</v>
      </c>
      <c r="R100" s="1">
        <f>R98/(1+$U$54)^R97</f>
        <v>448823311.10000449</v>
      </c>
      <c r="S100" s="1">
        <f>S98/(1+$U$54)^S97</f>
        <v>5910802691.6869183</v>
      </c>
    </row>
    <row r="102" spans="1:29" x14ac:dyDescent="0.2">
      <c r="P102" s="46" t="s">
        <v>121</v>
      </c>
      <c r="Q102" s="46">
        <f>SUM(Q100:S100)</f>
        <v>6726275096.800086</v>
      </c>
    </row>
    <row r="103" spans="1:29" x14ac:dyDescent="0.2">
      <c r="P103" s="46" t="s">
        <v>122</v>
      </c>
      <c r="Q103" s="46">
        <f>U49</f>
        <v>1288281000</v>
      </c>
    </row>
    <row r="104" spans="1:29" x14ac:dyDescent="0.2">
      <c r="P104" s="47" t="s">
        <v>123</v>
      </c>
      <c r="Q104" s="47">
        <f>P35</f>
        <v>1417296000</v>
      </c>
    </row>
    <row r="105" spans="1:29" x14ac:dyDescent="0.2">
      <c r="P105" s="48" t="s">
        <v>124</v>
      </c>
      <c r="Q105" s="48">
        <f>Q102-Q103+Q104</f>
        <v>6855290096.800086</v>
      </c>
    </row>
    <row r="106" spans="1:29" x14ac:dyDescent="0.2">
      <c r="P106" s="47" t="s">
        <v>125</v>
      </c>
      <c r="Q106" s="47">
        <v>135460000</v>
      </c>
    </row>
    <row r="107" spans="1:29" x14ac:dyDescent="0.2">
      <c r="P107" s="49" t="s">
        <v>129</v>
      </c>
      <c r="Q107" s="50">
        <f>Q105/Q106</f>
        <v>50.607486319209258</v>
      </c>
    </row>
    <row r="108" spans="1:29" ht="17" x14ac:dyDescent="0.2">
      <c r="P108" s="51" t="s">
        <v>126</v>
      </c>
      <c r="Q108" s="52">
        <v>265.58999999999997</v>
      </c>
    </row>
    <row r="109" spans="1:29" x14ac:dyDescent="0.2">
      <c r="P109" s="51"/>
      <c r="Q109" s="52"/>
    </row>
    <row r="110" spans="1:29" ht="17" x14ac:dyDescent="0.2">
      <c r="P110" s="53" t="s">
        <v>127</v>
      </c>
      <c r="Q110" s="54" t="str">
        <f>IF(Q107&gt;Q108, "BUY", "SELL")</f>
        <v>SELL</v>
      </c>
    </row>
    <row r="111" spans="1:29" ht="17" x14ac:dyDescent="0.2">
      <c r="P111" s="53" t="s">
        <v>128</v>
      </c>
      <c r="Q111" s="55">
        <f>(Q107/Q108)-1</f>
        <v>-0.8094525911396917</v>
      </c>
    </row>
  </sheetData>
  <hyperlinks>
    <hyperlink ref="A1" r:id="rId1" tooltip="https://roic.ai/company/ENPH" display="ROIC.AI | ENPH" xr:uid="{00000000-0004-0000-0000-000000000000}"/>
    <hyperlink ref="B31" r:id="rId2" tooltip="https://sec.gov" xr:uid="{00000000-0004-0000-0000-000001000000}"/>
    <hyperlink ref="B69" r:id="rId3" tooltip="https://sec.gov" xr:uid="{00000000-0004-0000-0000-000002000000}"/>
    <hyperlink ref="C31" r:id="rId4" tooltip="https://sec.gov" xr:uid="{00000000-0004-0000-0000-000004000000}"/>
    <hyperlink ref="C69" r:id="rId5" tooltip="https://sec.gov" xr:uid="{00000000-0004-0000-0000-000005000000}"/>
    <hyperlink ref="D31" r:id="rId6" tooltip="https://sec.gov" xr:uid="{00000000-0004-0000-0000-000007000000}"/>
    <hyperlink ref="D69" r:id="rId7" tooltip="https://sec.gov" xr:uid="{00000000-0004-0000-0000-000008000000}"/>
    <hyperlink ref="E31" r:id="rId8" tooltip="https://sec.gov" xr:uid="{00000000-0004-0000-0000-00000A000000}"/>
    <hyperlink ref="E69" r:id="rId9" tooltip="https://sec.gov" xr:uid="{00000000-0004-0000-0000-00000B000000}"/>
    <hyperlink ref="F31" r:id="rId10" tooltip="https://sec.gov" xr:uid="{00000000-0004-0000-0000-00000D000000}"/>
    <hyperlink ref="F69" r:id="rId11" tooltip="https://sec.gov" xr:uid="{00000000-0004-0000-0000-00000E000000}"/>
    <hyperlink ref="G31" r:id="rId12" tooltip="https://www.sec.gov/Archives/edgar/data/1463101/000144530513000492/0001445305-13-000492-index.htm" xr:uid="{00000000-0004-0000-0000-000010000000}"/>
    <hyperlink ref="G69" r:id="rId13" tooltip="https://www.sec.gov/Archives/edgar/data/1463101/000144530513000492/0001445305-13-000492-index.htm" xr:uid="{00000000-0004-0000-0000-000011000000}"/>
    <hyperlink ref="H31" r:id="rId14" tooltip="https://www.sec.gov/Archives/edgar/data/1463101/000146310114000007/0001463101-14-000007-index.htm" xr:uid="{00000000-0004-0000-0000-000013000000}"/>
    <hyperlink ref="H69" r:id="rId15" tooltip="https://www.sec.gov/Archives/edgar/data/1463101/000146310114000007/0001463101-14-000007-index.htm" xr:uid="{00000000-0004-0000-0000-000014000000}"/>
    <hyperlink ref="I31" r:id="rId16" tooltip="https://www.sec.gov/Archives/edgar/data/1463101/000146310115000017/0001463101-15-000017-index.htm" xr:uid="{00000000-0004-0000-0000-000016000000}"/>
    <hyperlink ref="I69" r:id="rId17" tooltip="https://www.sec.gov/Archives/edgar/data/1463101/000146310115000017/0001463101-15-000017-index.htm" xr:uid="{00000000-0004-0000-0000-000017000000}"/>
    <hyperlink ref="J31" r:id="rId18" tooltip="https://www.sec.gov/Archives/edgar/data/1463101/000146310116000040/0001463101-16-000040-index.htm" xr:uid="{00000000-0004-0000-0000-000019000000}"/>
    <hyperlink ref="J69" r:id="rId19" tooltip="https://www.sec.gov/Archives/edgar/data/1463101/000146310116000040/0001463101-16-000040-index.htm" xr:uid="{00000000-0004-0000-0000-00001A000000}"/>
    <hyperlink ref="K31" r:id="rId20" tooltip="https://www.sec.gov/Archives/edgar/data/1463101/000146310117000024/0001463101-17-000024-index.htm" xr:uid="{00000000-0004-0000-0000-00001C000000}"/>
    <hyperlink ref="K69" r:id="rId21" tooltip="https://www.sec.gov/Archives/edgar/data/1463101/000146310117000024/0001463101-17-000024-index.htm" xr:uid="{00000000-0004-0000-0000-00001D000000}"/>
    <hyperlink ref="L31" r:id="rId22" tooltip="https://www.sec.gov/Archives/edgar/data/1463101/000146310118000030/0001463101-18-000030-index.htm" xr:uid="{00000000-0004-0000-0000-00001F000000}"/>
    <hyperlink ref="L69" r:id="rId23" tooltip="https://www.sec.gov/Archives/edgar/data/1463101/000146310118000030/0001463101-18-000030-index.htm" xr:uid="{00000000-0004-0000-0000-000020000000}"/>
    <hyperlink ref="M31" r:id="rId24" tooltip="https://www.sec.gov/Archives/edgar/data/1463101/000146310119000033/0001463101-19-000033-index.htm" xr:uid="{00000000-0004-0000-0000-000022000000}"/>
    <hyperlink ref="M69" r:id="rId25" tooltip="https://www.sec.gov/Archives/edgar/data/1463101/000146310119000033/0001463101-19-000033-index.htm" xr:uid="{00000000-0004-0000-0000-000023000000}"/>
    <hyperlink ref="N31" r:id="rId26" tooltip="https://www.sec.gov/Archives/edgar/data/1463101/000146310120000021/0001463101-20-000021-index.htm" xr:uid="{00000000-0004-0000-0000-000025000000}"/>
    <hyperlink ref="N69" r:id="rId27" tooltip="https://www.sec.gov/Archives/edgar/data/1463101/000146310120000021/0001463101-20-000021-index.htm" xr:uid="{00000000-0004-0000-0000-000026000000}"/>
    <hyperlink ref="O31" r:id="rId28" tooltip="https://www.sec.gov/Archives/edgar/data/1463101/000146310121000016/0001463101-21-000016-index.htm" xr:uid="{00000000-0004-0000-0000-000028000000}"/>
    <hyperlink ref="O69" r:id="rId29" tooltip="https://www.sec.gov/Archives/edgar/data/1463101/000146310121000016/0001463101-21-000016-index.htm" xr:uid="{00000000-0004-0000-0000-000029000000}"/>
    <hyperlink ref="P31" r:id="rId30" tooltip="https://www.sec.gov/Archives/edgar/data/1463101/000146310122000016/0001463101-22-000016-index.htm" xr:uid="{00000000-0004-0000-0000-00002B000000}"/>
    <hyperlink ref="P69" r:id="rId31" tooltip="https://www.sec.gov/Archives/edgar/data/1463101/000146310122000016/0001463101-22-000016-index.htm" xr:uid="{00000000-0004-0000-00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2022-10-26T01:03:56Z</dcterms:created>
  <dcterms:modified xsi:type="dcterms:W3CDTF">2022-10-26T04:46:54Z</dcterms:modified>
</cp:coreProperties>
</file>