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13_ncr:1_{0BB491C4-035E-F84E-B628-28646B8DFF7E}" xr6:coauthVersionLast="47" xr6:coauthVersionMax="47" xr10:uidLastSave="{00000000-0000-0000-0000-000000000000}"/>
  <bookViews>
    <workbookView xWindow="2560" yWindow="460" windowWidth="2636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0" i="1" l="1"/>
  <c r="S101" i="1"/>
  <c r="R101" i="1"/>
  <c r="Q101" i="1"/>
  <c r="P26" i="1" l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Q105" i="1"/>
  <c r="Q99" i="1"/>
  <c r="R99" i="1" s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U39" i="1"/>
  <c r="U38" i="1"/>
  <c r="U40" i="1" s="1"/>
  <c r="U36" i="1"/>
  <c r="U35" i="1"/>
  <c r="U50" i="1" s="1"/>
  <c r="Q104" i="1" s="1"/>
  <c r="U34" i="1"/>
  <c r="U37" i="1" s="1"/>
  <c r="U47" i="1"/>
  <c r="P4" i="1"/>
  <c r="T4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41" i="1" l="1"/>
  <c r="U52" i="1"/>
  <c r="V51" i="1" s="1"/>
  <c r="V50" i="1" l="1"/>
  <c r="U55" i="1" s="1"/>
  <c r="S99" i="1" s="1"/>
  <c r="Q103" i="1" s="1"/>
  <c r="Q106" i="1" s="1"/>
  <c r="Q108" i="1" s="1"/>
  <c r="Q112" i="1" l="1"/>
  <c r="Q111" i="1"/>
</calcChain>
</file>

<file path=xl/sharedStrings.xml><?xml version="1.0" encoding="utf-8"?>
<sst xmlns="http://schemas.openxmlformats.org/spreadsheetml/2006/main" count="464" uniqueCount="134">
  <si>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</si>
  <si>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</si>
  <si>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</si>
  <si>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</si>
  <si>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</si>
  <si>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</si>
  <si>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</si>
  <si>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</si>
  <si>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</si>
  <si>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</si>
  <si>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</si>
  <si>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</si>
  <si>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</si>
  <si>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</si>
  <si>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</si>
  <si>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</si>
  <si>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</si>
  <si>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</si>
  <si>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</si>
  <si>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</si>
  <si>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</si>
  <si>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</si>
  <si>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</si>
  <si>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</si>
  <si>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</si>
  <si>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</si>
  <si>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</si>
  <si>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</si>
  <si>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</si>
  <si>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</si>
  <si>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</si>
  <si>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</si>
  <si>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</si>
  <si>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</si>
  <si>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</si>
  <si>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</si>
  <si>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</si>
  <si>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</si>
  <si>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</si>
  <si>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</si>
  <si>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</si>
  <si>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</si>
  <si>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</si>
  <si>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</si>
  <si>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</si>
  <si>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</si>
  <si>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</si>
  <si>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</si>
  <si>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</si>
  <si>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</si>
  <si>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</si>
  <si>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</si>
  <si>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</si>
  <si>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</si>
  <si>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</si>
  <si>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</si>
  <si>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</si>
  <si>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</si>
  <si>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</si>
  <si>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</si>
  <si>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</si>
  <si>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</si>
  <si>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</si>
  <si>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</si>
  <si>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</si>
  <si>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</si>
  <si>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</si>
  <si>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</si>
  <si>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</si>
  <si>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</si>
  <si>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</si>
  <si>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</si>
  <si>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</si>
  <si>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</si>
  <si>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</si>
  <si>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</si>
  <si>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</si>
  <si>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</si>
  <si>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</si>
  <si>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</si>
  <si>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</si>
  <si>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</si>
  <si>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</si>
  <si>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</si>
  <si>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</si>
  <si>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</si>
  <si>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</si>
  <si>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</si>
  <si>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</si>
  <si>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</si>
  <si>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</si>
  <si>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</si>
  <si>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</si>
  <si>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</si>
  <si>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TSLA</t>
  </si>
  <si>
    <t>Revenue Growth YoY %</t>
  </si>
  <si>
    <t>Terminal Value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</si>
  <si>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</si>
  <si>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</si>
  <si>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</si>
  <si>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</si>
  <si>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</si>
  <si>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</si>
  <si>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</si>
  <si>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</si>
  <si>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</si>
  <si>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</si>
  <si>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</si>
  <si>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</si>
  <si>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</si>
  <si>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</si>
  <si>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</si>
  <si>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</si>
  <si>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</si>
  <si>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</si>
  <si>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Market Cap (10/23)</t>
  </si>
  <si>
    <t>Weight of Equity</t>
  </si>
  <si>
    <t>Total</t>
  </si>
  <si>
    <t xml:space="preserve">WACC Calculation </t>
  </si>
  <si>
    <t>WACC</t>
  </si>
  <si>
    <t>FCF Growth YoY %</t>
  </si>
  <si>
    <t>5 Year FCF CAGR</t>
  </si>
  <si>
    <t>Present Value of Future Cash Flows</t>
  </si>
  <si>
    <t>Sum of FCFs</t>
  </si>
  <si>
    <t>Debt</t>
  </si>
  <si>
    <t>Cash</t>
  </si>
  <si>
    <t>Equity Value</t>
  </si>
  <si>
    <t>Shares Outstanding</t>
  </si>
  <si>
    <t>Price Per Share</t>
  </si>
  <si>
    <t>Current Price</t>
  </si>
  <si>
    <t>Recommendation</t>
  </si>
  <si>
    <t>Upside / Downside</t>
  </si>
  <si>
    <t>10 Year Revenue CAGR</t>
  </si>
  <si>
    <t>Net Income Growth YoY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</si>
</sst>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167" fontId="9" fillId="0" borderId="0" xfId="1" applyNumberFormat="1" applyFont="1" applyAlignment="1">
      <alignment horizontal="center" wrapText="1"/>
    </xf>
    <xf numFmtId="0" fontId="10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9" fontId="9" fillId="3" borderId="0" xfId="1" applyFont="1" applyFill="1" applyBorder="1"/>
    <xf numFmtId="167" fontId="9" fillId="3" borderId="0" xfId="1" applyNumberFormat="1" applyFont="1" applyFill="1" applyBorder="1"/>
    <xf numFmtId="9" fontId="9" fillId="0" borderId="0" xfId="1" applyFont="1" applyFill="1" applyBorder="1"/>
    <xf numFmtId="167" fontId="9" fillId="0" borderId="0" xfId="1" applyNumberFormat="1" applyFont="1" applyFill="1" applyBorder="1"/>
    <xf numFmtId="0" fontId="9" fillId="0" borderId="0" xfId="0" applyFont="1"/>
    <xf numFmtId="9" fontId="9" fillId="0" borderId="0" xfId="1" applyFont="1" applyFill="1" applyAlignment="1">
      <alignment wrapText="1"/>
    </xf>
    <xf numFmtId="167" fontId="9" fillId="0" borderId="0" xfId="1" applyNumberFormat="1" applyFont="1" applyFill="1" applyAlignment="1">
      <alignment horizontal="center" wrapText="1"/>
    </xf>
    <xf numFmtId="0" fontId="15" fillId="0" borderId="0" xfId="0" applyFont="1" applyAlignment="1">
      <alignment horizontal="right"/>
    </xf>
    <xf numFmtId="164" fontId="1" fillId="3" borderId="0" xfId="0" applyNumberFormat="1" applyFont="1" applyFill="1"/>
    <xf numFmtId="0" fontId="1" fillId="0" borderId="0" xfId="0" applyFont="1" applyAlignment="1">
      <alignment indent="1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15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318605/000119312511054847/0001193125-11-054847-index.htm" TargetMode="External"/><Relationship Id="rId13" Type="http://schemas.openxmlformats.org/officeDocument/2006/relationships/hyperlink" Target="https://www.sec.gov/Archives/edgar/data/1318605/000119312513096241/0001193125-13-096241-index.htm" TargetMode="External"/><Relationship Id="rId18" Type="http://schemas.openxmlformats.org/officeDocument/2006/relationships/hyperlink" Target="https://www.sec.gov/Archives/edgar/data/1318605/000156459016013195/0001564590-16-013195-index.htm" TargetMode="External"/><Relationship Id="rId26" Type="http://schemas.openxmlformats.org/officeDocument/2006/relationships/hyperlink" Target="https://www.sec.gov/Archives/edgar/data/1318605/000156459020004475/0001564590-20-004475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318605/000156459017003118/0001564590-17-003118-index.htm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318605/000119312513096241/0001193125-13-096241-index.htm" TargetMode="External"/><Relationship Id="rId17" Type="http://schemas.openxmlformats.org/officeDocument/2006/relationships/hyperlink" Target="https://www.sec.gov/Archives/edgar/data/1318605/000156459015001031/0001564590-15-001031-index.htm" TargetMode="External"/><Relationship Id="rId25" Type="http://schemas.openxmlformats.org/officeDocument/2006/relationships/hyperlink" Target="https://www.sec.gov/Archives/edgar/data/1318605/000156459019003165/0001564590-19-003165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18605/000156459015001031/0001564590-15-001031-index.htm" TargetMode="External"/><Relationship Id="rId20" Type="http://schemas.openxmlformats.org/officeDocument/2006/relationships/hyperlink" Target="https://www.sec.gov/Archives/edgar/data/1318605/000156459017003118/0001564590-17-003118-index.htm" TargetMode="External"/><Relationship Id="rId29" Type="http://schemas.openxmlformats.org/officeDocument/2006/relationships/hyperlink" Target="https://www.sec.gov/Archives/edgar/data/1318605/000156459021004599/0001564590-21-004599-index.htm" TargetMode="External"/><Relationship Id="rId1" Type="http://schemas.openxmlformats.org/officeDocument/2006/relationships/hyperlink" Target="https://roic.ai/company/TSLA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318605/000119312512081990/0001193125-12-081990-index.htm" TargetMode="External"/><Relationship Id="rId24" Type="http://schemas.openxmlformats.org/officeDocument/2006/relationships/hyperlink" Target="https://www.sec.gov/Archives/edgar/data/1318605/000156459019003165/0001564590-19-003165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18605/000119312514069681/0001193125-14-069681-index.htm" TargetMode="External"/><Relationship Id="rId23" Type="http://schemas.openxmlformats.org/officeDocument/2006/relationships/hyperlink" Target="https://www.sec.gov/Archives/edgar/data/1318605/000156459018002956/0001564590-18-002956-index.htm" TargetMode="External"/><Relationship Id="rId28" Type="http://schemas.openxmlformats.org/officeDocument/2006/relationships/hyperlink" Target="https://www.sec.gov/Archives/edgar/data/1318605/000156459021004599/0001564590-21-004599-index.htm" TargetMode="External"/><Relationship Id="rId10" Type="http://schemas.openxmlformats.org/officeDocument/2006/relationships/hyperlink" Target="https://www.sec.gov/Archives/edgar/data/1318605/000119312512081990/0001193125-12-081990-index.htm" TargetMode="External"/><Relationship Id="rId19" Type="http://schemas.openxmlformats.org/officeDocument/2006/relationships/hyperlink" Target="https://www.sec.gov/Archives/edgar/data/1318605/000156459016013195/0001564590-16-013195-index.htm" TargetMode="External"/><Relationship Id="rId31" Type="http://schemas.openxmlformats.org/officeDocument/2006/relationships/hyperlink" Target="https://www.sec.gov/Archives/edgar/data/1318605/000095017022000796/0000950170-22-000796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318605/000119312511054847/0001193125-11-054847-index.htm" TargetMode="External"/><Relationship Id="rId14" Type="http://schemas.openxmlformats.org/officeDocument/2006/relationships/hyperlink" Target="https://www.sec.gov/Archives/edgar/data/1318605/000119312514069681/0001193125-14-069681-index.htm" TargetMode="External"/><Relationship Id="rId22" Type="http://schemas.openxmlformats.org/officeDocument/2006/relationships/hyperlink" Target="https://www.sec.gov/Archives/edgar/data/1318605/000156459018002956/0001564590-18-002956-index.htm" TargetMode="External"/><Relationship Id="rId27" Type="http://schemas.openxmlformats.org/officeDocument/2006/relationships/hyperlink" Target="https://www.sec.gov/Archives/edgar/data/1318605/000156459020004475/0001564590-20-004475-index.htm" TargetMode="External"/><Relationship Id="rId30" Type="http://schemas.openxmlformats.org/officeDocument/2006/relationships/hyperlink" Target="https://www.sec.gov/Archives/edgar/data/1318605/000095017022000796/0000950170-22-000796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zoomScaleNormal="100" workbookViewId="0">
      <pane xSplit="1" ySplit="1" topLeftCell="L56" activePane="bottomRight" state="frozen"/>
      <selection pane="topRight"/>
      <selection pane="bottomLeft"/>
      <selection pane="bottomRight" activeCell="S101" sqref="S101"/>
    </sheetView>
  </sheetViews>
  <sheetFormatPr baseColWidth="10" defaultRowHeight="16" x14ac:dyDescent="0.2"/>
  <cols>
    <col min="1" max="1" width="50" customWidth="1"/>
    <col min="2" max="15" width="15" customWidth="1"/>
    <col min="16" max="16" width="16.6640625" customWidth="1"/>
    <col min="17" max="17" width="15.6640625" customWidth="1"/>
    <col min="18" max="18" width="16.6640625" customWidth="1"/>
    <col min="19" max="19" width="20.5" customWidth="1"/>
    <col min="20" max="20" width="23.5" customWidth="1"/>
    <col min="23" max="23" width="15.6640625" customWidth="1"/>
  </cols>
  <sheetData>
    <row r="1" spans="1:29" ht="21" x14ac:dyDescent="0.25">
      <c r="A1" s="3" t="s">
        <v>94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>
        <v>2019</v>
      </c>
      <c r="O1" s="8">
        <v>2020</v>
      </c>
      <c r="P1" s="8">
        <v>2021</v>
      </c>
      <c r="Q1" s="20">
        <v>2022</v>
      </c>
      <c r="R1" s="20">
        <v>2023</v>
      </c>
      <c r="S1" s="21" t="s">
        <v>96</v>
      </c>
    </row>
    <row r="2" spans="1:29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</row>
    <row r="3" spans="1:29" ht="22" customHeight="1" x14ac:dyDescent="0.25">
      <c r="A3" s="5" t="s">
        <v>1</v>
      </c>
      <c r="B3" s="1">
        <v>73000</v>
      </c>
      <c r="C3" s="1">
        <v>14742000</v>
      </c>
      <c r="D3" s="1">
        <v>111943000</v>
      </c>
      <c r="E3" s="1">
        <v>116744000</v>
      </c>
      <c r="F3" s="1">
        <v>204242000</v>
      </c>
      <c r="G3" s="1">
        <v>413256000</v>
      </c>
      <c r="H3" s="1">
        <v>2013496000</v>
      </c>
      <c r="I3" s="1">
        <v>3198356000</v>
      </c>
      <c r="J3" s="1">
        <v>4046025000</v>
      </c>
      <c r="K3" s="1">
        <v>7000132000</v>
      </c>
      <c r="L3" s="1">
        <v>11758751000</v>
      </c>
      <c r="M3" s="1">
        <v>21461268000</v>
      </c>
      <c r="N3" s="1">
        <v>24578000000</v>
      </c>
      <c r="O3" s="1">
        <v>31536000000</v>
      </c>
      <c r="P3" s="1">
        <v>53823000000</v>
      </c>
      <c r="T3" s="23" t="s">
        <v>132</v>
      </c>
    </row>
    <row r="4" spans="1:29" s="19" customFormat="1" ht="19" x14ac:dyDescent="0.25">
      <c r="A4" s="14" t="s">
        <v>95</v>
      </c>
      <c r="B4" s="15" t="e">
        <f>(B3/A3)-1</f>
        <v>#VALUE!</v>
      </c>
      <c r="C4" s="15">
        <f t="shared" ref="C4:M4" si="0">(C3/B3)-1</f>
        <v>200.94520547945206</v>
      </c>
      <c r="D4" s="15">
        <f t="shared" si="0"/>
        <v>6.5934744268077603</v>
      </c>
      <c r="E4" s="15">
        <f t="shared" si="0"/>
        <v>4.2887898305387528E-2</v>
      </c>
      <c r="F4" s="15">
        <f t="shared" si="0"/>
        <v>0.74948605495785658</v>
      </c>
      <c r="G4" s="15">
        <f t="shared" si="0"/>
        <v>1.0233644402228728</v>
      </c>
      <c r="H4" s="15">
        <f t="shared" si="0"/>
        <v>3.8722728768608317</v>
      </c>
      <c r="I4" s="15">
        <f t="shared" si="0"/>
        <v>0.58845907814070642</v>
      </c>
      <c r="J4" s="16">
        <f t="shared" si="0"/>
        <v>0.26503272306147285</v>
      </c>
      <c r="K4" s="16">
        <f t="shared" si="0"/>
        <v>0.73012574069611524</v>
      </c>
      <c r="L4" s="16">
        <f t="shared" si="0"/>
        <v>0.67978989539054413</v>
      </c>
      <c r="M4" s="16">
        <f t="shared" si="0"/>
        <v>0.82513159773516764</v>
      </c>
      <c r="N4" s="17">
        <f>(N3/M3)-1</f>
        <v>0.14522590184326489</v>
      </c>
      <c r="O4" s="17">
        <f t="shared" ref="O4:P4" si="1">(O3/N3)-1</f>
        <v>0.28309870615998056</v>
      </c>
      <c r="P4" s="17">
        <f t="shared" si="1"/>
        <v>0.70671613394216126</v>
      </c>
      <c r="Q4" s="17"/>
      <c r="R4" s="17"/>
      <c r="S4" s="17"/>
      <c r="T4" s="18">
        <f>(P4+O4+N4+M4+L4+K4+J4+I4+H4+G4)/10</f>
        <v>0.91192170940531181</v>
      </c>
      <c r="U4" s="17"/>
      <c r="V4" s="17"/>
      <c r="W4" s="17"/>
      <c r="X4" s="17"/>
      <c r="Y4" s="18"/>
      <c r="AC4" s="18"/>
    </row>
    <row r="5" spans="1:29" ht="19" x14ac:dyDescent="0.25">
      <c r="A5" s="5" t="s">
        <v>2</v>
      </c>
      <c r="B5" s="1">
        <v>9000</v>
      </c>
      <c r="C5" s="1">
        <v>15883000</v>
      </c>
      <c r="D5" s="1">
        <v>102408000</v>
      </c>
      <c r="E5" s="1">
        <v>86013000</v>
      </c>
      <c r="F5" s="1">
        <v>142647000</v>
      </c>
      <c r="G5" s="1">
        <v>383189000</v>
      </c>
      <c r="H5" s="1">
        <v>1557234000</v>
      </c>
      <c r="I5" s="1">
        <v>2316685000</v>
      </c>
      <c r="J5" s="1">
        <v>3122522000</v>
      </c>
      <c r="K5" s="1">
        <v>5400875000</v>
      </c>
      <c r="L5" s="1">
        <v>9536264000</v>
      </c>
      <c r="M5" s="1">
        <v>17419247000</v>
      </c>
      <c r="N5" s="1">
        <v>20509000000</v>
      </c>
      <c r="O5" s="1">
        <v>24906000000</v>
      </c>
      <c r="P5" s="1">
        <v>40217000000</v>
      </c>
    </row>
    <row r="6" spans="1:29" ht="19" x14ac:dyDescent="0.25">
      <c r="A6" s="6" t="s">
        <v>3</v>
      </c>
      <c r="B6" s="10">
        <v>64000</v>
      </c>
      <c r="C6" s="10">
        <v>-1141000</v>
      </c>
      <c r="D6" s="10">
        <v>9535000</v>
      </c>
      <c r="E6" s="10">
        <v>30731000</v>
      </c>
      <c r="F6" s="10">
        <v>61595000</v>
      </c>
      <c r="G6" s="10">
        <v>30067000</v>
      </c>
      <c r="H6" s="10">
        <v>456262000</v>
      </c>
      <c r="I6" s="10">
        <v>881671000</v>
      </c>
      <c r="J6" s="10">
        <v>923503000</v>
      </c>
      <c r="K6" s="10">
        <v>1599257000</v>
      </c>
      <c r="L6" s="10">
        <v>2222487000</v>
      </c>
      <c r="M6" s="10">
        <v>4042021000</v>
      </c>
      <c r="N6" s="10">
        <v>4069000000</v>
      </c>
      <c r="O6" s="10">
        <v>6630000000</v>
      </c>
      <c r="P6" s="10">
        <v>13606000000</v>
      </c>
    </row>
    <row r="7" spans="1:29" ht="19" x14ac:dyDescent="0.25">
      <c r="A7" s="5" t="s">
        <v>4</v>
      </c>
      <c r="B7" s="2">
        <v>0.87670000000000003</v>
      </c>
      <c r="C7" s="2">
        <v>-7.7399999999999997E-2</v>
      </c>
      <c r="D7" s="2">
        <v>8.5199999999999998E-2</v>
      </c>
      <c r="E7" s="2">
        <v>0.26319999999999999</v>
      </c>
      <c r="F7" s="2">
        <v>0.30159999999999998</v>
      </c>
      <c r="G7" s="2">
        <v>7.2800000000000004E-2</v>
      </c>
      <c r="H7" s="2">
        <v>0.2266</v>
      </c>
      <c r="I7" s="2">
        <v>0.2757</v>
      </c>
      <c r="J7" s="2">
        <v>0.22819999999999999</v>
      </c>
      <c r="K7" s="2">
        <v>0.22850000000000001</v>
      </c>
      <c r="L7" s="2">
        <v>0.189</v>
      </c>
      <c r="M7" s="2">
        <v>0.1883</v>
      </c>
      <c r="N7" s="2">
        <v>0.1656</v>
      </c>
      <c r="O7" s="2">
        <v>0.2102</v>
      </c>
      <c r="P7" s="2">
        <v>0.25280000000000002</v>
      </c>
    </row>
    <row r="8" spans="1:29" ht="19" x14ac:dyDescent="0.25">
      <c r="A8" s="5" t="s">
        <v>5</v>
      </c>
      <c r="B8" s="1">
        <v>62753000</v>
      </c>
      <c r="C8" s="1">
        <v>53714000</v>
      </c>
      <c r="D8" s="1">
        <v>19282000</v>
      </c>
      <c r="E8" s="1">
        <v>92996000</v>
      </c>
      <c r="F8" s="1">
        <v>208981000</v>
      </c>
      <c r="G8" s="1">
        <v>273978000</v>
      </c>
      <c r="H8" s="1">
        <v>231976000</v>
      </c>
      <c r="I8" s="1">
        <v>464700000</v>
      </c>
      <c r="J8" s="1">
        <v>717900000</v>
      </c>
      <c r="K8" s="1">
        <v>834408000</v>
      </c>
      <c r="L8" s="1">
        <v>1378073000</v>
      </c>
      <c r="M8" s="1">
        <v>1460370000</v>
      </c>
      <c r="N8" s="1">
        <v>1343000000</v>
      </c>
      <c r="O8" s="1">
        <v>1491000000</v>
      </c>
      <c r="P8" s="1">
        <v>2593000000</v>
      </c>
    </row>
    <row r="9" spans="1:29" ht="19" x14ac:dyDescent="0.25">
      <c r="A9" s="5" t="s">
        <v>6</v>
      </c>
      <c r="B9" s="1" t="s">
        <v>92</v>
      </c>
      <c r="C9" s="1" t="s">
        <v>92</v>
      </c>
      <c r="D9" s="1" t="s">
        <v>92</v>
      </c>
      <c r="E9" s="1">
        <v>84573000</v>
      </c>
      <c r="F9" s="1">
        <v>104102000</v>
      </c>
      <c r="G9" s="1">
        <v>150372000</v>
      </c>
      <c r="H9" s="1">
        <v>285569000</v>
      </c>
      <c r="I9" s="1">
        <v>603660000</v>
      </c>
      <c r="J9" s="1">
        <v>922232000</v>
      </c>
      <c r="K9" s="1">
        <v>1432189000</v>
      </c>
      <c r="L9" s="1">
        <v>2476500000</v>
      </c>
      <c r="M9" s="1">
        <v>2834491000</v>
      </c>
      <c r="N9" s="1">
        <v>2646000000</v>
      </c>
      <c r="O9" s="1">
        <v>3145000000</v>
      </c>
      <c r="P9" s="1" t="s">
        <v>92</v>
      </c>
    </row>
    <row r="10" spans="1:29" ht="19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</row>
    <row r="11" spans="1:29" ht="19" x14ac:dyDescent="0.25">
      <c r="A11" s="5" t="s">
        <v>8</v>
      </c>
      <c r="B11" s="1" t="s">
        <v>92</v>
      </c>
      <c r="C11" s="1" t="s">
        <v>92</v>
      </c>
      <c r="D11" s="1" t="s">
        <v>92</v>
      </c>
      <c r="E11" s="1">
        <v>84573000</v>
      </c>
      <c r="F11" s="1">
        <v>104102000</v>
      </c>
      <c r="G11" s="1">
        <v>150372000</v>
      </c>
      <c r="H11" s="1">
        <v>285569000</v>
      </c>
      <c r="I11" s="1">
        <v>603660000</v>
      </c>
      <c r="J11" s="1">
        <v>922232000</v>
      </c>
      <c r="K11" s="1">
        <v>1432189000</v>
      </c>
      <c r="L11" s="1">
        <v>2476500000</v>
      </c>
      <c r="M11" s="1">
        <v>2834491000</v>
      </c>
      <c r="N11" s="1">
        <v>2646000000</v>
      </c>
      <c r="O11" s="1">
        <v>3145000000</v>
      </c>
      <c r="P11" s="1">
        <v>4517000000</v>
      </c>
    </row>
    <row r="12" spans="1:29" ht="19" x14ac:dyDescent="0.25">
      <c r="A12" s="5" t="s">
        <v>9</v>
      </c>
      <c r="B12" s="1">
        <v>17244000</v>
      </c>
      <c r="C12" s="1">
        <v>23649000</v>
      </c>
      <c r="D12" s="1">
        <v>42150000</v>
      </c>
      <c r="E12" s="1" t="s">
        <v>92</v>
      </c>
      <c r="F12" s="1" t="s">
        <v>92</v>
      </c>
      <c r="G12" s="1" t="s">
        <v>92</v>
      </c>
      <c r="H12" s="1" t="s">
        <v>92</v>
      </c>
      <c r="I12" s="1" t="s">
        <v>92</v>
      </c>
      <c r="J12" s="1" t="s">
        <v>92</v>
      </c>
      <c r="K12" s="1" t="s">
        <v>92</v>
      </c>
      <c r="L12" s="1" t="s">
        <v>92</v>
      </c>
      <c r="M12" s="1" t="s">
        <v>92</v>
      </c>
      <c r="N12" s="1" t="s">
        <v>92</v>
      </c>
      <c r="O12" s="1" t="s">
        <v>92</v>
      </c>
      <c r="P12" s="1" t="s">
        <v>92</v>
      </c>
    </row>
    <row r="13" spans="1:29" ht="19" x14ac:dyDescent="0.25">
      <c r="A13" s="5" t="s">
        <v>10</v>
      </c>
      <c r="B13" s="1">
        <v>79997000</v>
      </c>
      <c r="C13" s="1">
        <v>77363000</v>
      </c>
      <c r="D13" s="1">
        <v>61432000</v>
      </c>
      <c r="E13" s="1">
        <v>177569000</v>
      </c>
      <c r="F13" s="1">
        <v>313083000</v>
      </c>
      <c r="G13" s="1">
        <v>424350000</v>
      </c>
      <c r="H13" s="1">
        <v>517545000</v>
      </c>
      <c r="I13" s="1">
        <v>1068360000</v>
      </c>
      <c r="J13" s="1">
        <v>1640132000</v>
      </c>
      <c r="K13" s="1">
        <v>2266597000</v>
      </c>
      <c r="L13" s="1">
        <v>3854573000</v>
      </c>
      <c r="M13" s="1">
        <v>4294861000</v>
      </c>
      <c r="N13" s="1">
        <v>3989000000</v>
      </c>
      <c r="O13" s="1">
        <v>4636000000</v>
      </c>
      <c r="P13" s="1">
        <v>7110000000</v>
      </c>
    </row>
    <row r="14" spans="1:29" ht="19" x14ac:dyDescent="0.25">
      <c r="A14" s="5" t="s">
        <v>11</v>
      </c>
      <c r="B14" s="1">
        <v>80006000</v>
      </c>
      <c r="C14" s="1">
        <v>93246000</v>
      </c>
      <c r="D14" s="1">
        <v>163840000</v>
      </c>
      <c r="E14" s="1">
        <v>263582000</v>
      </c>
      <c r="F14" s="1">
        <v>455730000</v>
      </c>
      <c r="G14" s="1">
        <v>807539000</v>
      </c>
      <c r="H14" s="1">
        <v>2074779000</v>
      </c>
      <c r="I14" s="1">
        <v>3385045000</v>
      </c>
      <c r="J14" s="1">
        <v>4762654000</v>
      </c>
      <c r="K14" s="1">
        <v>7667472000</v>
      </c>
      <c r="L14" s="1">
        <v>13390837000</v>
      </c>
      <c r="M14" s="1">
        <v>21714108000</v>
      </c>
      <c r="N14" s="1">
        <v>24498000000</v>
      </c>
      <c r="O14" s="1">
        <v>29542000000</v>
      </c>
      <c r="P14" s="1">
        <v>47327000000</v>
      </c>
    </row>
    <row r="15" spans="1:29" ht="19" x14ac:dyDescent="0.25">
      <c r="A15" s="5" t="s">
        <v>12</v>
      </c>
      <c r="B15" s="1" t="s">
        <v>92</v>
      </c>
      <c r="C15" s="1">
        <v>3747000</v>
      </c>
      <c r="D15" s="1">
        <v>2531000</v>
      </c>
      <c r="E15" s="1">
        <v>992000</v>
      </c>
      <c r="F15" s="1">
        <v>43000</v>
      </c>
      <c r="G15" s="1">
        <v>254000</v>
      </c>
      <c r="H15" s="1">
        <v>32934000</v>
      </c>
      <c r="I15" s="1">
        <v>100886000</v>
      </c>
      <c r="J15" s="1">
        <v>118851000</v>
      </c>
      <c r="K15" s="1">
        <v>198810000</v>
      </c>
      <c r="L15" s="1">
        <v>471259000</v>
      </c>
      <c r="M15" s="1">
        <v>663071000</v>
      </c>
      <c r="N15" s="1">
        <v>685000000</v>
      </c>
      <c r="O15" s="1">
        <v>748000000</v>
      </c>
      <c r="P15" s="1">
        <v>371000000</v>
      </c>
    </row>
    <row r="16" spans="1:29" ht="19" x14ac:dyDescent="0.25">
      <c r="A16" s="5" t="s">
        <v>13</v>
      </c>
      <c r="B16" s="1">
        <v>2895000</v>
      </c>
      <c r="C16" s="1">
        <v>4157000</v>
      </c>
      <c r="D16" s="1">
        <v>6940000</v>
      </c>
      <c r="E16" s="1">
        <v>10623000</v>
      </c>
      <c r="F16" s="1">
        <v>16919000</v>
      </c>
      <c r="G16" s="1">
        <v>28825000</v>
      </c>
      <c r="H16" s="1">
        <v>106083000</v>
      </c>
      <c r="I16" s="1">
        <v>231931000</v>
      </c>
      <c r="J16" s="1">
        <v>422590000</v>
      </c>
      <c r="K16" s="1">
        <v>947099000</v>
      </c>
      <c r="L16" s="1">
        <v>1636003000</v>
      </c>
      <c r="M16" s="1">
        <v>1901050000</v>
      </c>
      <c r="N16" s="1">
        <v>2154000000</v>
      </c>
      <c r="O16" s="1">
        <v>2322000000</v>
      </c>
      <c r="P16" s="1">
        <v>2911000000</v>
      </c>
    </row>
    <row r="17" spans="1:32" ht="19" x14ac:dyDescent="0.25">
      <c r="A17" s="6" t="s">
        <v>14</v>
      </c>
      <c r="B17" s="10">
        <v>-75152000</v>
      </c>
      <c r="C17" s="10">
        <v>-74781000</v>
      </c>
      <c r="D17" s="10">
        <v>-46243000</v>
      </c>
      <c r="E17" s="10">
        <v>-142540000</v>
      </c>
      <c r="F17" s="10">
        <v>-236960000</v>
      </c>
      <c r="G17" s="10">
        <v>-366998000</v>
      </c>
      <c r="H17" s="10">
        <v>67591000</v>
      </c>
      <c r="I17" s="10">
        <v>48181000</v>
      </c>
      <c r="J17" s="10">
        <v>-334183000</v>
      </c>
      <c r="K17" s="10">
        <v>497693000</v>
      </c>
      <c r="L17" s="10">
        <v>177408000</v>
      </c>
      <c r="M17" s="10">
        <v>1645867000</v>
      </c>
      <c r="N17" s="10">
        <v>2087000000</v>
      </c>
      <c r="O17" s="10">
        <v>4052000000</v>
      </c>
      <c r="P17" s="10">
        <v>9500000000</v>
      </c>
    </row>
    <row r="18" spans="1:32" ht="19" x14ac:dyDescent="0.25">
      <c r="A18" s="5" t="s">
        <v>15</v>
      </c>
      <c r="B18" s="2">
        <v>-1029.4794999999999</v>
      </c>
      <c r="C18" s="2">
        <v>-5.0726000000000004</v>
      </c>
      <c r="D18" s="2">
        <v>-0.41310000000000002</v>
      </c>
      <c r="E18" s="2">
        <v>-1.2210000000000001</v>
      </c>
      <c r="F18" s="2">
        <v>-1.1601999999999999</v>
      </c>
      <c r="G18" s="2">
        <v>-0.8881</v>
      </c>
      <c r="H18" s="2">
        <v>3.3599999999999998E-2</v>
      </c>
      <c r="I18" s="2">
        <v>1.5100000000000001E-2</v>
      </c>
      <c r="J18" s="2">
        <v>-8.2600000000000007E-2</v>
      </c>
      <c r="K18" s="2">
        <v>7.1099999999999997E-2</v>
      </c>
      <c r="L18" s="2">
        <v>1.5100000000000001E-2</v>
      </c>
      <c r="M18" s="2">
        <v>7.6700000000000004E-2</v>
      </c>
      <c r="N18" s="2">
        <v>8.4900000000000003E-2</v>
      </c>
      <c r="O18" s="2">
        <v>0.1285</v>
      </c>
      <c r="P18" s="2">
        <v>0.17649999999999999</v>
      </c>
    </row>
    <row r="19" spans="1:32" ht="19" x14ac:dyDescent="0.25">
      <c r="A19" s="6" t="s">
        <v>16</v>
      </c>
      <c r="B19" s="10">
        <v>-79933000</v>
      </c>
      <c r="C19" s="10">
        <v>-78504000</v>
      </c>
      <c r="D19" s="10">
        <v>-51897000</v>
      </c>
      <c r="E19" s="10">
        <v>-146838000</v>
      </c>
      <c r="F19" s="10">
        <v>-251488000</v>
      </c>
      <c r="G19" s="10">
        <v>-394283000</v>
      </c>
      <c r="H19" s="10">
        <v>-61283000</v>
      </c>
      <c r="I19" s="10">
        <v>-186689000</v>
      </c>
      <c r="J19" s="10">
        <v>-716629000</v>
      </c>
      <c r="K19" s="10">
        <v>-667340000</v>
      </c>
      <c r="L19" s="10">
        <v>-1632086000</v>
      </c>
      <c r="M19" s="10">
        <v>-388073000</v>
      </c>
      <c r="N19" s="10">
        <v>-69000000</v>
      </c>
      <c r="O19" s="10">
        <v>1994000000</v>
      </c>
      <c r="P19" s="10">
        <v>6523000000</v>
      </c>
    </row>
    <row r="20" spans="1:32" ht="19" x14ac:dyDescent="0.25">
      <c r="A20" s="5" t="s">
        <v>17</v>
      </c>
      <c r="B20" s="2">
        <v>-1094.9726000000001</v>
      </c>
      <c r="C20" s="2">
        <v>-5.3251999999999997</v>
      </c>
      <c r="D20" s="2">
        <v>-0.46360000000000001</v>
      </c>
      <c r="E20" s="2">
        <v>-1.2578</v>
      </c>
      <c r="F20" s="2">
        <v>-1.2313000000000001</v>
      </c>
      <c r="G20" s="2">
        <v>-0.95409999999999995</v>
      </c>
      <c r="H20" s="2">
        <v>-3.04E-2</v>
      </c>
      <c r="I20" s="2">
        <v>-5.8400000000000001E-2</v>
      </c>
      <c r="J20" s="2">
        <v>-0.17710000000000001</v>
      </c>
      <c r="K20" s="2">
        <v>-9.5299999999999996E-2</v>
      </c>
      <c r="L20" s="2">
        <v>-0.13880000000000001</v>
      </c>
      <c r="M20" s="2">
        <v>-1.8100000000000002E-2</v>
      </c>
      <c r="N20" s="2">
        <v>-2.8E-3</v>
      </c>
      <c r="O20" s="2">
        <v>6.3200000000000006E-2</v>
      </c>
      <c r="P20" s="2">
        <v>0.1212</v>
      </c>
    </row>
    <row r="21" spans="1:32" ht="19" x14ac:dyDescent="0.25">
      <c r="A21" s="5" t="s">
        <v>18</v>
      </c>
      <c r="B21" s="1">
        <v>1886000</v>
      </c>
      <c r="C21" s="1">
        <v>-4181000</v>
      </c>
      <c r="D21" s="1">
        <v>-3817000</v>
      </c>
      <c r="E21" s="1">
        <v>-7317000</v>
      </c>
      <c r="F21" s="1">
        <v>-2434000</v>
      </c>
      <c r="G21" s="1">
        <v>-1794000</v>
      </c>
      <c r="H21" s="1">
        <v>-10143000</v>
      </c>
      <c r="I21" s="1">
        <v>-97947000</v>
      </c>
      <c r="J21" s="1">
        <v>-158995000</v>
      </c>
      <c r="K21" s="1">
        <v>-79008000</v>
      </c>
      <c r="L21" s="1">
        <v>-576946000</v>
      </c>
      <c r="M21" s="1">
        <v>-616672000</v>
      </c>
      <c r="N21" s="1">
        <v>-596000000</v>
      </c>
      <c r="O21" s="1">
        <v>-840000000</v>
      </c>
      <c r="P21" s="1">
        <v>-180000000</v>
      </c>
    </row>
    <row r="22" spans="1:32" ht="19" x14ac:dyDescent="0.25">
      <c r="A22" s="6" t="s">
        <v>19</v>
      </c>
      <c r="B22" s="10">
        <v>-78047000</v>
      </c>
      <c r="C22" s="10">
        <v>-82685000</v>
      </c>
      <c r="D22" s="10">
        <v>-55714000</v>
      </c>
      <c r="E22" s="10">
        <v>-154155000</v>
      </c>
      <c r="F22" s="10">
        <v>-253922000</v>
      </c>
      <c r="G22" s="10">
        <v>-396077000</v>
      </c>
      <c r="H22" s="10">
        <v>-71426000</v>
      </c>
      <c r="I22" s="10">
        <v>-284636000</v>
      </c>
      <c r="J22" s="10">
        <v>-875624000</v>
      </c>
      <c r="K22" s="10">
        <v>-746348000</v>
      </c>
      <c r="L22" s="10">
        <v>-2209032000</v>
      </c>
      <c r="M22" s="10">
        <v>-1004745000</v>
      </c>
      <c r="N22" s="10">
        <v>-665000000</v>
      </c>
      <c r="O22" s="10">
        <v>1154000000</v>
      </c>
      <c r="P22" s="10">
        <v>6343000000</v>
      </c>
    </row>
    <row r="23" spans="1:32" ht="19" x14ac:dyDescent="0.25">
      <c r="A23" s="5" t="s">
        <v>20</v>
      </c>
      <c r="B23" s="2">
        <v>-1069.1369999999999</v>
      </c>
      <c r="C23" s="2">
        <v>-5.6087999999999996</v>
      </c>
      <c r="D23" s="2">
        <v>-0.49769999999999998</v>
      </c>
      <c r="E23" s="2">
        <v>-1.3205</v>
      </c>
      <c r="F23" s="2">
        <v>-1.2432000000000001</v>
      </c>
      <c r="G23" s="2">
        <v>-0.95840000000000003</v>
      </c>
      <c r="H23" s="2">
        <v>-3.5499999999999997E-2</v>
      </c>
      <c r="I23" s="2">
        <v>-8.8999999999999996E-2</v>
      </c>
      <c r="J23" s="2">
        <v>-0.21640000000000001</v>
      </c>
      <c r="K23" s="2">
        <v>-0.1066</v>
      </c>
      <c r="L23" s="2">
        <v>-0.18790000000000001</v>
      </c>
      <c r="M23" s="2">
        <v>-4.6800000000000001E-2</v>
      </c>
      <c r="N23" s="2">
        <v>-2.7099999999999999E-2</v>
      </c>
      <c r="O23" s="2">
        <v>3.6600000000000001E-2</v>
      </c>
      <c r="P23" s="2">
        <v>0.1178</v>
      </c>
    </row>
    <row r="24" spans="1:32" ht="19" x14ac:dyDescent="0.25">
      <c r="A24" s="5" t="s">
        <v>21</v>
      </c>
      <c r="B24" s="1">
        <v>110000</v>
      </c>
      <c r="C24" s="1">
        <v>97000</v>
      </c>
      <c r="D24" s="1">
        <v>26000</v>
      </c>
      <c r="E24" s="1">
        <v>173000</v>
      </c>
      <c r="F24" s="1">
        <v>489000</v>
      </c>
      <c r="G24" s="1">
        <v>136000</v>
      </c>
      <c r="H24" s="1">
        <v>2588000</v>
      </c>
      <c r="I24" s="1">
        <v>9404000</v>
      </c>
      <c r="J24" s="1">
        <v>13039000</v>
      </c>
      <c r="K24" s="1">
        <v>26698000</v>
      </c>
      <c r="L24" s="1">
        <v>31546000</v>
      </c>
      <c r="M24" s="1">
        <v>57837000</v>
      </c>
      <c r="N24" s="1">
        <v>110000000</v>
      </c>
      <c r="O24" s="1">
        <v>292000000</v>
      </c>
      <c r="P24" s="1">
        <v>699000000</v>
      </c>
    </row>
    <row r="25" spans="1:32" ht="19" x14ac:dyDescent="0.25">
      <c r="A25" s="7" t="s">
        <v>22</v>
      </c>
      <c r="B25" s="11">
        <v>-78157000</v>
      </c>
      <c r="C25" s="11">
        <v>-82782000</v>
      </c>
      <c r="D25" s="11">
        <v>-55740000</v>
      </c>
      <c r="E25" s="11">
        <v>-154328000</v>
      </c>
      <c r="F25" s="11">
        <v>-254411000</v>
      </c>
      <c r="G25" s="11">
        <v>-396213000</v>
      </c>
      <c r="H25" s="11">
        <v>-74014000</v>
      </c>
      <c r="I25" s="11">
        <v>-294040000</v>
      </c>
      <c r="J25" s="11">
        <v>-888663000</v>
      </c>
      <c r="K25" s="11">
        <v>-674914000</v>
      </c>
      <c r="L25" s="11">
        <v>-1961400000</v>
      </c>
      <c r="M25" s="11">
        <v>-976091000</v>
      </c>
      <c r="N25" s="11">
        <v>-862000000</v>
      </c>
      <c r="O25" s="11">
        <v>690000000</v>
      </c>
      <c r="P25" s="11">
        <v>5519000000</v>
      </c>
    </row>
    <row r="26" spans="1:32" s="19" customFormat="1" ht="19" x14ac:dyDescent="0.25">
      <c r="A26" s="14" t="s">
        <v>133</v>
      </c>
      <c r="B26" s="15" t="e">
        <f>(B25/A25)-1</f>
        <v>#VALUE!</v>
      </c>
      <c r="C26" s="15">
        <f t="shared" ref="C26:M26" si="2">(C25/B25)-1</f>
        <v>5.9175761608045274E-2</v>
      </c>
      <c r="D26" s="15">
        <f t="shared" si="2"/>
        <v>-0.32666521707617602</v>
      </c>
      <c r="E26" s="15">
        <f t="shared" si="2"/>
        <v>1.7687118765697885</v>
      </c>
      <c r="F26" s="15">
        <f t="shared" si="2"/>
        <v>0.64850837177958631</v>
      </c>
      <c r="G26" s="15">
        <f t="shared" si="2"/>
        <v>0.55737369846429585</v>
      </c>
      <c r="H26" s="15">
        <f t="shared" si="2"/>
        <v>-0.81319643726985236</v>
      </c>
      <c r="I26" s="15">
        <f t="shared" si="2"/>
        <v>2.972761909908936</v>
      </c>
      <c r="J26" s="16">
        <f t="shared" si="2"/>
        <v>2.0222520745476804</v>
      </c>
      <c r="K26" s="16">
        <f t="shared" si="2"/>
        <v>-0.24052874936843327</v>
      </c>
      <c r="L26" s="16">
        <f t="shared" si="2"/>
        <v>1.9061480425654231</v>
      </c>
      <c r="M26" s="16">
        <f t="shared" si="2"/>
        <v>-0.50234985214642602</v>
      </c>
      <c r="N26" s="17">
        <f>(N25/M25)-1</f>
        <v>-0.11688561824665933</v>
      </c>
      <c r="O26" s="17">
        <f t="shared" ref="O26" si="3">(O25/N25)-1</f>
        <v>-1.8004640371229699</v>
      </c>
      <c r="P26" s="17">
        <f>(P25/O25)-1</f>
        <v>6.9985507246376812</v>
      </c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8"/>
      <c r="AF26" s="18"/>
    </row>
    <row r="27" spans="1:32" ht="19" x14ac:dyDescent="0.25">
      <c r="A27" s="5" t="s">
        <v>23</v>
      </c>
      <c r="B27" s="2">
        <v>-1070.6438000000001</v>
      </c>
      <c r="C27" s="2">
        <v>-5.6154000000000002</v>
      </c>
      <c r="D27" s="2">
        <v>-0.49790000000000001</v>
      </c>
      <c r="E27" s="2">
        <v>-1.3219000000000001</v>
      </c>
      <c r="F27" s="2">
        <v>-1.2456</v>
      </c>
      <c r="G27" s="2">
        <v>-0.95879999999999999</v>
      </c>
      <c r="H27" s="2">
        <v>-3.6799999999999999E-2</v>
      </c>
      <c r="I27" s="2">
        <v>-9.1899999999999996E-2</v>
      </c>
      <c r="J27" s="2">
        <v>-0.21959999999999999</v>
      </c>
      <c r="K27" s="2">
        <v>-9.64E-2</v>
      </c>
      <c r="L27" s="2">
        <v>-0.1668</v>
      </c>
      <c r="M27" s="2">
        <v>-4.5499999999999999E-2</v>
      </c>
      <c r="N27" s="2">
        <v>-3.5099999999999999E-2</v>
      </c>
      <c r="O27" s="2">
        <v>2.1899999999999999E-2</v>
      </c>
      <c r="P27" s="2">
        <v>0.10249999999999999</v>
      </c>
    </row>
    <row r="28" spans="1:32" ht="19" x14ac:dyDescent="0.25">
      <c r="A28" s="5" t="s">
        <v>24</v>
      </c>
      <c r="B28" s="12">
        <v>-7.0000000000000007E-2</v>
      </c>
      <c r="C28" s="12">
        <v>-7.0000000000000007E-2</v>
      </c>
      <c r="D28" s="12">
        <v>-0.05</v>
      </c>
      <c r="E28" s="12">
        <v>-0.2</v>
      </c>
      <c r="F28" s="12">
        <v>-0.17</v>
      </c>
      <c r="G28" s="12">
        <v>-0.25</v>
      </c>
      <c r="H28" s="12">
        <v>-0.04</v>
      </c>
      <c r="I28" s="12">
        <v>-0.16</v>
      </c>
      <c r="J28" s="12">
        <v>-0.46</v>
      </c>
      <c r="K28" s="12">
        <v>-0.31</v>
      </c>
      <c r="L28" s="12">
        <v>-0.79</v>
      </c>
      <c r="M28" s="12">
        <v>-0.38</v>
      </c>
      <c r="N28" s="12">
        <v>-0.32</v>
      </c>
      <c r="O28" s="12">
        <v>0.24</v>
      </c>
      <c r="P28" s="12">
        <v>1.63</v>
      </c>
    </row>
    <row r="29" spans="1:32" ht="19" x14ac:dyDescent="0.25">
      <c r="A29" s="5" t="s">
        <v>25</v>
      </c>
      <c r="B29" s="12">
        <v>-7.0000000000000007E-2</v>
      </c>
      <c r="C29" s="12">
        <v>-7.0000000000000007E-2</v>
      </c>
      <c r="D29" s="12">
        <v>-0.05</v>
      </c>
      <c r="E29" s="12">
        <v>-0.2</v>
      </c>
      <c r="F29" s="12">
        <v>-0.17</v>
      </c>
      <c r="G29" s="12">
        <v>-0.25</v>
      </c>
      <c r="H29" s="12">
        <v>-0.04</v>
      </c>
      <c r="I29" s="12">
        <v>-0.16</v>
      </c>
      <c r="J29" s="12">
        <v>-0.46</v>
      </c>
      <c r="K29" s="12">
        <v>-0.31</v>
      </c>
      <c r="L29" s="12">
        <v>-0.79</v>
      </c>
      <c r="M29" s="12">
        <v>-0.38</v>
      </c>
      <c r="N29" s="12">
        <v>-0.32</v>
      </c>
      <c r="O29" s="12">
        <v>0.24</v>
      </c>
      <c r="P29" s="12">
        <v>1.63</v>
      </c>
    </row>
    <row r="30" spans="1:32" ht="19" x14ac:dyDescent="0.25">
      <c r="A30" s="5" t="s">
        <v>26</v>
      </c>
      <c r="B30" s="1">
        <v>1169607465</v>
      </c>
      <c r="C30" s="1">
        <v>1169607465</v>
      </c>
      <c r="D30" s="1">
        <v>1165407810</v>
      </c>
      <c r="E30" s="1">
        <v>760774530</v>
      </c>
      <c r="F30" s="1">
        <v>1505832225</v>
      </c>
      <c r="G30" s="1">
        <v>1610235000</v>
      </c>
      <c r="H30" s="1">
        <v>1791315000</v>
      </c>
      <c r="I30" s="1">
        <v>1868595000</v>
      </c>
      <c r="J30" s="1">
        <v>1923030000</v>
      </c>
      <c r="K30" s="1">
        <v>2163180000</v>
      </c>
      <c r="L30" s="1">
        <v>2486370000</v>
      </c>
      <c r="M30" s="1">
        <v>2557875000</v>
      </c>
      <c r="N30" s="1">
        <v>2655000000</v>
      </c>
      <c r="O30" s="1">
        <v>2880000000</v>
      </c>
      <c r="P30" s="1">
        <v>2958000000</v>
      </c>
    </row>
    <row r="31" spans="1:32" ht="19" x14ac:dyDescent="0.25">
      <c r="A31" s="5" t="s">
        <v>27</v>
      </c>
      <c r="B31" s="1">
        <v>1169607465</v>
      </c>
      <c r="C31" s="1">
        <v>1169607465</v>
      </c>
      <c r="D31" s="1">
        <v>1165407810</v>
      </c>
      <c r="E31" s="1">
        <v>760774530</v>
      </c>
      <c r="F31" s="1">
        <v>1505832225</v>
      </c>
      <c r="G31" s="1">
        <v>1610235000</v>
      </c>
      <c r="H31" s="1">
        <v>1791315000</v>
      </c>
      <c r="I31" s="1">
        <v>1868595000</v>
      </c>
      <c r="J31" s="1">
        <v>1923030000</v>
      </c>
      <c r="K31" s="1">
        <v>2163180000</v>
      </c>
      <c r="L31" s="1">
        <v>2486370000</v>
      </c>
      <c r="M31" s="1">
        <v>2557875000</v>
      </c>
      <c r="N31" s="1">
        <v>2655000000</v>
      </c>
      <c r="O31" s="1">
        <v>2880000000</v>
      </c>
      <c r="P31" s="1">
        <v>3387000000</v>
      </c>
    </row>
    <row r="32" spans="1:32" ht="19" x14ac:dyDescent="0.25">
      <c r="A32" s="5" t="s">
        <v>28</v>
      </c>
      <c r="B32" s="13" t="s">
        <v>93</v>
      </c>
      <c r="C32" s="13" t="s">
        <v>93</v>
      </c>
      <c r="D32" s="13" t="s">
        <v>93</v>
      </c>
      <c r="E32" s="13" t="s">
        <v>93</v>
      </c>
      <c r="F32" s="13" t="s">
        <v>93</v>
      </c>
      <c r="G32" s="13" t="s">
        <v>93</v>
      </c>
      <c r="H32" s="13" t="s">
        <v>93</v>
      </c>
      <c r="I32" s="13" t="s">
        <v>93</v>
      </c>
      <c r="J32" s="13" t="s">
        <v>93</v>
      </c>
      <c r="K32" s="13" t="s">
        <v>93</v>
      </c>
      <c r="L32" s="13" t="s">
        <v>93</v>
      </c>
      <c r="M32" s="13" t="s">
        <v>93</v>
      </c>
      <c r="N32" s="13" t="s">
        <v>93</v>
      </c>
      <c r="O32" s="13" t="s">
        <v>93</v>
      </c>
      <c r="P32" s="13" t="s">
        <v>93</v>
      </c>
    </row>
    <row r="33" spans="1:22" ht="40" x14ac:dyDescent="0.25">
      <c r="A33" s="4" t="s">
        <v>29</v>
      </c>
      <c r="B33" s="9" t="s">
        <v>91</v>
      </c>
      <c r="C33" s="9" t="s">
        <v>91</v>
      </c>
      <c r="D33" s="9" t="s">
        <v>91</v>
      </c>
      <c r="E33" s="9" t="s">
        <v>91</v>
      </c>
      <c r="F33" s="9" t="s">
        <v>91</v>
      </c>
      <c r="G33" s="9" t="s">
        <v>91</v>
      </c>
      <c r="H33" s="9" t="s">
        <v>91</v>
      </c>
      <c r="I33" s="9" t="s">
        <v>91</v>
      </c>
      <c r="J33" s="9" t="s">
        <v>91</v>
      </c>
      <c r="K33" s="9" t="s">
        <v>91</v>
      </c>
      <c r="L33" s="9" t="s">
        <v>91</v>
      </c>
      <c r="M33" s="9" t="s">
        <v>91</v>
      </c>
      <c r="N33" s="9" t="s">
        <v>91</v>
      </c>
      <c r="O33" s="9" t="s">
        <v>91</v>
      </c>
      <c r="P33" s="9" t="s">
        <v>91</v>
      </c>
      <c r="T33" s="25" t="s">
        <v>97</v>
      </c>
      <c r="U33" s="26"/>
      <c r="V33" s="26"/>
    </row>
    <row r="34" spans="1:22" ht="20" x14ac:dyDescent="0.25">
      <c r="A34" s="5" t="s">
        <v>30</v>
      </c>
      <c r="B34" s="1">
        <v>17211000</v>
      </c>
      <c r="C34" s="1">
        <v>9277000</v>
      </c>
      <c r="D34" s="1">
        <v>69627000</v>
      </c>
      <c r="E34" s="1">
        <v>99558000</v>
      </c>
      <c r="F34" s="1">
        <v>255266000</v>
      </c>
      <c r="G34" s="1">
        <v>201890000</v>
      </c>
      <c r="H34" s="1">
        <v>845889000</v>
      </c>
      <c r="I34" s="1">
        <v>1905713000</v>
      </c>
      <c r="J34" s="1">
        <v>1196908000</v>
      </c>
      <c r="K34" s="1">
        <v>3393216000</v>
      </c>
      <c r="L34" s="1">
        <v>3367914000</v>
      </c>
      <c r="M34" s="1">
        <v>3685618000</v>
      </c>
      <c r="N34" s="1">
        <v>6268000000</v>
      </c>
      <c r="O34" s="1">
        <v>19384000000</v>
      </c>
      <c r="P34" s="1">
        <v>17576000000</v>
      </c>
      <c r="T34" s="27" t="s">
        <v>98</v>
      </c>
      <c r="U34" s="28">
        <f>P15</f>
        <v>371000000</v>
      </c>
      <c r="V34" s="26"/>
    </row>
    <row r="35" spans="1:22" ht="20" x14ac:dyDescent="0.25">
      <c r="A35" s="5" t="s">
        <v>31</v>
      </c>
      <c r="B35" s="1" t="s">
        <v>92</v>
      </c>
      <c r="C35" s="1" t="s">
        <v>92</v>
      </c>
      <c r="D35" s="1" t="s">
        <v>92</v>
      </c>
      <c r="E35" s="1" t="s">
        <v>92</v>
      </c>
      <c r="F35" s="1">
        <v>25061000</v>
      </c>
      <c r="G35" s="1" t="s">
        <v>92</v>
      </c>
      <c r="H35" s="1" t="s">
        <v>92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92</v>
      </c>
      <c r="N35" s="1" t="s">
        <v>92</v>
      </c>
      <c r="O35" s="1" t="s">
        <v>92</v>
      </c>
      <c r="P35" s="1">
        <v>131000000</v>
      </c>
      <c r="T35" s="27" t="s">
        <v>99</v>
      </c>
      <c r="U35" s="28">
        <f>P52</f>
        <v>1589000000</v>
      </c>
      <c r="V35" s="26"/>
    </row>
    <row r="36" spans="1:22" ht="20" x14ac:dyDescent="0.25">
      <c r="A36" s="5" t="s">
        <v>32</v>
      </c>
      <c r="B36" s="1">
        <v>17211000</v>
      </c>
      <c r="C36" s="1">
        <v>9277000</v>
      </c>
      <c r="D36" s="1">
        <v>69627000</v>
      </c>
      <c r="E36" s="1">
        <v>99558000</v>
      </c>
      <c r="F36" s="1">
        <v>280327000</v>
      </c>
      <c r="G36" s="1">
        <v>201890000</v>
      </c>
      <c r="H36" s="1">
        <v>845889000</v>
      </c>
      <c r="I36" s="1">
        <v>1905713000</v>
      </c>
      <c r="J36" s="1">
        <v>1196908000</v>
      </c>
      <c r="K36" s="1">
        <v>3393216000</v>
      </c>
      <c r="L36" s="1">
        <v>3367914000</v>
      </c>
      <c r="M36" s="1">
        <v>3685618000</v>
      </c>
      <c r="N36" s="1">
        <v>6268000000</v>
      </c>
      <c r="O36" s="1">
        <v>19384000000</v>
      </c>
      <c r="P36" s="1">
        <v>17707000000</v>
      </c>
      <c r="T36" s="27" t="s">
        <v>100</v>
      </c>
      <c r="U36" s="28">
        <f>P57</f>
        <v>5245000000</v>
      </c>
      <c r="V36" s="26"/>
    </row>
    <row r="37" spans="1:22" ht="20" x14ac:dyDescent="0.25">
      <c r="A37" s="5" t="s">
        <v>33</v>
      </c>
      <c r="B37" s="1">
        <v>59000</v>
      </c>
      <c r="C37" s="1">
        <v>3320000</v>
      </c>
      <c r="D37" s="1">
        <v>3488000</v>
      </c>
      <c r="E37" s="1">
        <v>6710000</v>
      </c>
      <c r="F37" s="1">
        <v>9539000</v>
      </c>
      <c r="G37" s="1">
        <v>26842000</v>
      </c>
      <c r="H37" s="1">
        <v>49109000</v>
      </c>
      <c r="I37" s="1">
        <v>226604000</v>
      </c>
      <c r="J37" s="1">
        <v>168965000</v>
      </c>
      <c r="K37" s="1">
        <v>499142000</v>
      </c>
      <c r="L37" s="1">
        <v>515381000</v>
      </c>
      <c r="M37" s="1">
        <v>949022000</v>
      </c>
      <c r="N37" s="1">
        <v>1324000000</v>
      </c>
      <c r="O37" s="1">
        <v>1886000000</v>
      </c>
      <c r="P37" s="1">
        <v>1913000000</v>
      </c>
      <c r="T37" s="24" t="s">
        <v>101</v>
      </c>
      <c r="U37" s="29">
        <f>U34/(U35+U36)</f>
        <v>5.4287386596429614E-2</v>
      </c>
      <c r="V37" s="26"/>
    </row>
    <row r="38" spans="1:22" ht="20" x14ac:dyDescent="0.25">
      <c r="A38" s="5" t="s">
        <v>34</v>
      </c>
      <c r="B38" s="1">
        <v>2108000</v>
      </c>
      <c r="C38" s="1">
        <v>16650000</v>
      </c>
      <c r="D38" s="1">
        <v>23222000</v>
      </c>
      <c r="E38" s="1">
        <v>45182000</v>
      </c>
      <c r="F38" s="1">
        <v>50082000</v>
      </c>
      <c r="G38" s="1">
        <v>268504000</v>
      </c>
      <c r="H38" s="1">
        <v>340355000</v>
      </c>
      <c r="I38" s="1">
        <v>953675000</v>
      </c>
      <c r="J38" s="1">
        <v>1277838000</v>
      </c>
      <c r="K38" s="1">
        <v>2067454000</v>
      </c>
      <c r="L38" s="1">
        <v>2263537000</v>
      </c>
      <c r="M38" s="1">
        <v>3113446000</v>
      </c>
      <c r="N38" s="1">
        <v>3552000000</v>
      </c>
      <c r="O38" s="1">
        <v>4101000000</v>
      </c>
      <c r="P38" s="1">
        <v>5757000000</v>
      </c>
      <c r="T38" s="27" t="s">
        <v>102</v>
      </c>
      <c r="U38" s="28">
        <f>P24</f>
        <v>699000000</v>
      </c>
      <c r="V38" s="26"/>
    </row>
    <row r="39" spans="1:22" ht="20" x14ac:dyDescent="0.25">
      <c r="A39" s="5" t="s">
        <v>35</v>
      </c>
      <c r="B39" s="1">
        <v>2930000</v>
      </c>
      <c r="C39" s="1">
        <v>2180000</v>
      </c>
      <c r="D39" s="1">
        <v>4222000</v>
      </c>
      <c r="E39" s="1">
        <v>84436000</v>
      </c>
      <c r="F39" s="1">
        <v>32890000</v>
      </c>
      <c r="G39" s="1">
        <v>27532000</v>
      </c>
      <c r="H39" s="1">
        <v>30586000</v>
      </c>
      <c r="I39" s="1">
        <v>112665000</v>
      </c>
      <c r="J39" s="1">
        <v>147857000</v>
      </c>
      <c r="K39" s="1">
        <v>299984000</v>
      </c>
      <c r="L39" s="1">
        <v>423688000</v>
      </c>
      <c r="M39" s="1">
        <v>558222000</v>
      </c>
      <c r="N39" s="1">
        <v>959000000</v>
      </c>
      <c r="O39" s="1">
        <v>1346000000</v>
      </c>
      <c r="P39" s="1">
        <v>1723000000</v>
      </c>
      <c r="T39" s="27" t="s">
        <v>19</v>
      </c>
      <c r="U39" s="28">
        <f>P22</f>
        <v>6343000000</v>
      </c>
      <c r="V39" s="26"/>
    </row>
    <row r="40" spans="1:22" ht="20" x14ac:dyDescent="0.25">
      <c r="A40" s="6" t="s">
        <v>36</v>
      </c>
      <c r="B40" s="10">
        <v>22308000</v>
      </c>
      <c r="C40" s="10">
        <v>31427000</v>
      </c>
      <c r="D40" s="10">
        <v>100559000</v>
      </c>
      <c r="E40" s="10">
        <v>235886000</v>
      </c>
      <c r="F40" s="10">
        <v>372838000</v>
      </c>
      <c r="G40" s="10">
        <v>524768000</v>
      </c>
      <c r="H40" s="10">
        <v>1265939000</v>
      </c>
      <c r="I40" s="10">
        <v>3198657000</v>
      </c>
      <c r="J40" s="10">
        <v>2791568000</v>
      </c>
      <c r="K40" s="10">
        <v>6259796000</v>
      </c>
      <c r="L40" s="10">
        <v>6570520000</v>
      </c>
      <c r="M40" s="10">
        <v>8306308000</v>
      </c>
      <c r="N40" s="10">
        <v>12103000000</v>
      </c>
      <c r="O40" s="10">
        <v>26717000000</v>
      </c>
      <c r="P40" s="10">
        <v>27100000000</v>
      </c>
      <c r="T40" s="24" t="s">
        <v>103</v>
      </c>
      <c r="U40" s="29">
        <f>U38/U39</f>
        <v>0.11020022071574964</v>
      </c>
      <c r="V40" s="26"/>
    </row>
    <row r="41" spans="1:22" ht="20" x14ac:dyDescent="0.25">
      <c r="A41" s="5" t="s">
        <v>37</v>
      </c>
      <c r="B41" s="1">
        <v>11998000</v>
      </c>
      <c r="C41" s="1">
        <v>18793000</v>
      </c>
      <c r="D41" s="1">
        <v>23535000</v>
      </c>
      <c r="E41" s="1">
        <v>122599000</v>
      </c>
      <c r="F41" s="1">
        <v>310171000</v>
      </c>
      <c r="G41" s="1">
        <v>562300000</v>
      </c>
      <c r="H41" s="1">
        <v>1120919000</v>
      </c>
      <c r="I41" s="1">
        <v>2596011000</v>
      </c>
      <c r="J41" s="1">
        <v>5194737000</v>
      </c>
      <c r="K41" s="1">
        <v>15036917000</v>
      </c>
      <c r="L41" s="1">
        <v>20491616000</v>
      </c>
      <c r="M41" s="1">
        <v>19691231000</v>
      </c>
      <c r="N41" s="1">
        <v>20199000000</v>
      </c>
      <c r="O41" s="1">
        <v>23375000000</v>
      </c>
      <c r="P41" s="1">
        <v>31176000000</v>
      </c>
      <c r="T41" s="24" t="s">
        <v>104</v>
      </c>
      <c r="U41" s="29">
        <f>U37*(1-U40)</f>
        <v>4.8304904611421839E-2</v>
      </c>
      <c r="V41" s="26"/>
    </row>
    <row r="42" spans="1:22" ht="19" x14ac:dyDescent="0.25">
      <c r="A42" s="5" t="s">
        <v>38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>
        <v>60237000</v>
      </c>
      <c r="M42" s="1">
        <v>68159000</v>
      </c>
      <c r="N42" s="1">
        <v>198000000</v>
      </c>
      <c r="O42" s="1">
        <v>207000000</v>
      </c>
      <c r="P42" s="1">
        <v>200000000</v>
      </c>
      <c r="T42" s="27"/>
      <c r="U42" s="26"/>
      <c r="V42" s="26"/>
    </row>
    <row r="43" spans="1:22" ht="40" x14ac:dyDescent="0.25">
      <c r="A43" s="5" t="s">
        <v>39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>
        <v>14267000</v>
      </c>
      <c r="H43" s="1">
        <v>13930000</v>
      </c>
      <c r="I43" s="1" t="s">
        <v>92</v>
      </c>
      <c r="J43" s="1" t="s">
        <v>92</v>
      </c>
      <c r="K43" s="1">
        <v>376145000</v>
      </c>
      <c r="L43" s="1">
        <v>361502000</v>
      </c>
      <c r="M43" s="1">
        <v>282492000</v>
      </c>
      <c r="N43" s="1">
        <v>339000000</v>
      </c>
      <c r="O43" s="1">
        <v>313000000</v>
      </c>
      <c r="P43" s="1">
        <v>1517000000</v>
      </c>
      <c r="T43" s="25" t="s">
        <v>105</v>
      </c>
      <c r="U43" s="26"/>
      <c r="V43" s="26"/>
    </row>
    <row r="44" spans="1:22" ht="20" x14ac:dyDescent="0.25">
      <c r="A44" s="5" t="s">
        <v>40</v>
      </c>
      <c r="B44" s="1" t="s">
        <v>92</v>
      </c>
      <c r="C44" s="1" t="s">
        <v>92</v>
      </c>
      <c r="D44" s="1" t="s">
        <v>92</v>
      </c>
      <c r="E44" s="1" t="s">
        <v>92</v>
      </c>
      <c r="F44" s="1" t="s">
        <v>92</v>
      </c>
      <c r="G44" s="1">
        <v>14267000</v>
      </c>
      <c r="H44" s="1">
        <v>13930000</v>
      </c>
      <c r="I44" s="1" t="s">
        <v>92</v>
      </c>
      <c r="J44" s="1" t="s">
        <v>92</v>
      </c>
      <c r="K44" s="1">
        <v>376145000</v>
      </c>
      <c r="L44" s="1">
        <v>421739000</v>
      </c>
      <c r="M44" s="1">
        <v>350651000</v>
      </c>
      <c r="N44" s="1">
        <v>537000000</v>
      </c>
      <c r="O44" s="1">
        <v>520000000</v>
      </c>
      <c r="P44" s="1">
        <v>1717000000</v>
      </c>
      <c r="T44" s="27" t="s">
        <v>106</v>
      </c>
      <c r="U44" s="30">
        <v>4.2209999999999998E-2</v>
      </c>
      <c r="V44" s="26"/>
    </row>
    <row r="45" spans="1:22" ht="20" x14ac:dyDescent="0.25">
      <c r="A45" s="5" t="s">
        <v>41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 t="s">
        <v>92</v>
      </c>
      <c r="L45" s="1" t="s">
        <v>92</v>
      </c>
      <c r="M45" s="1" t="s">
        <v>92</v>
      </c>
      <c r="N45" s="1" t="s">
        <v>92</v>
      </c>
      <c r="O45" s="1" t="s">
        <v>92</v>
      </c>
      <c r="P45" s="1" t="s">
        <v>92</v>
      </c>
      <c r="T45" s="27" t="s">
        <v>107</v>
      </c>
      <c r="U45" s="26">
        <v>2.13</v>
      </c>
      <c r="V45" s="26"/>
    </row>
    <row r="46" spans="1:22" ht="20" x14ac:dyDescent="0.25">
      <c r="A46" s="5" t="s">
        <v>42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T46" s="27" t="s">
        <v>108</v>
      </c>
      <c r="U46" s="30">
        <v>8.5099999999999995E-2</v>
      </c>
      <c r="V46" s="26"/>
    </row>
    <row r="47" spans="1:22" ht="20" x14ac:dyDescent="0.25">
      <c r="A47" s="5" t="s">
        <v>43</v>
      </c>
      <c r="B47" s="1">
        <v>531000</v>
      </c>
      <c r="C47" s="1">
        <v>1479000</v>
      </c>
      <c r="D47" s="1">
        <v>6330000</v>
      </c>
      <c r="E47" s="1">
        <v>27597000</v>
      </c>
      <c r="F47" s="1">
        <v>30439000</v>
      </c>
      <c r="G47" s="1">
        <v>12854000</v>
      </c>
      <c r="H47" s="1">
        <v>16142000</v>
      </c>
      <c r="I47" s="1">
        <v>54583000</v>
      </c>
      <c r="J47" s="1">
        <v>106155000</v>
      </c>
      <c r="K47" s="1">
        <v>991218000</v>
      </c>
      <c r="L47" s="1">
        <v>1171497000</v>
      </c>
      <c r="M47" s="1">
        <v>1391424000</v>
      </c>
      <c r="N47" s="1">
        <v>1470000000</v>
      </c>
      <c r="O47" s="1">
        <v>1536000000</v>
      </c>
      <c r="P47" s="1">
        <v>2138000000</v>
      </c>
      <c r="T47" s="24" t="s">
        <v>109</v>
      </c>
      <c r="U47" s="31">
        <f>(U44)+((U45)*(U46-U44))</f>
        <v>0.13356569999999998</v>
      </c>
      <c r="V47" s="26"/>
    </row>
    <row r="48" spans="1:22" ht="19" x14ac:dyDescent="0.25">
      <c r="A48" s="5" t="s">
        <v>44</v>
      </c>
      <c r="B48" s="1">
        <v>12529000</v>
      </c>
      <c r="C48" s="1">
        <v>20272000</v>
      </c>
      <c r="D48" s="1">
        <v>29865000</v>
      </c>
      <c r="E48" s="1">
        <v>150196000</v>
      </c>
      <c r="F48" s="1">
        <v>340610000</v>
      </c>
      <c r="G48" s="1">
        <v>589421000</v>
      </c>
      <c r="H48" s="1">
        <v>1150991000</v>
      </c>
      <c r="I48" s="1">
        <v>2650594000</v>
      </c>
      <c r="J48" s="1">
        <v>5300892000</v>
      </c>
      <c r="K48" s="1">
        <v>16404280000</v>
      </c>
      <c r="L48" s="1">
        <v>22084852000</v>
      </c>
      <c r="M48" s="1">
        <v>21433306000</v>
      </c>
      <c r="N48" s="1">
        <v>22206000000</v>
      </c>
      <c r="O48" s="1">
        <v>25431000000</v>
      </c>
      <c r="P48" s="1">
        <v>35031000000</v>
      </c>
      <c r="T48" s="27"/>
      <c r="U48" s="26"/>
      <c r="V48" s="26"/>
    </row>
    <row r="49" spans="1:23" ht="40" x14ac:dyDescent="0.25">
      <c r="A49" s="5" t="s">
        <v>45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T49" s="32" t="s">
        <v>110</v>
      </c>
      <c r="U49" s="33" t="s">
        <v>111</v>
      </c>
      <c r="V49" s="33" t="s">
        <v>112</v>
      </c>
    </row>
    <row r="50" spans="1:23" ht="20" x14ac:dyDescent="0.25">
      <c r="A50" s="7" t="s">
        <v>46</v>
      </c>
      <c r="B50" s="11">
        <v>34837000</v>
      </c>
      <c r="C50" s="11">
        <v>51699000</v>
      </c>
      <c r="D50" s="11">
        <v>130424000</v>
      </c>
      <c r="E50" s="11">
        <v>386082000</v>
      </c>
      <c r="F50" s="11">
        <v>713448000</v>
      </c>
      <c r="G50" s="11">
        <v>1114189000</v>
      </c>
      <c r="H50" s="11">
        <v>2416930000</v>
      </c>
      <c r="I50" s="11">
        <v>5849251000</v>
      </c>
      <c r="J50" s="11">
        <v>8092460000</v>
      </c>
      <c r="K50" s="11">
        <v>22664076000</v>
      </c>
      <c r="L50" s="11">
        <v>28655372000</v>
      </c>
      <c r="M50" s="11">
        <v>29739614000</v>
      </c>
      <c r="N50" s="11">
        <v>34309000000</v>
      </c>
      <c r="O50" s="11">
        <v>52148000000</v>
      </c>
      <c r="P50" s="11">
        <v>62131000000</v>
      </c>
      <c r="T50" s="27" t="s">
        <v>113</v>
      </c>
      <c r="U50" s="28">
        <f>U35+U36</f>
        <v>6834000000</v>
      </c>
      <c r="V50" s="34">
        <f>U50/U52</f>
        <v>1.0068137453500792E-2</v>
      </c>
      <c r="W50" s="35" t="s">
        <v>114</v>
      </c>
    </row>
    <row r="51" spans="1:23" ht="20" x14ac:dyDescent="0.25">
      <c r="A51" s="5" t="s">
        <v>47</v>
      </c>
      <c r="B51" s="1">
        <v>5369000</v>
      </c>
      <c r="C51" s="1">
        <v>14184000</v>
      </c>
      <c r="D51" s="1">
        <v>15086000</v>
      </c>
      <c r="E51" s="1">
        <v>28951000</v>
      </c>
      <c r="F51" s="1">
        <v>56141000</v>
      </c>
      <c r="G51" s="1">
        <v>303382000</v>
      </c>
      <c r="H51" s="1">
        <v>303969000</v>
      </c>
      <c r="I51" s="1">
        <v>777946000</v>
      </c>
      <c r="J51" s="1">
        <v>916148000</v>
      </c>
      <c r="K51" s="1">
        <v>1860341000</v>
      </c>
      <c r="L51" s="1">
        <v>2390250000</v>
      </c>
      <c r="M51" s="1">
        <v>3404451000</v>
      </c>
      <c r="N51" s="1">
        <v>3771000000</v>
      </c>
      <c r="O51" s="1">
        <v>6051000000</v>
      </c>
      <c r="P51" s="1">
        <v>10025000000</v>
      </c>
      <c r="T51" s="27" t="s">
        <v>115</v>
      </c>
      <c r="U51" s="28">
        <v>671941000000</v>
      </c>
      <c r="V51" s="34">
        <f>U51/U52</f>
        <v>0.98993186254649923</v>
      </c>
      <c r="W51" s="35" t="s">
        <v>116</v>
      </c>
    </row>
    <row r="52" spans="1:23" ht="20" x14ac:dyDescent="0.25">
      <c r="A52" s="5" t="s">
        <v>48</v>
      </c>
      <c r="B52" s="1">
        <v>80000</v>
      </c>
      <c r="C52" s="1">
        <v>341000</v>
      </c>
      <c r="D52" s="1">
        <v>290000</v>
      </c>
      <c r="E52" s="1">
        <v>279000</v>
      </c>
      <c r="F52" s="1">
        <v>8983000</v>
      </c>
      <c r="G52" s="1">
        <v>55206000</v>
      </c>
      <c r="H52" s="1">
        <v>7904000</v>
      </c>
      <c r="I52" s="1">
        <v>632128000</v>
      </c>
      <c r="J52" s="1">
        <v>633166000</v>
      </c>
      <c r="K52" s="1">
        <v>1202178000</v>
      </c>
      <c r="L52" s="1">
        <v>963862000</v>
      </c>
      <c r="M52" s="1">
        <v>2711199000</v>
      </c>
      <c r="N52" s="1">
        <v>2070000000</v>
      </c>
      <c r="O52" s="1">
        <v>2132000000</v>
      </c>
      <c r="P52" s="1">
        <v>1589000000</v>
      </c>
      <c r="T52" s="27" t="s">
        <v>117</v>
      </c>
      <c r="U52" s="28">
        <f>U50+U51</f>
        <v>678775000000</v>
      </c>
      <c r="V52" s="26"/>
    </row>
    <row r="53" spans="1:23" ht="19" x14ac:dyDescent="0.25">
      <c r="A53" s="5" t="s">
        <v>49</v>
      </c>
      <c r="B53" s="1" t="s">
        <v>92</v>
      </c>
      <c r="C53" s="1" t="s">
        <v>92</v>
      </c>
      <c r="D53" s="1" t="s">
        <v>92</v>
      </c>
      <c r="E53" s="1">
        <v>2674000</v>
      </c>
      <c r="F53" s="1">
        <v>967000</v>
      </c>
      <c r="G53" s="1">
        <v>9710000</v>
      </c>
      <c r="H53" s="1">
        <v>38067000</v>
      </c>
      <c r="I53" s="1">
        <v>71229000</v>
      </c>
      <c r="J53" s="1">
        <v>101206000</v>
      </c>
      <c r="K53" s="1">
        <v>152897000</v>
      </c>
      <c r="L53" s="1">
        <v>185807000</v>
      </c>
      <c r="M53" s="1">
        <v>348663000</v>
      </c>
      <c r="N53" s="1">
        <v>611000000</v>
      </c>
      <c r="O53" s="1">
        <v>777000000</v>
      </c>
      <c r="P53" s="1">
        <v>1122000000</v>
      </c>
      <c r="T53" s="27"/>
      <c r="U53" s="26"/>
      <c r="V53" s="26"/>
    </row>
    <row r="54" spans="1:23" ht="20" x14ac:dyDescent="0.25">
      <c r="A54" s="5" t="s">
        <v>50</v>
      </c>
      <c r="B54" s="1" t="s">
        <v>92</v>
      </c>
      <c r="C54" s="1">
        <v>4073000</v>
      </c>
      <c r="D54" s="1">
        <v>1377000</v>
      </c>
      <c r="E54" s="1">
        <v>4635000</v>
      </c>
      <c r="F54" s="1">
        <v>2345000</v>
      </c>
      <c r="G54" s="1">
        <v>140722000</v>
      </c>
      <c r="H54" s="1">
        <v>255035000</v>
      </c>
      <c r="I54" s="1">
        <v>449238000</v>
      </c>
      <c r="J54" s="1">
        <v>707331000</v>
      </c>
      <c r="K54" s="1">
        <v>1426985000</v>
      </c>
      <c r="L54" s="1">
        <v>1869172000</v>
      </c>
      <c r="M54" s="1">
        <v>1422893000</v>
      </c>
      <c r="N54" s="1">
        <v>1889000000</v>
      </c>
      <c r="O54" s="1">
        <v>2210000000</v>
      </c>
      <c r="P54" s="1">
        <v>2372000000</v>
      </c>
      <c r="T54" s="36" t="s">
        <v>118</v>
      </c>
      <c r="U54" s="26"/>
      <c r="V54" s="26"/>
    </row>
    <row r="55" spans="1:23" ht="20" x14ac:dyDescent="0.25">
      <c r="A55" s="5" t="s">
        <v>51</v>
      </c>
      <c r="B55" s="1">
        <v>45847000</v>
      </c>
      <c r="C55" s="1">
        <v>69337000</v>
      </c>
      <c r="D55" s="1">
        <v>40736000</v>
      </c>
      <c r="E55" s="1">
        <v>51700000</v>
      </c>
      <c r="F55" s="1">
        <v>123870000</v>
      </c>
      <c r="G55" s="1">
        <v>39798000</v>
      </c>
      <c r="H55" s="1">
        <v>108252000</v>
      </c>
      <c r="I55" s="1">
        <v>247854000</v>
      </c>
      <c r="J55" s="1">
        <v>559629000</v>
      </c>
      <c r="K55" s="1">
        <v>1337501000</v>
      </c>
      <c r="L55" s="1">
        <v>2451386000</v>
      </c>
      <c r="M55" s="1">
        <v>2453593000</v>
      </c>
      <c r="N55" s="1">
        <v>2937000000</v>
      </c>
      <c r="O55" s="1">
        <v>3855000000</v>
      </c>
      <c r="P55" s="1">
        <v>5719000000</v>
      </c>
      <c r="T55" s="24" t="s">
        <v>119</v>
      </c>
      <c r="U55" s="29">
        <f>(V50*U37)+(V51*U47)</f>
        <v>0.13276751504357112</v>
      </c>
      <c r="V55" s="26"/>
    </row>
    <row r="56" spans="1:23" ht="19" x14ac:dyDescent="0.25">
      <c r="A56" s="6" t="s">
        <v>52</v>
      </c>
      <c r="B56" s="10">
        <v>51296000</v>
      </c>
      <c r="C56" s="10">
        <v>87935000</v>
      </c>
      <c r="D56" s="10">
        <v>57489000</v>
      </c>
      <c r="E56" s="10">
        <v>85565000</v>
      </c>
      <c r="F56" s="10">
        <v>191339000</v>
      </c>
      <c r="G56" s="10">
        <v>539108000</v>
      </c>
      <c r="H56" s="10">
        <v>675160000</v>
      </c>
      <c r="I56" s="10">
        <v>2107166000</v>
      </c>
      <c r="J56" s="10">
        <v>2816274000</v>
      </c>
      <c r="K56" s="10">
        <v>5827005000</v>
      </c>
      <c r="L56" s="10">
        <v>7674670000</v>
      </c>
      <c r="M56" s="10">
        <v>9992136000</v>
      </c>
      <c r="N56" s="10">
        <v>10667000000</v>
      </c>
      <c r="O56" s="10">
        <v>14248000000</v>
      </c>
      <c r="P56" s="10">
        <v>19705000000</v>
      </c>
    </row>
    <row r="57" spans="1:23" ht="19" x14ac:dyDescent="0.25">
      <c r="A57" s="5" t="s">
        <v>53</v>
      </c>
      <c r="B57" s="1" t="s">
        <v>92</v>
      </c>
      <c r="C57" s="1">
        <v>54528000</v>
      </c>
      <c r="D57" s="1" t="s">
        <v>92</v>
      </c>
      <c r="E57" s="1">
        <v>71828000</v>
      </c>
      <c r="F57" s="1">
        <v>268335000</v>
      </c>
      <c r="G57" s="1">
        <v>401495000</v>
      </c>
      <c r="H57" s="1">
        <v>586119000</v>
      </c>
      <c r="I57" s="1">
        <v>1864714000</v>
      </c>
      <c r="J57" s="1">
        <v>2082420000</v>
      </c>
      <c r="K57" s="1">
        <v>5978284000</v>
      </c>
      <c r="L57" s="1">
        <v>9418389000</v>
      </c>
      <c r="M57" s="1">
        <v>9403672000</v>
      </c>
      <c r="N57" s="1">
        <v>11634000000</v>
      </c>
      <c r="O57" s="1">
        <v>9556000000</v>
      </c>
      <c r="P57" s="1">
        <v>5245000000</v>
      </c>
    </row>
    <row r="58" spans="1:23" ht="19" x14ac:dyDescent="0.25">
      <c r="A58" s="5" t="s">
        <v>50</v>
      </c>
      <c r="B58" s="1" t="s">
        <v>92</v>
      </c>
      <c r="C58" s="1" t="s">
        <v>92</v>
      </c>
      <c r="D58" s="1">
        <v>1240000</v>
      </c>
      <c r="E58" s="1">
        <v>2783000</v>
      </c>
      <c r="F58" s="1">
        <v>3146000</v>
      </c>
      <c r="G58" s="1">
        <v>3060000</v>
      </c>
      <c r="H58" s="1">
        <v>181180000</v>
      </c>
      <c r="I58" s="1">
        <v>292271000</v>
      </c>
      <c r="J58" s="1">
        <v>446105000</v>
      </c>
      <c r="K58" s="1">
        <v>851790000</v>
      </c>
      <c r="L58" s="1">
        <v>1177799000</v>
      </c>
      <c r="M58" s="1">
        <v>990873000</v>
      </c>
      <c r="N58" s="1">
        <v>1207000000</v>
      </c>
      <c r="O58" s="1">
        <v>1284000000</v>
      </c>
      <c r="P58" s="1">
        <v>2052000000</v>
      </c>
    </row>
    <row r="59" spans="1:23" ht="19" x14ac:dyDescent="0.25">
      <c r="A59" s="5" t="s">
        <v>54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>
        <v>6821000</v>
      </c>
      <c r="I59" s="1" t="s">
        <v>92</v>
      </c>
      <c r="J59" s="1" t="s">
        <v>92</v>
      </c>
      <c r="K59" s="1" t="s">
        <v>92</v>
      </c>
      <c r="L59" s="1" t="s">
        <v>92</v>
      </c>
      <c r="M59" s="1" t="s">
        <v>92</v>
      </c>
      <c r="N59" s="1" t="s">
        <v>92</v>
      </c>
      <c r="O59" s="1">
        <v>151000000</v>
      </c>
      <c r="P59" s="1">
        <v>24000000</v>
      </c>
    </row>
    <row r="60" spans="1:23" ht="19" x14ac:dyDescent="0.25">
      <c r="A60" s="5" t="s">
        <v>55</v>
      </c>
      <c r="B60" s="1">
        <v>101387000</v>
      </c>
      <c r="C60" s="1">
        <v>108950000</v>
      </c>
      <c r="D60" s="1">
        <v>325218000</v>
      </c>
      <c r="E60" s="1">
        <v>18858000</v>
      </c>
      <c r="F60" s="1">
        <v>26583000</v>
      </c>
      <c r="G60" s="1">
        <v>45827000</v>
      </c>
      <c r="H60" s="1">
        <v>300530000</v>
      </c>
      <c r="I60" s="1">
        <v>673390000</v>
      </c>
      <c r="J60" s="1">
        <v>1658717000</v>
      </c>
      <c r="K60" s="1">
        <v>4468911000</v>
      </c>
      <c r="L60" s="1">
        <v>5149926000</v>
      </c>
      <c r="M60" s="1">
        <v>3595293000</v>
      </c>
      <c r="N60" s="1">
        <v>3334000000</v>
      </c>
      <c r="O60" s="1">
        <v>3834000000</v>
      </c>
      <c r="P60" s="1">
        <v>4090000000</v>
      </c>
    </row>
    <row r="61" spans="1:23" ht="19" x14ac:dyDescent="0.25">
      <c r="A61" s="5" t="s">
        <v>56</v>
      </c>
      <c r="B61" s="1">
        <v>101387000</v>
      </c>
      <c r="C61" s="1">
        <v>163478000</v>
      </c>
      <c r="D61" s="1">
        <v>326458000</v>
      </c>
      <c r="E61" s="1">
        <v>93469000</v>
      </c>
      <c r="F61" s="1">
        <v>298064000</v>
      </c>
      <c r="G61" s="1">
        <v>450382000</v>
      </c>
      <c r="H61" s="1">
        <v>1074650000</v>
      </c>
      <c r="I61" s="1">
        <v>2830375000</v>
      </c>
      <c r="J61" s="1">
        <v>4187242000</v>
      </c>
      <c r="K61" s="1">
        <v>11298985000</v>
      </c>
      <c r="L61" s="1">
        <v>15746114000</v>
      </c>
      <c r="M61" s="1">
        <v>13989838000</v>
      </c>
      <c r="N61" s="1">
        <v>16175000000</v>
      </c>
      <c r="O61" s="1">
        <v>14825000000</v>
      </c>
      <c r="P61" s="1">
        <v>11411000000</v>
      </c>
    </row>
    <row r="62" spans="1:23" ht="19" x14ac:dyDescent="0.25">
      <c r="A62" s="5" t="s">
        <v>57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</row>
    <row r="63" spans="1:23" ht="19" x14ac:dyDescent="0.25">
      <c r="A63" s="6" t="s">
        <v>58</v>
      </c>
      <c r="B63" s="10">
        <v>152683000</v>
      </c>
      <c r="C63" s="10">
        <v>251413000</v>
      </c>
      <c r="D63" s="10">
        <v>383947000</v>
      </c>
      <c r="E63" s="10">
        <v>179034000</v>
      </c>
      <c r="F63" s="10">
        <v>489403000</v>
      </c>
      <c r="G63" s="10">
        <v>989490000</v>
      </c>
      <c r="H63" s="10">
        <v>1749810000</v>
      </c>
      <c r="I63" s="10">
        <v>4937541000</v>
      </c>
      <c r="J63" s="10">
        <v>7003516000</v>
      </c>
      <c r="K63" s="10">
        <v>17125990000</v>
      </c>
      <c r="L63" s="10">
        <v>23420784000</v>
      </c>
      <c r="M63" s="10">
        <v>23981974000</v>
      </c>
      <c r="N63" s="10">
        <v>26842000000</v>
      </c>
      <c r="O63" s="10">
        <v>29073000000</v>
      </c>
      <c r="P63" s="10">
        <v>31116000000</v>
      </c>
    </row>
    <row r="64" spans="1:23" ht="19" x14ac:dyDescent="0.25">
      <c r="A64" s="5" t="s">
        <v>59</v>
      </c>
      <c r="B64" s="1">
        <v>18000</v>
      </c>
      <c r="C64" s="1">
        <v>21000</v>
      </c>
      <c r="D64" s="1">
        <v>7000</v>
      </c>
      <c r="E64" s="1">
        <v>95000</v>
      </c>
      <c r="F64" s="1">
        <v>104000</v>
      </c>
      <c r="G64" s="1">
        <v>115000</v>
      </c>
      <c r="H64" s="1">
        <v>123000</v>
      </c>
      <c r="I64" s="1">
        <v>126000</v>
      </c>
      <c r="J64" s="1">
        <v>131000</v>
      </c>
      <c r="K64" s="1">
        <v>161000</v>
      </c>
      <c r="L64" s="1">
        <v>169000</v>
      </c>
      <c r="M64" s="1">
        <v>173000</v>
      </c>
      <c r="N64" s="1" t="s">
        <v>92</v>
      </c>
      <c r="O64" s="1">
        <v>1000000</v>
      </c>
      <c r="P64" s="1">
        <v>1000000</v>
      </c>
    </row>
    <row r="65" spans="1:16" ht="19" x14ac:dyDescent="0.25">
      <c r="A65" s="5" t="s">
        <v>60</v>
      </c>
      <c r="B65" s="1">
        <v>-122132000</v>
      </c>
      <c r="C65" s="1">
        <v>-204914000</v>
      </c>
      <c r="D65" s="1">
        <v>-260654000</v>
      </c>
      <c r="E65" s="1">
        <v>-414982000</v>
      </c>
      <c r="F65" s="1">
        <v>-669392000</v>
      </c>
      <c r="G65" s="1">
        <v>-1065606000</v>
      </c>
      <c r="H65" s="1">
        <v>-1139620000</v>
      </c>
      <c r="I65" s="1">
        <v>-1433682000</v>
      </c>
      <c r="J65" s="1">
        <v>-2322323000</v>
      </c>
      <c r="K65" s="1">
        <v>-2997237000</v>
      </c>
      <c r="L65" s="1">
        <v>-4974299000</v>
      </c>
      <c r="M65" s="1">
        <v>-5317832000</v>
      </c>
      <c r="N65" s="1">
        <v>-6083000000</v>
      </c>
      <c r="O65" s="1">
        <v>-5399000000</v>
      </c>
      <c r="P65" s="1">
        <v>331000000</v>
      </c>
    </row>
    <row r="66" spans="1:16" ht="19" x14ac:dyDescent="0.25">
      <c r="A66" s="5" t="s">
        <v>61</v>
      </c>
      <c r="B66" s="1">
        <v>-3198000</v>
      </c>
      <c r="C66" s="1">
        <v>-6826000</v>
      </c>
      <c r="D66" s="1">
        <v>-12730000</v>
      </c>
      <c r="E66" s="1">
        <v>-21993000</v>
      </c>
      <c r="F66" s="1">
        <v>-3000</v>
      </c>
      <c r="G66" s="1" t="s">
        <v>92</v>
      </c>
      <c r="H66" s="1">
        <v>-140142000</v>
      </c>
      <c r="I66" s="1">
        <v>-292590000</v>
      </c>
      <c r="J66" s="1">
        <v>-3556000</v>
      </c>
      <c r="K66" s="1">
        <v>-23740000</v>
      </c>
      <c r="L66" s="1">
        <v>33348000</v>
      </c>
      <c r="M66" s="1">
        <v>-8218000</v>
      </c>
      <c r="N66" s="1">
        <v>-36000000</v>
      </c>
      <c r="O66" s="1">
        <v>363000000</v>
      </c>
      <c r="P66" s="1">
        <v>54000000</v>
      </c>
    </row>
    <row r="67" spans="1:16" ht="19" x14ac:dyDescent="0.25">
      <c r="A67" s="5" t="s">
        <v>62</v>
      </c>
      <c r="B67" s="1">
        <v>7466000</v>
      </c>
      <c r="C67" s="1">
        <v>12005000</v>
      </c>
      <c r="D67" s="1">
        <v>19854000</v>
      </c>
      <c r="E67" s="1">
        <v>643928000</v>
      </c>
      <c r="F67" s="1">
        <v>893336000</v>
      </c>
      <c r="G67" s="1">
        <v>1190191000</v>
      </c>
      <c r="H67" s="1">
        <v>1946759000</v>
      </c>
      <c r="I67" s="1">
        <v>2637856000</v>
      </c>
      <c r="J67" s="1">
        <v>3414692000</v>
      </c>
      <c r="K67" s="1">
        <v>7773727000</v>
      </c>
      <c r="L67" s="1">
        <v>9178024000</v>
      </c>
      <c r="M67" s="1">
        <v>10249120000</v>
      </c>
      <c r="N67" s="1">
        <v>12737000000</v>
      </c>
      <c r="O67" s="1">
        <v>27260000000</v>
      </c>
      <c r="P67" s="1">
        <v>29803000000</v>
      </c>
    </row>
    <row r="68" spans="1:16" ht="19" x14ac:dyDescent="0.25">
      <c r="A68" s="6" t="s">
        <v>63</v>
      </c>
      <c r="B68" s="10">
        <v>-117846000</v>
      </c>
      <c r="C68" s="10">
        <v>-199714000</v>
      </c>
      <c r="D68" s="10">
        <v>-253523000</v>
      </c>
      <c r="E68" s="10">
        <v>207048000</v>
      </c>
      <c r="F68" s="10">
        <v>224045000</v>
      </c>
      <c r="G68" s="10">
        <v>124700000</v>
      </c>
      <c r="H68" s="10">
        <v>667120000</v>
      </c>
      <c r="I68" s="10">
        <v>911710000</v>
      </c>
      <c r="J68" s="10">
        <v>1088944000</v>
      </c>
      <c r="K68" s="10">
        <v>4752911000</v>
      </c>
      <c r="L68" s="10">
        <v>4237242000</v>
      </c>
      <c r="M68" s="10">
        <v>4923243000</v>
      </c>
      <c r="N68" s="10">
        <v>6618000000</v>
      </c>
      <c r="O68" s="10">
        <v>22225000000</v>
      </c>
      <c r="P68" s="10">
        <v>30189000000</v>
      </c>
    </row>
    <row r="69" spans="1:16" ht="19" x14ac:dyDescent="0.25">
      <c r="A69" s="7" t="s">
        <v>64</v>
      </c>
      <c r="B69" s="11">
        <v>34837000</v>
      </c>
      <c r="C69" s="11">
        <v>51699000</v>
      </c>
      <c r="D69" s="11">
        <v>130424000</v>
      </c>
      <c r="E69" s="11">
        <v>386082000</v>
      </c>
      <c r="F69" s="11">
        <v>713448000</v>
      </c>
      <c r="G69" s="11">
        <v>1114190000</v>
      </c>
      <c r="H69" s="11">
        <v>2416930000</v>
      </c>
      <c r="I69" s="11">
        <v>5849251000</v>
      </c>
      <c r="J69" s="11">
        <v>8092460000</v>
      </c>
      <c r="K69" s="11">
        <v>21878901000</v>
      </c>
      <c r="L69" s="11">
        <v>27658026000</v>
      </c>
      <c r="M69" s="11">
        <v>28905217000</v>
      </c>
      <c r="N69" s="11">
        <v>33460000000</v>
      </c>
      <c r="O69" s="11">
        <v>51298000000</v>
      </c>
      <c r="P69" s="11">
        <v>61305000000</v>
      </c>
    </row>
    <row r="70" spans="1:16" ht="19" x14ac:dyDescent="0.25">
      <c r="A70" s="5" t="s">
        <v>28</v>
      </c>
      <c r="B70" s="13" t="s">
        <v>93</v>
      </c>
      <c r="C70" s="13" t="s">
        <v>93</v>
      </c>
      <c r="D70" s="13" t="s">
        <v>93</v>
      </c>
      <c r="E70" s="13" t="s">
        <v>93</v>
      </c>
      <c r="F70" s="13" t="s">
        <v>93</v>
      </c>
      <c r="G70" s="13" t="s">
        <v>93</v>
      </c>
      <c r="H70" s="13" t="s">
        <v>93</v>
      </c>
      <c r="I70" s="13" t="s">
        <v>93</v>
      </c>
      <c r="J70" s="13" t="s">
        <v>93</v>
      </c>
      <c r="K70" s="13" t="s">
        <v>93</v>
      </c>
      <c r="L70" s="13" t="s">
        <v>93</v>
      </c>
      <c r="M70" s="13" t="s">
        <v>93</v>
      </c>
      <c r="N70" s="13" t="s">
        <v>93</v>
      </c>
      <c r="O70" s="13" t="s">
        <v>93</v>
      </c>
      <c r="P70" s="13" t="s">
        <v>93</v>
      </c>
    </row>
    <row r="71" spans="1:16" ht="21" x14ac:dyDescent="0.25">
      <c r="A71" s="4" t="s">
        <v>65</v>
      </c>
      <c r="B71" s="9" t="s">
        <v>91</v>
      </c>
      <c r="C71" s="9" t="s">
        <v>91</v>
      </c>
      <c r="D71" s="9" t="s">
        <v>91</v>
      </c>
      <c r="E71" s="9" t="s">
        <v>91</v>
      </c>
      <c r="F71" s="9" t="s">
        <v>91</v>
      </c>
      <c r="G71" s="9" t="s">
        <v>91</v>
      </c>
      <c r="H71" s="9" t="s">
        <v>91</v>
      </c>
      <c r="I71" s="9" t="s">
        <v>91</v>
      </c>
      <c r="J71" s="9" t="s">
        <v>91</v>
      </c>
      <c r="K71" s="9" t="s">
        <v>91</v>
      </c>
      <c r="L71" s="9" t="s">
        <v>91</v>
      </c>
      <c r="M71" s="9" t="s">
        <v>91</v>
      </c>
      <c r="N71" s="9" t="s">
        <v>91</v>
      </c>
      <c r="O71" s="9" t="s">
        <v>91</v>
      </c>
      <c r="P71" s="9" t="s">
        <v>91</v>
      </c>
    </row>
    <row r="72" spans="1:16" ht="19" x14ac:dyDescent="0.25">
      <c r="A72" s="5" t="s">
        <v>66</v>
      </c>
      <c r="B72" s="1">
        <v>-78157000</v>
      </c>
      <c r="C72" s="1">
        <v>-82782000</v>
      </c>
      <c r="D72" s="1">
        <v>-55740000</v>
      </c>
      <c r="E72" s="1">
        <v>-154328000</v>
      </c>
      <c r="F72" s="1">
        <v>-254411000</v>
      </c>
      <c r="G72" s="1">
        <v>-396213000</v>
      </c>
      <c r="H72" s="1">
        <v>-74014000</v>
      </c>
      <c r="I72" s="1">
        <v>-294040000</v>
      </c>
      <c r="J72" s="1">
        <v>-888663000</v>
      </c>
      <c r="K72" s="1">
        <v>-674914000</v>
      </c>
      <c r="L72" s="1">
        <v>-1961400000</v>
      </c>
      <c r="M72" s="1">
        <v>-976091000</v>
      </c>
      <c r="N72" s="1">
        <v>-862000000</v>
      </c>
      <c r="O72" s="1">
        <v>690000000</v>
      </c>
      <c r="P72" s="1">
        <v>5519000000</v>
      </c>
    </row>
    <row r="73" spans="1:16" ht="19" x14ac:dyDescent="0.25">
      <c r="A73" s="5" t="s">
        <v>13</v>
      </c>
      <c r="B73" s="1">
        <v>2895000</v>
      </c>
      <c r="C73" s="1">
        <v>4157000</v>
      </c>
      <c r="D73" s="1">
        <v>6940000</v>
      </c>
      <c r="E73" s="1">
        <v>10623000</v>
      </c>
      <c r="F73" s="1">
        <v>16919000</v>
      </c>
      <c r="G73" s="1">
        <v>28825000</v>
      </c>
      <c r="H73" s="1">
        <v>106083000</v>
      </c>
      <c r="I73" s="1">
        <v>231931000</v>
      </c>
      <c r="J73" s="1">
        <v>422590000</v>
      </c>
      <c r="K73" s="1">
        <v>947099000</v>
      </c>
      <c r="L73" s="1">
        <v>1636003000</v>
      </c>
      <c r="M73" s="1">
        <v>1901050000</v>
      </c>
      <c r="N73" s="1">
        <v>2154000000</v>
      </c>
      <c r="O73" s="1">
        <v>2322000000</v>
      </c>
      <c r="P73" s="1">
        <v>2911000000</v>
      </c>
    </row>
    <row r="74" spans="1:16" ht="19" x14ac:dyDescent="0.25">
      <c r="A74" s="5" t="s">
        <v>67</v>
      </c>
      <c r="B74" s="1" t="s">
        <v>92</v>
      </c>
      <c r="C74" s="1" t="s">
        <v>92</v>
      </c>
      <c r="D74" s="1" t="s">
        <v>92</v>
      </c>
      <c r="E74" s="1" t="s">
        <v>92</v>
      </c>
      <c r="F74" s="1" t="s">
        <v>92</v>
      </c>
      <c r="G74" s="1" t="s">
        <v>92</v>
      </c>
      <c r="H74" s="1" t="s">
        <v>92</v>
      </c>
      <c r="I74" s="1" t="s">
        <v>92</v>
      </c>
      <c r="J74" s="1" t="s">
        <v>92</v>
      </c>
      <c r="K74" s="1" t="s">
        <v>92</v>
      </c>
      <c r="L74" s="1" t="s">
        <v>92</v>
      </c>
      <c r="M74" s="1" t="s">
        <v>92</v>
      </c>
      <c r="N74" s="1" t="s">
        <v>92</v>
      </c>
      <c r="O74" s="1" t="s">
        <v>92</v>
      </c>
      <c r="P74" s="1" t="s">
        <v>92</v>
      </c>
    </row>
    <row r="75" spans="1:16" ht="19" x14ac:dyDescent="0.25">
      <c r="A75" s="5" t="s">
        <v>68</v>
      </c>
      <c r="B75" s="1">
        <v>198000</v>
      </c>
      <c r="C75" s="1">
        <v>437000</v>
      </c>
      <c r="D75" s="1">
        <v>1434000</v>
      </c>
      <c r="E75" s="1">
        <v>21156000</v>
      </c>
      <c r="F75" s="1">
        <v>29419000</v>
      </c>
      <c r="G75" s="1">
        <v>50145000</v>
      </c>
      <c r="H75" s="1">
        <v>80737000</v>
      </c>
      <c r="I75" s="1">
        <v>156496000</v>
      </c>
      <c r="J75" s="1">
        <v>197999000</v>
      </c>
      <c r="K75" s="1">
        <v>334225000</v>
      </c>
      <c r="L75" s="1">
        <v>466760000</v>
      </c>
      <c r="M75" s="1">
        <v>749024000</v>
      </c>
      <c r="N75" s="1">
        <v>898000000</v>
      </c>
      <c r="O75" s="1">
        <v>1734000000</v>
      </c>
      <c r="P75" s="1">
        <v>2121000000</v>
      </c>
    </row>
    <row r="76" spans="1:16" ht="19" x14ac:dyDescent="0.25">
      <c r="A76" s="5" t="s">
        <v>69</v>
      </c>
      <c r="B76" s="1">
        <v>19210000</v>
      </c>
      <c r="C76" s="1">
        <v>20529000</v>
      </c>
      <c r="D76" s="1">
        <v>-37543000</v>
      </c>
      <c r="E76" s="1">
        <v>-11175000</v>
      </c>
      <c r="F76" s="1">
        <v>88897000</v>
      </c>
      <c r="G76" s="1">
        <v>42819000</v>
      </c>
      <c r="H76" s="1">
        <v>124995000</v>
      </c>
      <c r="I76" s="1">
        <v>-256825000</v>
      </c>
      <c r="J76" s="1">
        <v>-493289000</v>
      </c>
      <c r="K76" s="1">
        <v>-693861000</v>
      </c>
      <c r="L76" s="1">
        <v>-496603000</v>
      </c>
      <c r="M76" s="1">
        <v>57951000</v>
      </c>
      <c r="N76" s="1">
        <v>-349000000</v>
      </c>
      <c r="O76" s="1">
        <v>184000000</v>
      </c>
      <c r="P76" s="1">
        <v>518000000</v>
      </c>
    </row>
    <row r="77" spans="1:16" ht="19" x14ac:dyDescent="0.25">
      <c r="A77" s="5" t="s">
        <v>70</v>
      </c>
      <c r="B77" s="1">
        <v>-59000</v>
      </c>
      <c r="C77" s="1">
        <v>-3261000</v>
      </c>
      <c r="D77" s="1">
        <v>-168000</v>
      </c>
      <c r="E77" s="1">
        <v>-3222000</v>
      </c>
      <c r="F77" s="1">
        <v>-2829000</v>
      </c>
      <c r="G77" s="1">
        <v>-17303000</v>
      </c>
      <c r="H77" s="1">
        <v>-21917000</v>
      </c>
      <c r="I77" s="1">
        <v>-183658000</v>
      </c>
      <c r="J77" s="1">
        <v>46267000</v>
      </c>
      <c r="K77" s="1">
        <v>-216565000</v>
      </c>
      <c r="L77" s="1">
        <v>-24635000</v>
      </c>
      <c r="M77" s="1">
        <v>-496732000</v>
      </c>
      <c r="N77" s="1">
        <v>-367000000</v>
      </c>
      <c r="O77" s="1">
        <v>-652000000</v>
      </c>
      <c r="P77" s="1">
        <v>-130000000</v>
      </c>
    </row>
    <row r="78" spans="1:16" ht="19" x14ac:dyDescent="0.25">
      <c r="A78" s="5" t="s">
        <v>34</v>
      </c>
      <c r="B78" s="1">
        <v>-2108000</v>
      </c>
      <c r="C78" s="1">
        <v>-14542000</v>
      </c>
      <c r="D78" s="1">
        <v>-7925000</v>
      </c>
      <c r="E78" s="1">
        <v>-20115000</v>
      </c>
      <c r="F78" s="1">
        <v>-13638000</v>
      </c>
      <c r="G78" s="1">
        <v>-194726000</v>
      </c>
      <c r="H78" s="1">
        <v>-463270000</v>
      </c>
      <c r="I78" s="1">
        <v>-1050264000</v>
      </c>
      <c r="J78" s="1">
        <v>-1573860000</v>
      </c>
      <c r="K78" s="1">
        <v>-2465703000</v>
      </c>
      <c r="L78" s="1">
        <v>-178850000</v>
      </c>
      <c r="M78" s="1">
        <v>-1023264000</v>
      </c>
      <c r="N78" s="1">
        <v>-429000000</v>
      </c>
      <c r="O78" s="1">
        <v>-422000000</v>
      </c>
      <c r="P78" s="1">
        <v>-1709000000</v>
      </c>
    </row>
    <row r="79" spans="1:16" ht="19" x14ac:dyDescent="0.25">
      <c r="A79" s="5" t="s">
        <v>47</v>
      </c>
      <c r="B79" s="1">
        <v>523000</v>
      </c>
      <c r="C79" s="1">
        <v>8815000</v>
      </c>
      <c r="D79" s="1">
        <v>902000</v>
      </c>
      <c r="E79" s="1">
        <v>-212000</v>
      </c>
      <c r="F79" s="1">
        <v>31859000</v>
      </c>
      <c r="G79" s="1">
        <v>187821000</v>
      </c>
      <c r="H79" s="1">
        <v>-243000</v>
      </c>
      <c r="I79" s="1">
        <v>252781000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</row>
    <row r="80" spans="1:16" ht="19" x14ac:dyDescent="0.25">
      <c r="A80" s="5" t="s">
        <v>71</v>
      </c>
      <c r="B80" s="1">
        <v>-64000</v>
      </c>
      <c r="C80" s="1">
        <v>5277000</v>
      </c>
      <c r="D80" s="1">
        <v>291000</v>
      </c>
      <c r="E80" s="1">
        <v>4006000</v>
      </c>
      <c r="F80" s="1">
        <v>61432000</v>
      </c>
      <c r="G80" s="1">
        <v>46530000</v>
      </c>
      <c r="H80" s="1">
        <v>292396000</v>
      </c>
      <c r="I80" s="1">
        <v>315911000</v>
      </c>
      <c r="J80" s="1">
        <v>358924000</v>
      </c>
      <c r="K80" s="1">
        <v>774791000</v>
      </c>
      <c r="L80" s="1">
        <v>623476000</v>
      </c>
      <c r="M80" s="1">
        <v>102567000</v>
      </c>
      <c r="N80" s="1">
        <v>743000000</v>
      </c>
      <c r="O80" s="1">
        <v>328000000</v>
      </c>
      <c r="P80" s="1">
        <v>979000000</v>
      </c>
    </row>
    <row r="81" spans="1:16" ht="19" x14ac:dyDescent="0.25">
      <c r="A81" s="5" t="s">
        <v>72</v>
      </c>
      <c r="B81" s="1">
        <v>2385000</v>
      </c>
      <c r="C81" s="1">
        <v>5247000</v>
      </c>
      <c r="D81" s="1">
        <v>4084000</v>
      </c>
      <c r="E81" s="1">
        <v>5907000</v>
      </c>
      <c r="F81" s="1">
        <v>4812000</v>
      </c>
      <c r="G81" s="1">
        <v>8343000</v>
      </c>
      <c r="H81" s="1">
        <v>20193000</v>
      </c>
      <c r="I81" s="1">
        <v>105101000</v>
      </c>
      <c r="J81" s="1">
        <v>236864000</v>
      </c>
      <c r="K81" s="1">
        <v>-36378000</v>
      </c>
      <c r="L81" s="1">
        <v>294586000</v>
      </c>
      <c r="M81" s="1">
        <v>365868000</v>
      </c>
      <c r="N81" s="1">
        <v>564000000</v>
      </c>
      <c r="O81" s="1">
        <v>1013000000</v>
      </c>
      <c r="P81" s="1">
        <v>428000000</v>
      </c>
    </row>
    <row r="82" spans="1:16" ht="19" x14ac:dyDescent="0.25">
      <c r="A82" s="6" t="s">
        <v>73</v>
      </c>
      <c r="B82" s="10">
        <v>-53469000</v>
      </c>
      <c r="C82" s="10">
        <v>-52412000</v>
      </c>
      <c r="D82" s="10">
        <v>-80825000</v>
      </c>
      <c r="E82" s="10">
        <v>-127817000</v>
      </c>
      <c r="F82" s="10">
        <v>-114364000</v>
      </c>
      <c r="G82" s="10">
        <v>-266081000</v>
      </c>
      <c r="H82" s="10">
        <v>257994000</v>
      </c>
      <c r="I82" s="10">
        <v>-57337000</v>
      </c>
      <c r="J82" s="10">
        <v>-524499000</v>
      </c>
      <c r="K82" s="10">
        <v>-123829000</v>
      </c>
      <c r="L82" s="10">
        <v>-60654000</v>
      </c>
      <c r="M82" s="10">
        <v>2097802000</v>
      </c>
      <c r="N82" s="10">
        <v>2405000000</v>
      </c>
      <c r="O82" s="10">
        <v>5943000000</v>
      </c>
      <c r="P82" s="10">
        <v>11497000000</v>
      </c>
    </row>
    <row r="83" spans="1:16" ht="19" x14ac:dyDescent="0.25">
      <c r="A83" s="5" t="s">
        <v>74</v>
      </c>
      <c r="B83" s="1">
        <v>-9802000</v>
      </c>
      <c r="C83" s="1">
        <v>-9630000</v>
      </c>
      <c r="D83" s="1">
        <v>-11884000</v>
      </c>
      <c r="E83" s="1">
        <v>-40203000</v>
      </c>
      <c r="F83" s="1">
        <v>-197896000</v>
      </c>
      <c r="G83" s="1">
        <v>-239228000</v>
      </c>
      <c r="H83" s="1">
        <v>-264224000</v>
      </c>
      <c r="I83" s="1">
        <v>-969885000</v>
      </c>
      <c r="J83" s="1">
        <v>-1634850000</v>
      </c>
      <c r="K83" s="1">
        <v>-1440471000</v>
      </c>
      <c r="L83" s="1">
        <v>-4081354000</v>
      </c>
      <c r="M83" s="1">
        <v>-2319516000</v>
      </c>
      <c r="N83" s="1">
        <v>-1437000000</v>
      </c>
      <c r="O83" s="1">
        <v>-3232000000</v>
      </c>
      <c r="P83" s="1">
        <v>-6514000000</v>
      </c>
    </row>
    <row r="84" spans="1:16" ht="19" x14ac:dyDescent="0.25">
      <c r="A84" s="5" t="s">
        <v>75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>
        <v>-12260000</v>
      </c>
      <c r="K84" s="1">
        <v>213523000</v>
      </c>
      <c r="L84" s="1">
        <v>-114523000</v>
      </c>
      <c r="M84" s="1">
        <v>-17912000</v>
      </c>
      <c r="N84" s="1">
        <v>-45000000</v>
      </c>
      <c r="O84" s="1">
        <v>-13000000</v>
      </c>
      <c r="P84" s="1" t="s">
        <v>92</v>
      </c>
    </row>
    <row r="85" spans="1:16" ht="19" x14ac:dyDescent="0.25">
      <c r="A85" s="5" t="s">
        <v>76</v>
      </c>
      <c r="B85" s="1" t="s">
        <v>92</v>
      </c>
      <c r="C85" s="1" t="s">
        <v>92</v>
      </c>
      <c r="D85" s="1" t="s">
        <v>92</v>
      </c>
      <c r="E85" s="1" t="s">
        <v>92</v>
      </c>
      <c r="F85" s="1">
        <v>-64952000</v>
      </c>
      <c r="G85" s="1">
        <v>-14992000</v>
      </c>
      <c r="H85" s="1" t="s">
        <v>92</v>
      </c>
      <c r="I85" s="1">
        <v>-205841000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>
        <v>-132000000</v>
      </c>
    </row>
    <row r="86" spans="1:16" ht="19" x14ac:dyDescent="0.25">
      <c r="A86" s="5" t="s">
        <v>77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40000000</v>
      </c>
      <c r="G86" s="1">
        <v>40000000</v>
      </c>
      <c r="H86" s="1" t="s">
        <v>92</v>
      </c>
      <c r="I86" s="1">
        <v>189131000</v>
      </c>
      <c r="J86" s="1" t="s">
        <v>92</v>
      </c>
      <c r="K86" s="1">
        <v>16667000</v>
      </c>
      <c r="L86" s="1" t="s">
        <v>92</v>
      </c>
      <c r="M86" s="1" t="s">
        <v>92</v>
      </c>
      <c r="N86" s="1" t="s">
        <v>92</v>
      </c>
      <c r="O86" s="1" t="s">
        <v>92</v>
      </c>
      <c r="P86" s="1" t="s">
        <v>92</v>
      </c>
    </row>
    <row r="87" spans="1:16" ht="19" x14ac:dyDescent="0.25">
      <c r="A87" s="5" t="s">
        <v>78</v>
      </c>
      <c r="B87" s="1">
        <v>40000</v>
      </c>
      <c r="C87" s="1">
        <v>-960000</v>
      </c>
      <c r="D87" s="1">
        <v>-2360000</v>
      </c>
      <c r="E87" s="1">
        <v>-140094000</v>
      </c>
      <c r="F87" s="1">
        <v>46920000</v>
      </c>
      <c r="G87" s="1">
        <v>7290000</v>
      </c>
      <c r="H87" s="1">
        <v>14807000</v>
      </c>
      <c r="I87" s="1">
        <v>-3849000</v>
      </c>
      <c r="J87" s="1">
        <v>-26441000</v>
      </c>
      <c r="K87" s="1">
        <v>-206149000</v>
      </c>
      <c r="L87" s="1">
        <v>-223090000</v>
      </c>
      <c r="M87" s="1" t="s">
        <v>92</v>
      </c>
      <c r="N87" s="1">
        <v>46000000</v>
      </c>
      <c r="O87" s="1">
        <v>113000000</v>
      </c>
      <c r="P87" s="1">
        <v>-1222000000</v>
      </c>
    </row>
    <row r="88" spans="1:16" ht="19" x14ac:dyDescent="0.25">
      <c r="A88" s="6" t="s">
        <v>79</v>
      </c>
      <c r="B88" s="10">
        <v>-9762000</v>
      </c>
      <c r="C88" s="10">
        <v>-10590000</v>
      </c>
      <c r="D88" s="10">
        <v>-14244000</v>
      </c>
      <c r="E88" s="10">
        <v>-180297000</v>
      </c>
      <c r="F88" s="10">
        <v>-175928000</v>
      </c>
      <c r="G88" s="10">
        <v>-206930000</v>
      </c>
      <c r="H88" s="10">
        <v>-249417000</v>
      </c>
      <c r="I88" s="10">
        <v>-990444000</v>
      </c>
      <c r="J88" s="10">
        <v>-1673551000</v>
      </c>
      <c r="K88" s="10">
        <v>-1416430000</v>
      </c>
      <c r="L88" s="10">
        <v>-4418967000</v>
      </c>
      <c r="M88" s="10">
        <v>-2337428000</v>
      </c>
      <c r="N88" s="10">
        <v>-1436000000</v>
      </c>
      <c r="O88" s="10">
        <v>-3132000000</v>
      </c>
      <c r="P88" s="10">
        <v>-7868000000</v>
      </c>
    </row>
    <row r="89" spans="1:16" ht="19" x14ac:dyDescent="0.25">
      <c r="A89" s="5" t="s">
        <v>80</v>
      </c>
      <c r="B89" s="1" t="s">
        <v>92</v>
      </c>
      <c r="C89" s="1">
        <v>-191000</v>
      </c>
      <c r="D89" s="1">
        <v>-322000</v>
      </c>
      <c r="E89" s="1">
        <v>-315000</v>
      </c>
      <c r="F89" s="1">
        <v>-416000</v>
      </c>
      <c r="G89" s="1">
        <v>-15542000</v>
      </c>
      <c r="H89" s="1">
        <v>-460762000</v>
      </c>
      <c r="I89" s="1">
        <v>-11179000</v>
      </c>
      <c r="J89" s="1">
        <v>-203780000</v>
      </c>
      <c r="K89" s="1">
        <v>-1904483000</v>
      </c>
      <c r="L89" s="1">
        <v>-4263788000</v>
      </c>
      <c r="M89" s="1">
        <v>-6087029000</v>
      </c>
      <c r="N89" s="1">
        <v>-9871000000</v>
      </c>
      <c r="O89" s="1">
        <v>-12201000000</v>
      </c>
      <c r="P89" s="1">
        <v>-14615000000</v>
      </c>
    </row>
    <row r="90" spans="1:16" ht="19" x14ac:dyDescent="0.25">
      <c r="A90" s="5" t="s">
        <v>81</v>
      </c>
      <c r="B90" s="1" t="s">
        <v>92</v>
      </c>
      <c r="C90" s="1">
        <v>21000</v>
      </c>
      <c r="D90" s="1" t="s">
        <v>92</v>
      </c>
      <c r="E90" s="1">
        <v>268842000</v>
      </c>
      <c r="F90" s="1">
        <v>231468000</v>
      </c>
      <c r="G90" s="1">
        <v>221496000</v>
      </c>
      <c r="H90" s="1">
        <v>415000000</v>
      </c>
      <c r="I90" s="1" t="s">
        <v>92</v>
      </c>
      <c r="J90" s="1">
        <v>750000000</v>
      </c>
      <c r="K90" s="1">
        <v>1701734000</v>
      </c>
      <c r="L90" s="1">
        <v>400175000</v>
      </c>
      <c r="M90" s="1" t="s">
        <v>92</v>
      </c>
      <c r="N90" s="1">
        <v>848000000</v>
      </c>
      <c r="O90" s="1">
        <v>12269000000</v>
      </c>
      <c r="P90" s="1" t="s">
        <v>92</v>
      </c>
    </row>
    <row r="91" spans="1:16" ht="19" x14ac:dyDescent="0.25">
      <c r="A91" s="5" t="s">
        <v>82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 t="s">
        <v>92</v>
      </c>
      <c r="N91" s="1" t="s">
        <v>92</v>
      </c>
      <c r="O91" s="1" t="s">
        <v>92</v>
      </c>
      <c r="P91" s="1" t="s">
        <v>92</v>
      </c>
    </row>
    <row r="92" spans="1:16" ht="19" x14ac:dyDescent="0.25">
      <c r="A92" s="5" t="s">
        <v>83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  <c r="P92" s="1" t="s">
        <v>92</v>
      </c>
    </row>
    <row r="93" spans="1:16" ht="19" x14ac:dyDescent="0.25">
      <c r="A93" s="5" t="s">
        <v>84</v>
      </c>
      <c r="B93" s="1">
        <v>45041000</v>
      </c>
      <c r="C93" s="1">
        <v>55238000</v>
      </c>
      <c r="D93" s="1">
        <v>155741000</v>
      </c>
      <c r="E93" s="1">
        <v>69518000</v>
      </c>
      <c r="F93" s="1">
        <v>214948000</v>
      </c>
      <c r="G93" s="1">
        <v>213681000</v>
      </c>
      <c r="H93" s="1">
        <v>681184000</v>
      </c>
      <c r="I93" s="1">
        <v>2154309000</v>
      </c>
      <c r="J93" s="1">
        <v>977303000</v>
      </c>
      <c r="K93" s="1">
        <v>3946725000</v>
      </c>
      <c r="L93" s="1">
        <v>8278477000</v>
      </c>
      <c r="M93" s="1">
        <v>6660784000</v>
      </c>
      <c r="N93" s="1">
        <v>10552000000</v>
      </c>
      <c r="O93" s="1">
        <v>9905000000</v>
      </c>
      <c r="P93" s="1">
        <v>9412000000</v>
      </c>
    </row>
    <row r="94" spans="1:16" ht="19" x14ac:dyDescent="0.25">
      <c r="A94" s="6" t="s">
        <v>85</v>
      </c>
      <c r="B94" s="10">
        <v>45041000</v>
      </c>
      <c r="C94" s="10">
        <v>55068000</v>
      </c>
      <c r="D94" s="10">
        <v>155419000</v>
      </c>
      <c r="E94" s="10">
        <v>338045000</v>
      </c>
      <c r="F94" s="10">
        <v>446000000</v>
      </c>
      <c r="G94" s="10">
        <v>419635000</v>
      </c>
      <c r="H94" s="10">
        <v>635422000</v>
      </c>
      <c r="I94" s="10">
        <v>2143130000</v>
      </c>
      <c r="J94" s="10">
        <v>1523523000</v>
      </c>
      <c r="K94" s="10">
        <v>3743976000</v>
      </c>
      <c r="L94" s="10">
        <v>4414864000</v>
      </c>
      <c r="M94" s="10">
        <v>573755000</v>
      </c>
      <c r="N94" s="10">
        <v>1529000000</v>
      </c>
      <c r="O94" s="10">
        <v>9973000000</v>
      </c>
      <c r="P94" s="10">
        <v>-5203000000</v>
      </c>
    </row>
    <row r="95" spans="1:16" ht="19" x14ac:dyDescent="0.25">
      <c r="A95" s="5" t="s">
        <v>86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>
        <v>-35525000</v>
      </c>
      <c r="J95" s="1">
        <v>-34278000</v>
      </c>
      <c r="K95" s="1">
        <v>-7409000</v>
      </c>
      <c r="L95" s="1">
        <v>39455000</v>
      </c>
      <c r="M95" s="1">
        <v>-22700000</v>
      </c>
      <c r="N95" s="1">
        <v>8000000</v>
      </c>
      <c r="O95" s="1">
        <v>334000000</v>
      </c>
      <c r="P95" s="1">
        <v>-183000000</v>
      </c>
    </row>
    <row r="96" spans="1:16" ht="19" x14ac:dyDescent="0.25">
      <c r="A96" s="6" t="s">
        <v>87</v>
      </c>
      <c r="B96" s="10">
        <v>-18190000</v>
      </c>
      <c r="C96" s="10">
        <v>-7934000</v>
      </c>
      <c r="D96" s="10">
        <v>60350000</v>
      </c>
      <c r="E96" s="10">
        <v>29931000</v>
      </c>
      <c r="F96" s="10">
        <v>155708000</v>
      </c>
      <c r="G96" s="10">
        <v>-53376000</v>
      </c>
      <c r="H96" s="10">
        <v>643999000</v>
      </c>
      <c r="I96" s="10">
        <v>1059824000</v>
      </c>
      <c r="J96" s="10">
        <v>-708805000</v>
      </c>
      <c r="K96" s="10">
        <v>2196308000</v>
      </c>
      <c r="L96" s="10">
        <v>-25302000</v>
      </c>
      <c r="M96" s="10">
        <v>311429000</v>
      </c>
      <c r="N96" s="10">
        <v>2506000000</v>
      </c>
      <c r="O96" s="10">
        <v>13118000000</v>
      </c>
      <c r="P96" s="10">
        <v>-1757000000</v>
      </c>
    </row>
    <row r="97" spans="1:29" ht="19" x14ac:dyDescent="0.25">
      <c r="A97" s="5" t="s">
        <v>88</v>
      </c>
      <c r="B97" s="1">
        <v>35401000</v>
      </c>
      <c r="C97" s="1">
        <v>17211000</v>
      </c>
      <c r="D97" s="1">
        <v>9277000</v>
      </c>
      <c r="E97" s="1">
        <v>69627000</v>
      </c>
      <c r="F97" s="1">
        <v>99558000</v>
      </c>
      <c r="G97" s="1">
        <v>255266000</v>
      </c>
      <c r="H97" s="1">
        <v>201890000</v>
      </c>
      <c r="I97" s="1">
        <v>845889000</v>
      </c>
      <c r="J97" s="1">
        <v>1905713000</v>
      </c>
      <c r="K97" s="1">
        <v>1196908000</v>
      </c>
      <c r="L97" s="1">
        <v>3393216000</v>
      </c>
      <c r="M97" s="1">
        <v>3964959000</v>
      </c>
      <c r="N97" s="1">
        <v>4277000000</v>
      </c>
      <c r="O97" s="1">
        <v>6783000000</v>
      </c>
      <c r="P97" s="1">
        <v>19901000000</v>
      </c>
      <c r="S97" s="44" t="s">
        <v>96</v>
      </c>
    </row>
    <row r="98" spans="1:29" ht="19" x14ac:dyDescent="0.25">
      <c r="A98" s="7" t="s">
        <v>89</v>
      </c>
      <c r="B98" s="11">
        <v>17211000</v>
      </c>
      <c r="C98" s="11">
        <v>9277000</v>
      </c>
      <c r="D98" s="11">
        <v>69627000</v>
      </c>
      <c r="E98" s="11">
        <v>99558000</v>
      </c>
      <c r="F98" s="11">
        <v>255266000</v>
      </c>
      <c r="G98" s="11">
        <v>201890000</v>
      </c>
      <c r="H98" s="11">
        <v>845889000</v>
      </c>
      <c r="I98" s="11">
        <v>1905713000</v>
      </c>
      <c r="J98" s="11">
        <v>1196908000</v>
      </c>
      <c r="K98" s="11">
        <v>3393216000</v>
      </c>
      <c r="L98" s="11">
        <v>3367914000</v>
      </c>
      <c r="M98" s="11">
        <v>4276388000</v>
      </c>
      <c r="N98" s="11">
        <v>6783000000</v>
      </c>
      <c r="O98" s="11">
        <v>19901000000</v>
      </c>
      <c r="P98" s="11">
        <v>18144000000</v>
      </c>
      <c r="Q98" s="20">
        <v>1</v>
      </c>
      <c r="R98" s="20">
        <v>2</v>
      </c>
      <c r="S98" s="20">
        <v>2</v>
      </c>
    </row>
    <row r="99" spans="1:29" ht="20" x14ac:dyDescent="0.25">
      <c r="A99" s="5" t="s">
        <v>90</v>
      </c>
      <c r="B99" s="1">
        <v>-63271000</v>
      </c>
      <c r="C99" s="1">
        <v>-62042000</v>
      </c>
      <c r="D99" s="1">
        <v>-92709000</v>
      </c>
      <c r="E99" s="1">
        <v>-168020000</v>
      </c>
      <c r="F99" s="1">
        <v>-312260000</v>
      </c>
      <c r="G99" s="1">
        <v>-505309000</v>
      </c>
      <c r="H99" s="1">
        <v>-6230000</v>
      </c>
      <c r="I99" s="1">
        <v>-1027222000</v>
      </c>
      <c r="J99" s="1">
        <v>-2159349000</v>
      </c>
      <c r="K99" s="1">
        <v>-1564300000</v>
      </c>
      <c r="L99" s="1">
        <v>-4142008000</v>
      </c>
      <c r="M99" s="1">
        <v>-221714000</v>
      </c>
      <c r="N99" s="1">
        <v>968000000</v>
      </c>
      <c r="O99" s="1">
        <v>2701000000</v>
      </c>
      <c r="P99" s="1">
        <v>3483000000</v>
      </c>
      <c r="Q99" s="45">
        <f>P99*(1+Q100)</f>
        <v>4493070000</v>
      </c>
      <c r="R99" s="45">
        <f>Q99*(1+R100)</f>
        <v>5796060300</v>
      </c>
      <c r="S99" s="45">
        <f>(R99*(1+S100))/(U55-S100)</f>
        <v>55127575365.34111</v>
      </c>
      <c r="T99" s="22" t="s">
        <v>121</v>
      </c>
    </row>
    <row r="100" spans="1:29" s="41" customFormat="1" ht="19" x14ac:dyDescent="0.25">
      <c r="A100" s="14" t="s">
        <v>120</v>
      </c>
      <c r="B100" s="16" t="e">
        <f>(B99/A99)-1</f>
        <v>#VALUE!</v>
      </c>
      <c r="C100" s="16">
        <f t="shared" ref="C100:M100" si="4">(C99/B99)-1</f>
        <v>-1.9424380837982591E-2</v>
      </c>
      <c r="D100" s="16">
        <f t="shared" si="4"/>
        <v>0.49429418780825896</v>
      </c>
      <c r="E100" s="16">
        <f t="shared" si="4"/>
        <v>0.81233752925821667</v>
      </c>
      <c r="F100" s="16">
        <f t="shared" si="4"/>
        <v>0.85846922985358876</v>
      </c>
      <c r="G100" s="16">
        <f t="shared" si="4"/>
        <v>0.61823160187023629</v>
      </c>
      <c r="H100" s="16">
        <f t="shared" si="4"/>
        <v>-0.98767091027470322</v>
      </c>
      <c r="I100" s="16">
        <f t="shared" si="4"/>
        <v>163.88314606741574</v>
      </c>
      <c r="J100" s="16">
        <f t="shared" si="4"/>
        <v>1.1021249544889029</v>
      </c>
      <c r="K100" s="16">
        <f t="shared" si="4"/>
        <v>-0.27556870149290369</v>
      </c>
      <c r="L100" s="16">
        <f t="shared" si="4"/>
        <v>1.6478348142939332</v>
      </c>
      <c r="M100" s="16">
        <f t="shared" si="4"/>
        <v>-0.94647185616251828</v>
      </c>
      <c r="N100" s="17">
        <f>(N99/M99)-1</f>
        <v>-5.3659850077126388</v>
      </c>
      <c r="O100" s="17">
        <f t="shared" ref="O100:P100" si="5">(O99/N99)-1</f>
        <v>1.790289256198347</v>
      </c>
      <c r="P100" s="17">
        <f t="shared" si="5"/>
        <v>0.28952239911144018</v>
      </c>
      <c r="Q100" s="37">
        <v>0.28999999999999998</v>
      </c>
      <c r="R100" s="37">
        <v>0.28999999999999998</v>
      </c>
      <c r="S100" s="38">
        <v>2.5000000000000001E-2</v>
      </c>
      <c r="T100" s="18">
        <f>(P100+O100+N100+M100+L100)/5</f>
        <v>-0.51696207885428735</v>
      </c>
      <c r="U100" s="42"/>
      <c r="V100" s="39"/>
      <c r="W100" s="39"/>
      <c r="X100" s="40"/>
      <c r="Y100" s="43"/>
      <c r="Z100" s="39"/>
      <c r="AA100" s="39"/>
      <c r="AB100" s="40"/>
      <c r="AC100" s="18"/>
    </row>
    <row r="101" spans="1:29" ht="19" x14ac:dyDescent="0.25">
      <c r="A101" s="46" t="s">
        <v>122</v>
      </c>
      <c r="Q101" s="1">
        <f>Q99/(1+$U$55)^Q98</f>
        <v>3966453787.1455264</v>
      </c>
      <c r="R101" s="1">
        <f>R99/(1+$U$55)^R98</f>
        <v>4517012818.1341057</v>
      </c>
      <c r="S101" s="1">
        <f>S99/(1+$U$55)^S98</f>
        <v>42962279836.512352</v>
      </c>
    </row>
    <row r="103" spans="1:29" x14ac:dyDescent="0.2">
      <c r="P103" s="47" t="s">
        <v>123</v>
      </c>
      <c r="Q103" s="47">
        <f>SUM(Q101:S101)</f>
        <v>51445746441.791985</v>
      </c>
    </row>
    <row r="104" spans="1:29" x14ac:dyDescent="0.2">
      <c r="P104" s="47" t="s">
        <v>124</v>
      </c>
      <c r="Q104" s="47">
        <f>U50</f>
        <v>6834000000</v>
      </c>
    </row>
    <row r="105" spans="1:29" x14ac:dyDescent="0.2">
      <c r="P105" s="48" t="s">
        <v>125</v>
      </c>
      <c r="Q105" s="48">
        <f>P36</f>
        <v>17707000000</v>
      </c>
    </row>
    <row r="106" spans="1:29" x14ac:dyDescent="0.2">
      <c r="P106" s="49" t="s">
        <v>126</v>
      </c>
      <c r="Q106" s="49">
        <f>Q103-Q104+Q105</f>
        <v>62318746441.791985</v>
      </c>
    </row>
    <row r="107" spans="1:29" x14ac:dyDescent="0.2">
      <c r="P107" s="48" t="s">
        <v>127</v>
      </c>
      <c r="Q107" s="48">
        <v>3130000000</v>
      </c>
    </row>
    <row r="108" spans="1:29" x14ac:dyDescent="0.2">
      <c r="P108" s="50" t="s">
        <v>128</v>
      </c>
      <c r="Q108" s="51">
        <f>Q106/Q107</f>
        <v>19.91014263316038</v>
      </c>
    </row>
    <row r="109" spans="1:29" ht="17" x14ac:dyDescent="0.2">
      <c r="P109" s="52" t="s">
        <v>129</v>
      </c>
      <c r="Q109" s="53">
        <v>214.44</v>
      </c>
    </row>
    <row r="110" spans="1:29" x14ac:dyDescent="0.2">
      <c r="P110" s="52"/>
      <c r="Q110" s="53"/>
    </row>
    <row r="111" spans="1:29" ht="17" x14ac:dyDescent="0.2">
      <c r="P111" s="54" t="s">
        <v>130</v>
      </c>
      <c r="Q111" s="55" t="str">
        <f>IF(Q108&gt;Q109, "BUY", "SELL")</f>
        <v>SELL</v>
      </c>
    </row>
    <row r="112" spans="1:29" ht="34" x14ac:dyDescent="0.2">
      <c r="P112" s="54" t="s">
        <v>131</v>
      </c>
      <c r="Q112" s="56">
        <f>(Q108/Q109)-1</f>
        <v>-0.90715285099253695</v>
      </c>
    </row>
  </sheetData>
  <hyperlinks>
    <hyperlink ref="A1" r:id="rId1" tooltip="https://roic.ai/company/TSLA" display="ROIC.AI | TSLA" xr:uid="{00000000-0004-0000-0000-000000000000}"/>
    <hyperlink ref="B32" r:id="rId2" tooltip="https://sec.gov" xr:uid="{00000000-0004-0000-0000-000001000000}"/>
    <hyperlink ref="B70" r:id="rId3" tooltip="https://sec.gov" xr:uid="{00000000-0004-0000-0000-000002000000}"/>
    <hyperlink ref="C32" r:id="rId4" tooltip="https://sec.gov" xr:uid="{00000000-0004-0000-0000-000004000000}"/>
    <hyperlink ref="C70" r:id="rId5" tooltip="https://sec.gov" xr:uid="{00000000-0004-0000-0000-000005000000}"/>
    <hyperlink ref="D32" r:id="rId6" tooltip="https://sec.gov" xr:uid="{00000000-0004-0000-0000-000007000000}"/>
    <hyperlink ref="D70" r:id="rId7" tooltip="https://sec.gov" xr:uid="{00000000-0004-0000-0000-000008000000}"/>
    <hyperlink ref="E32" r:id="rId8" tooltip="https://www.sec.gov/Archives/edgar/data/1318605/000119312511054847/0001193125-11-054847-index.htm" xr:uid="{00000000-0004-0000-0000-00000A000000}"/>
    <hyperlink ref="E70" r:id="rId9" tooltip="https://www.sec.gov/Archives/edgar/data/1318605/000119312511054847/0001193125-11-054847-index.htm" xr:uid="{00000000-0004-0000-0000-00000B000000}"/>
    <hyperlink ref="F32" r:id="rId10" tooltip="https://www.sec.gov/Archives/edgar/data/1318605/000119312512081990/0001193125-12-081990-index.htm" xr:uid="{00000000-0004-0000-0000-00000D000000}"/>
    <hyperlink ref="F70" r:id="rId11" tooltip="https://www.sec.gov/Archives/edgar/data/1318605/000119312512081990/0001193125-12-081990-index.htm" xr:uid="{00000000-0004-0000-0000-00000E000000}"/>
    <hyperlink ref="G32" r:id="rId12" tooltip="https://www.sec.gov/Archives/edgar/data/1318605/000119312513096241/0001193125-13-096241-index.htm" xr:uid="{00000000-0004-0000-0000-000010000000}"/>
    <hyperlink ref="G70" r:id="rId13" tooltip="https://www.sec.gov/Archives/edgar/data/1318605/000119312513096241/0001193125-13-096241-index.htm" xr:uid="{00000000-0004-0000-0000-000011000000}"/>
    <hyperlink ref="H32" r:id="rId14" tooltip="https://www.sec.gov/Archives/edgar/data/1318605/000119312514069681/0001193125-14-069681-index.htm" xr:uid="{00000000-0004-0000-0000-000013000000}"/>
    <hyperlink ref="H70" r:id="rId15" tooltip="https://www.sec.gov/Archives/edgar/data/1318605/000119312514069681/0001193125-14-069681-index.htm" xr:uid="{00000000-0004-0000-0000-000014000000}"/>
    <hyperlink ref="I32" r:id="rId16" tooltip="https://www.sec.gov/Archives/edgar/data/1318605/000156459015001031/0001564590-15-001031-index.htm" xr:uid="{00000000-0004-0000-0000-000016000000}"/>
    <hyperlink ref="I70" r:id="rId17" tooltip="https://www.sec.gov/Archives/edgar/data/1318605/000156459015001031/0001564590-15-001031-index.htm" xr:uid="{00000000-0004-0000-0000-000017000000}"/>
    <hyperlink ref="J32" r:id="rId18" tooltip="https://www.sec.gov/Archives/edgar/data/1318605/000156459016013195/0001564590-16-013195-index.htm" xr:uid="{00000000-0004-0000-0000-000019000000}"/>
    <hyperlink ref="J70" r:id="rId19" tooltip="https://www.sec.gov/Archives/edgar/data/1318605/000156459016013195/0001564590-16-013195-index.htm" xr:uid="{00000000-0004-0000-0000-00001A000000}"/>
    <hyperlink ref="K32" r:id="rId20" tooltip="https://www.sec.gov/Archives/edgar/data/1318605/000156459017003118/0001564590-17-003118-index.htm" xr:uid="{00000000-0004-0000-0000-00001C000000}"/>
    <hyperlink ref="K70" r:id="rId21" tooltip="https://www.sec.gov/Archives/edgar/data/1318605/000156459017003118/0001564590-17-003118-index.htm" xr:uid="{00000000-0004-0000-0000-00001D000000}"/>
    <hyperlink ref="L32" r:id="rId22" tooltip="https://www.sec.gov/Archives/edgar/data/1318605/000156459018002956/0001564590-18-002956-index.htm" xr:uid="{00000000-0004-0000-0000-00001F000000}"/>
    <hyperlink ref="L70" r:id="rId23" tooltip="https://www.sec.gov/Archives/edgar/data/1318605/000156459018002956/0001564590-18-002956-index.htm" xr:uid="{00000000-0004-0000-0000-000020000000}"/>
    <hyperlink ref="M32" r:id="rId24" tooltip="https://www.sec.gov/Archives/edgar/data/1318605/000156459019003165/0001564590-19-003165-index.htm" xr:uid="{00000000-0004-0000-0000-000022000000}"/>
    <hyperlink ref="M70" r:id="rId25" tooltip="https://www.sec.gov/Archives/edgar/data/1318605/000156459019003165/0001564590-19-003165-index.htm" xr:uid="{00000000-0004-0000-0000-000023000000}"/>
    <hyperlink ref="N32" r:id="rId26" tooltip="https://www.sec.gov/Archives/edgar/data/1318605/000156459020004475/0001564590-20-004475-index.htm" xr:uid="{00000000-0004-0000-0000-000025000000}"/>
    <hyperlink ref="N70" r:id="rId27" tooltip="https://www.sec.gov/Archives/edgar/data/1318605/000156459020004475/0001564590-20-004475-index.htm" xr:uid="{00000000-0004-0000-0000-000026000000}"/>
    <hyperlink ref="O32" r:id="rId28" tooltip="https://www.sec.gov/Archives/edgar/data/1318605/000156459021004599/0001564590-21-004599-index.htm" xr:uid="{00000000-0004-0000-0000-000028000000}"/>
    <hyperlink ref="O70" r:id="rId29" tooltip="https://www.sec.gov/Archives/edgar/data/1318605/000156459021004599/0001564590-21-004599-index.htm" xr:uid="{00000000-0004-0000-0000-000029000000}"/>
    <hyperlink ref="P32" r:id="rId30" tooltip="https://www.sec.gov/Archives/edgar/data/1318605/000095017022000796/0000950170-22-000796-index.htm" xr:uid="{00000000-0004-0000-0000-00002B000000}"/>
    <hyperlink ref="P70" r:id="rId31" tooltip="https://www.sec.gov/Archives/edgar/data/1318605/000095017022000796/0000950170-22-000796-index.htm" xr:uid="{00000000-0004-0000-0000-00002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2022-10-05T03:53:06Z</dcterms:created>
  <dcterms:modified xsi:type="dcterms:W3CDTF">2022-10-26T04:49:39Z</dcterms:modified>
</cp:coreProperties>
</file>