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42B12769-62DC-684B-8EE9-EF6D9D84F50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94" i="1" l="1"/>
  <c r="AC105" i="1"/>
  <c r="AD105" i="1" s="1"/>
  <c r="AE105" i="1" s="1"/>
  <c r="AF105" i="1" s="1"/>
  <c r="AB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C116" i="1" l="1" a="1"/>
  <c r="AC116" i="1" s="1"/>
  <c r="AI95" i="1" a="1"/>
  <c r="AI95" i="1" s="1"/>
  <c r="AI97" i="1" s="1"/>
  <c r="AI101" i="1" a="1"/>
  <c r="AI101" i="1" s="1"/>
  <c r="AJ102" i="1" s="1"/>
  <c r="AC111" i="1"/>
  <c r="AI90" i="1"/>
  <c r="AI89" i="1"/>
  <c r="AI91" i="1" s="1"/>
  <c r="AI87" i="1"/>
  <c r="AI86" i="1"/>
  <c r="AI99" i="1" s="1"/>
  <c r="AI85" i="1"/>
  <c r="AI88" i="1" s="1"/>
  <c r="AG19" i="1"/>
  <c r="AG16" i="1"/>
  <c r="AC114" i="1" s="1"/>
  <c r="AJ13" i="1"/>
  <c r="AI13" i="1"/>
  <c r="AH13" i="1"/>
  <c r="AG13" i="1"/>
  <c r="AJ10" i="1"/>
  <c r="AI10" i="1"/>
  <c r="AH10" i="1"/>
  <c r="AG10" i="1"/>
  <c r="AJ7" i="1"/>
  <c r="AI7" i="1"/>
  <c r="AH7" i="1"/>
  <c r="AG7" i="1"/>
  <c r="AI4" i="1"/>
  <c r="AH4" i="1"/>
  <c r="AG4" i="1"/>
  <c r="AF4" i="1"/>
  <c r="AE4" i="1"/>
  <c r="AD4" i="1"/>
  <c r="AC4" i="1"/>
  <c r="AB4" i="1"/>
  <c r="AA9" i="1"/>
  <c r="AA13" i="1"/>
  <c r="AA20" i="1"/>
  <c r="AA29" i="1"/>
  <c r="AA35" i="1"/>
  <c r="AA80" i="1"/>
  <c r="AA89" i="1"/>
  <c r="AA106" i="1"/>
  <c r="AJ4" i="1" s="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106" i="1" l="1"/>
  <c r="AJ16" i="1"/>
  <c r="AI16" i="1"/>
  <c r="AH16" i="1"/>
  <c r="AC108" i="1"/>
  <c r="AI92" i="1"/>
  <c r="AI103" i="1"/>
  <c r="AI102" i="1" s="1"/>
  <c r="AC112" i="1"/>
  <c r="AB108" i="1"/>
  <c r="AD108" i="1" l="1"/>
  <c r="AI100" i="1"/>
  <c r="AI105" i="1" s="1"/>
  <c r="AI108" i="1" s="1"/>
  <c r="AF107" i="1" l="1"/>
  <c r="AF108" i="1" s="1"/>
  <c r="AE108" i="1"/>
  <c r="AC110" i="1" l="1"/>
  <c r="AC113" i="1" s="1"/>
  <c r="AC115" i="1" s="1"/>
  <c r="AC118" i="1" s="1"/>
  <c r="AC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<sst xmlns="http://schemas.openxmlformats.org/spreadsheetml/2006/main" count="662" uniqueCount="163">
  <si>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</si>
  <si>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</si>
  <si>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</si>
  <si>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</si>
  <si>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</si>
  <si>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</si>
  <si>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</si>
  <si>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</si>
  <si>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</si>
  <si>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</si>
  <si>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</si>
  <si>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</si>
  <si>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</si>
  <si>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</si>
  <si>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</si>
  <si>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</si>
  <si>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</si>
  <si>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</si>
  <si>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</si>
  <si>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</si>
  <si>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</si>
  <si>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</si>
  <si>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</si>
  <si>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</si>
  <si>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</si>
  <si>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</si>
  <si>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</si>
  <si>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</si>
  <si>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</si>
  <si>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</si>
  <si>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</si>
  <si>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</si>
  <si>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</si>
  <si>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</si>
  <si>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</si>
  <si>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</si>
  <si>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</si>
  <si>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</si>
  <si>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</si>
  <si>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</si>
  <si>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</si>
  <si>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</si>
  <si>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</si>
  <si>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</si>
  <si>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</si>
  <si>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</si>
  <si>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</si>
  <si>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</si>
  <si>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</si>
  <si>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</si>
  <si>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</si>
  <si>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</si>
  <si>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</si>
  <si>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</si>
  <si>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</si>
  <si>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</si>
  <si>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</si>
  <si>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</si>
  <si>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</si>
  <si>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</si>
  <si>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</si>
  <si>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</si>
  <si>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</si>
  <si>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</si>
  <si>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</si>
  <si>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</si>
  <si>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</si>
  <si>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</si>
  <si>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</si>
  <si>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</si>
  <si>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</si>
  <si>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</si>
  <si>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</si>
  <si>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</si>
  <si>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</si>
  <si>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</si>
  <si>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</si>
  <si>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</si>
  <si>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</si>
  <si>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</si>
  <si>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</si>
  <si>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</si>
  <si>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</si>
  <si>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</si>
  <si>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</si>
  <si>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</si>
  <si>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</si>
  <si>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</si>
  <si>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</si>
  <si>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</si>
  <si>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</si>
  <si>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</si>
  <si>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</si>
  <si>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</si>
  <si>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</si>
  <si>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</si>
  <si>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</si>
  <si>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</si>
  <si>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</si>
  <si>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</si>
  <si>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</si>
  <si>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</si>
  <si>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</si>
  <si>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</si>
  <si>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</si>
  <si>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</si>
  <si>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</si>
  <si>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</si>
  <si>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</si>
  <si>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</si>
  <si>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</si>
  <si>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</si>
  <si>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</si>
  <si>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</si>
  <si>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</si>
  <si>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</si>
  <si>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</si>
  <si>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</si>
  <si>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</si>
  <si>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</si>
  <si>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</si>
  <si>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</si>
  <si>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</si>
  <si>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</si>
  <si>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</si>
  <si>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</si>
  <si>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</si>
  <si>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</si>
  <si>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</si>
  <si>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</si>
  <si>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</si>
  <si>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</si>
  <si>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</si>
  <si>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</si>
  <si>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</si>
  <si>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</si>
  <si>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</si>
  <si>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</si>
  <si>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</si>
  <si>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</si>
  <si>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</si>
  <si>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</si>
  <si>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</si>
  <si>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</si>
  <si>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</si>
  <si>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</si>
  <si>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</si>
  <si>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</si>
  <si>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</si>
  <si>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</si>
  <si>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</si>
  <si>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</si>
  <si>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</si>
  <si>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</si>
  <si>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</si>
  <si>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</si>
  <si>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</si>
  <si>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USD to TWD</t>
  </si>
  <si>
    <t>Market Cap (USD)</t>
  </si>
  <si>
    <t>Current Price (USD)</t>
  </si>
  <si>
    <t>Intrinsic Value (USD)</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</si>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</sst>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0" fontId="12" fillId="4" borderId="0" xfId="0" applyNumberFormat="1" applyFont="1" applyFill="1"/>
    <xf numFmtId="0" fontId="1" fillId="7" borderId="6" xfId="0" applyFont="1" applyFill="1" applyBorder="1"/>
    <xf numFmtId="164" fontId="11" fillId="4" borderId="6" xfId="0" applyNumberFormat="1" applyFont="1" applyFill="1" applyBorder="1"/>
    <xf numFmtId="0" fontId="12" fillId="7" borderId="6" xfId="0" applyFont="1" applyFill="1" applyBorder="1" applyAlignment="1">
      <alignment horizontal="center"/>
    </xf>
    <xf numFmtId="164" fontId="10" fillId="8" borderId="0" xfId="0" applyNumberFormat="1" applyFont="1" applyFill="1"/>
    <xf numFmtId="164" fontId="1" fillId="8" borderId="0" xfId="0" applyNumberFormat="1" applyFont="1" applyFill="1"/>
    <xf numFmtId="10" fontId="11" fillId="7"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TSM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855293670653911E-2"/>
          <c:y val="0.11525455310452605"/>
          <c:w val="0.8465823103226906"/>
          <c:h val="0.745126525214882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44053071458</c:v>
                </c:pt>
                <c:pt idx="1">
                  <c:v>50339078125</c:v>
                </c:pt>
                <c:pt idx="2">
                  <c:v>73075908036</c:v>
                </c:pt>
                <c:pt idx="3">
                  <c:v>166197601933</c:v>
                </c:pt>
                <c:pt idx="4">
                  <c:v>130207396372</c:v>
                </c:pt>
                <c:pt idx="5">
                  <c:v>162583484358</c:v>
                </c:pt>
                <c:pt idx="6">
                  <c:v>202648572480</c:v>
                </c:pt>
                <c:pt idx="7">
                  <c:v>257622812160</c:v>
                </c:pt>
                <c:pt idx="8">
                  <c:v>267362810860</c:v>
                </c:pt>
                <c:pt idx="9">
                  <c:v>317358056818</c:v>
                </c:pt>
                <c:pt idx="10">
                  <c:v>322647065905</c:v>
                </c:pt>
                <c:pt idx="11">
                  <c:v>334064749760</c:v>
                </c:pt>
                <c:pt idx="12">
                  <c:v>295742200000</c:v>
                </c:pt>
                <c:pt idx="13">
                  <c:v>419537900000</c:v>
                </c:pt>
                <c:pt idx="14">
                  <c:v>427080600000</c:v>
                </c:pt>
                <c:pt idx="15">
                  <c:v>506223600000</c:v>
                </c:pt>
                <c:pt idx="16">
                  <c:v>597003300000</c:v>
                </c:pt>
                <c:pt idx="17">
                  <c:v>762835000000</c:v>
                </c:pt>
                <c:pt idx="18">
                  <c:v>843512500000</c:v>
                </c:pt>
                <c:pt idx="19">
                  <c:v>947909200000</c:v>
                </c:pt>
                <c:pt idx="20">
                  <c:v>977442600000</c:v>
                </c:pt>
                <c:pt idx="21">
                  <c:v>1031361800000</c:v>
                </c:pt>
                <c:pt idx="22">
                  <c:v>1069988800000</c:v>
                </c:pt>
                <c:pt idx="23">
                  <c:v>1339238500000</c:v>
                </c:pt>
                <c:pt idx="24">
                  <c:v>1587415000000</c:v>
                </c:pt>
                <c:pt idx="25">
                  <c:v>2263891292000</c:v>
                </c:pt>
              </c:numCache>
            </c:numRef>
          </c:val>
          <c:extLst>
            <c:ext xmlns:c16="http://schemas.microsoft.com/office/drawing/2014/chart" uri="{C3380CC4-5D6E-409C-BE32-E72D297353CC}">
              <c16:uniqueId val="{00000000-A12C-3E4B-856F-5798D1D2983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25236529748</c:v>
                </c:pt>
                <c:pt idx="1">
                  <c:v>28924431578</c:v>
                </c:pt>
                <c:pt idx="2">
                  <c:v>42219969222</c:v>
                </c:pt>
                <c:pt idx="3">
                  <c:v>105384428234</c:v>
                </c:pt>
                <c:pt idx="4">
                  <c:v>59017945562</c:v>
                </c:pt>
                <c:pt idx="5">
                  <c:v>92408142596</c:v>
                </c:pt>
                <c:pt idx="6">
                  <c:v>120101876820</c:v>
                </c:pt>
                <c:pt idx="7">
                  <c:v>162060216360</c:v>
                </c:pt>
                <c:pt idx="8">
                  <c:v>170484554525</c:v>
                </c:pt>
                <c:pt idx="9">
                  <c:v>208468862569</c:v>
                </c:pt>
                <c:pt idx="10">
                  <c:v>200784840430</c:v>
                </c:pt>
                <c:pt idx="11">
                  <c:v>192920947615</c:v>
                </c:pt>
                <c:pt idx="12">
                  <c:v>176420400000</c:v>
                </c:pt>
                <c:pt idx="13">
                  <c:v>257829000000</c:v>
                </c:pt>
                <c:pt idx="14">
                  <c:v>253203900000</c:v>
                </c:pt>
                <c:pt idx="15">
                  <c:v>314118800000</c:v>
                </c:pt>
                <c:pt idx="16">
                  <c:v>374918000000</c:v>
                </c:pt>
                <c:pt idx="17">
                  <c:v>505679100000</c:v>
                </c:pt>
                <c:pt idx="18">
                  <c:v>576191500000</c:v>
                </c:pt>
                <c:pt idx="19">
                  <c:v>612972600000</c:v>
                </c:pt>
                <c:pt idx="20">
                  <c:v>659594200000</c:v>
                </c:pt>
                <c:pt idx="21">
                  <c:v>693087000000</c:v>
                </c:pt>
                <c:pt idx="22">
                  <c:v>679918200000</c:v>
                </c:pt>
                <c:pt idx="23">
                  <c:v>918288400000</c:v>
                </c:pt>
                <c:pt idx="24">
                  <c:v>1090323700000</c:v>
                </c:pt>
                <c:pt idx="25">
                  <c:v>1592824709000</c:v>
                </c:pt>
              </c:numCache>
            </c:numRef>
          </c:val>
          <c:extLst>
            <c:ext xmlns:c16="http://schemas.microsoft.com/office/drawing/2014/chart" uri="{C3380CC4-5D6E-409C-BE32-E72D297353CC}">
              <c16:uniqueId val="{00000001-A12C-3E4B-856F-5798D1D2983B}"/>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1'!$B$107:$AA$107</c:f>
              <c:numCache>
                <c:formatCode>#,###,,;\(#,###,,\);\ \-\ \-</c:formatCode>
                <c:ptCount val="26"/>
                <c:pt idx="0">
                  <c:v>-7709062103</c:v>
                </c:pt>
                <c:pt idx="1">
                  <c:v>-2619242913</c:v>
                </c:pt>
                <c:pt idx="2">
                  <c:v>9733162592</c:v>
                </c:pt>
                <c:pt idx="3">
                  <c:v>-10349336879</c:v>
                </c:pt>
                <c:pt idx="4">
                  <c:v>3663846681</c:v>
                </c:pt>
                <c:pt idx="5">
                  <c:v>43346853799</c:v>
                </c:pt>
                <c:pt idx="6">
                  <c:v>115823438460</c:v>
                </c:pt>
                <c:pt idx="7">
                  <c:v>72171154440</c:v>
                </c:pt>
                <c:pt idx="8">
                  <c:v>77365251000</c:v>
                </c:pt>
                <c:pt idx="9">
                  <c:v>126240690774</c:v>
                </c:pt>
                <c:pt idx="10">
                  <c:v>99772974172</c:v>
                </c:pt>
                <c:pt idx="11">
                  <c:v>162712685355</c:v>
                </c:pt>
                <c:pt idx="12">
                  <c:v>72181500000</c:v>
                </c:pt>
                <c:pt idx="13">
                  <c:v>42531600000</c:v>
                </c:pt>
                <c:pt idx="14">
                  <c:v>33624500000</c:v>
                </c:pt>
                <c:pt idx="15">
                  <c:v>42926400000</c:v>
                </c:pt>
                <c:pt idx="16">
                  <c:v>57038300000</c:v>
                </c:pt>
                <c:pt idx="17">
                  <c:v>129124200000</c:v>
                </c:pt>
                <c:pt idx="18">
                  <c:v>268078700000</c:v>
                </c:pt>
                <c:pt idx="19">
                  <c:v>206740900000</c:v>
                </c:pt>
                <c:pt idx="20">
                  <c:v>249429700000</c:v>
                </c:pt>
                <c:pt idx="21">
                  <c:v>251272100000</c:v>
                </c:pt>
                <c:pt idx="22">
                  <c:v>145386600000</c:v>
                </c:pt>
                <c:pt idx="23">
                  <c:v>301191700000</c:v>
                </c:pt>
                <c:pt idx="24">
                  <c:v>262724300000</c:v>
                </c:pt>
                <c:pt idx="25">
                  <c:v>520972732000</c:v>
                </c:pt>
              </c:numCache>
            </c:numRef>
          </c:val>
          <c:extLst>
            <c:ext xmlns:c16="http://schemas.microsoft.com/office/drawing/2014/chart" uri="{C3380CC4-5D6E-409C-BE32-E72D297353CC}">
              <c16:uniqueId val="{00000002-A12C-3E4B-856F-5798D1D2983B}"/>
            </c:ext>
          </c:extLst>
        </c:ser>
        <c:dLbls>
          <c:showLegendKey val="0"/>
          <c:showVal val="0"/>
          <c:showCatName val="0"/>
          <c:showSerName val="0"/>
          <c:showPercent val="0"/>
          <c:showBubbleSize val="0"/>
        </c:dLbls>
        <c:gapWidth val="100"/>
        <c:overlap val="-24"/>
        <c:axId val="1104215568"/>
        <c:axId val="1104217296"/>
      </c:barChart>
      <c:catAx>
        <c:axId val="1104215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4217296"/>
        <c:crosses val="autoZero"/>
        <c:auto val="1"/>
        <c:lblAlgn val="ctr"/>
        <c:lblOffset val="100"/>
        <c:noMultiLvlLbl val="0"/>
      </c:catAx>
      <c:valAx>
        <c:axId val="11042172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4215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63499</xdr:colOff>
      <xdr:row>108</xdr:row>
      <xdr:rowOff>41275</xdr:rowOff>
    </xdr:from>
    <xdr:to>
      <xdr:col>34</xdr:col>
      <xdr:colOff>1587499</xdr:colOff>
      <xdr:row>130</xdr:row>
      <xdr:rowOff>31750</xdr:rowOff>
    </xdr:to>
    <xdr:graphicFrame macro="">
      <xdr:nvGraphicFramePr>
        <xdr:cNvPr id="2" name="Chart 1">
          <a:extLst>
            <a:ext uri="{FF2B5EF4-FFF2-40B4-BE49-F238E27FC236}">
              <a16:creationId xmlns:a16="http://schemas.microsoft.com/office/drawing/2014/main" id="{F6021955-9D7A-B6BF-10AB-F39C3DE49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https://www.bing.com/financeapi/forcetrigger?t=anb2p2&amp;q=XTAI%3a2330&amp;form=skydnc</v>
    <v>Learn more on Bing</v>
  </rv>
  <rv s="1">
    <v>0</v>
    <v>Taiwan Semiconductor Manufacturing Co., Ltd. (XTAI:2330)</v>
    <v>2</v>
    <v>3</v>
    <v>Finance</v>
    <v>4</v>
    <v>en-US</v>
    <v>anb2p2</v>
    <v>268435456</v>
    <v>1</v>
    <v>Powered by Refinitiv</v>
    <v>594</v>
    <v>370</v>
    <v>1.3668</v>
    <v>-7</v>
    <v>-1.2048000000000001E-2</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578</v>
    <v>Semiconductors &amp; Semiconductor Equipment</v>
    <v>Stock</v>
    <v>45103.398888888885</v>
    <v>0</v>
    <v>574</v>
    <v>14885008180000</v>
    <v>Taiwan Semiconductor Manufacturing Co., Ltd.</v>
    <v>Taiwan Semiconductor Manufacturing Co., Ltd.</v>
    <v>576</v>
    <v>14.58</v>
    <v>581</v>
    <v>574</v>
    <v>25932070000</v>
    <v>2330</v>
    <v>Taiwan Semiconductor Manufacturing Co., Ltd. (XTAI:2330)</v>
    <v>29870090</v>
    <v>28938200</v>
    <v>1987</v>
  </rv>
  <rv s="2">
    <v>1</v>
  </rv>
  <rv s="0">
    <v>https://www.bing.com/financeapi/forcetrigger?t=a24kjc&amp;q=XNYS%3aTSM&amp;form=skydnc</v>
    <v>Learn more on Bing</v>
  </rv>
  <rv s="1">
    <v>0</v>
    <v>Taiwan Semiconductor Manufacturing Co., Ltd. (XNYS:TSM)</v>
    <v>2</v>
    <v>5</v>
    <v>Finance</v>
    <v>6</v>
    <v>en-US</v>
    <v>a24kjc</v>
    <v>268435456</v>
    <v>1</v>
    <v>Powered by Refinitiv</v>
    <v>110.69</v>
    <v>59.43</v>
    <v>1.0934999999999999</v>
    <v>-1.22</v>
    <v>-1.183E-2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102.19</v>
    <v>Semiconductors &amp; Semiconductor Equipment</v>
    <v>Stock</v>
    <v>45100.998575092184</v>
    <v>3</v>
    <v>101.005</v>
    <v>486959700000</v>
    <v>Taiwan Semiconductor Manufacturing Co., Ltd.</v>
    <v>Taiwan Semiconductor Manufacturing Co., Ltd.</v>
    <v>101.52</v>
    <v>15.8089</v>
    <v>103.13</v>
    <v>101.91</v>
    <v>5186414000</v>
    <v>TSM</v>
    <v>Taiwan Semiconductor Manufacturing Co., Ltd. (XNYS:TSM)</v>
    <v>9935</v>
    <v>15517243</v>
    <v>1987</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 s="3">
      <v>10</v>
      <v>2</v>
      <v>2</v>
      <v>10</v>
      <v>3</v>
      <v>10</v>
      <v>10</v>
      <v>10</v>
      <v>4</v>
      <v>4</v>
      <v>5</v>
      <v>11</v>
      <v>10</v>
      <v>10</v>
      <v>10</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_([$$-zh-TW]* #,##0.00_);_([$$-zh-TW]* (#,##0.00);_([$$-zh-TW]* "-"??_);_(@_)</rpv>
    </rSty>
    <rSty dxfid="5">
      <rpv i="0">#,##0.00</rpv>
    </rSty>
    <rSty>
      <rpv i="1">1</rpv>
    </rSty>
    <rSty dxfid="4">
      <rpv i="0">#,##0</rpv>
    </rSty>
    <rSty dxfid="3"/>
    <rSty dxfid="1">
      <rpv i="0">_([$$-zh-TW]* #,##0_);_([$$-zh-TW]* (#,##0);_([$$-zh-TW]* "-"_);_(@_)</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6179/000102140803009057/0001021408-03-009057-index.htm" TargetMode="External"/><Relationship Id="rId18" Type="http://schemas.openxmlformats.org/officeDocument/2006/relationships/hyperlink" Target="https://www.sec.gov/Archives/edgar/data/1046179/000114554906000500/0001145549-06-000500-index.htm" TargetMode="External"/><Relationship Id="rId26" Type="http://schemas.openxmlformats.org/officeDocument/2006/relationships/hyperlink" Target="https://www.sec.gov/Archives/edgar/data/1046179/000095012310034985/0000950123-10-034985-index.htm" TargetMode="External"/><Relationship Id="rId39" Type="http://schemas.openxmlformats.org/officeDocument/2006/relationships/hyperlink" Target="https://www.sec.gov/Archives/edgar/data/1046179/000119312516536225/0001193125-16-536225-index.htm" TargetMode="External"/><Relationship Id="rId21" Type="http://schemas.openxmlformats.org/officeDocument/2006/relationships/hyperlink" Target="https://www.sec.gov/Archives/edgar/data/1046179/000114554907000571/0001145549-07-000571-index.htm" TargetMode="External"/><Relationship Id="rId34" Type="http://schemas.openxmlformats.org/officeDocument/2006/relationships/hyperlink" Target="https://www.sec.gov/Archives/edgar/data/1046179/000119312514141496/0001193125-14-141496-index.htm" TargetMode="External"/><Relationship Id="rId42" Type="http://schemas.openxmlformats.org/officeDocument/2006/relationships/hyperlink" Target="https://www.sec.gov/Archives/edgar/data/1046179/000119312518121866/0001193125-18-121866-index.htm" TargetMode="External"/><Relationship Id="rId47" Type="http://schemas.openxmlformats.org/officeDocument/2006/relationships/hyperlink" Target="https://www.sec.gov/Archives/edgar/data/1046179/000119312520107579/0001193125-20-107579-index.htm" TargetMode="External"/><Relationship Id="rId50" Type="http://schemas.openxmlformats.org/officeDocument/2006/relationships/hyperlink" Target="https://www.sec.gov/Archives/edgar/data/1046179/000119312522104891/0001193125-22-104891-index.htm" TargetMode="External"/><Relationship Id="rId55" Type="http://schemas.openxmlformats.org/officeDocument/2006/relationships/hyperlink" Target="https://finbox.com/NYSE:TSM/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6179/000114554905000865/0001145549-05-000865-index.htm" TargetMode="External"/><Relationship Id="rId29" Type="http://schemas.openxmlformats.org/officeDocument/2006/relationships/hyperlink" Target="https://www.sec.gov/Archives/edgar/data/1046179/000095012311035858/0000950123-11-035858-index.htm" TargetMode="External"/><Relationship Id="rId11" Type="http://schemas.openxmlformats.org/officeDocument/2006/relationships/hyperlink" Target="https://www.sec.gov/Archives/edgar/data/1046179/999999999702028299/9999999997-02-028299-index.htm" TargetMode="External"/><Relationship Id="rId24" Type="http://schemas.openxmlformats.org/officeDocument/2006/relationships/hyperlink" Target="https://www.sec.gov/Archives/edgar/data/1046179/000114554909000622/0001145549-09-000622-index.htm" TargetMode="External"/><Relationship Id="rId32" Type="http://schemas.openxmlformats.org/officeDocument/2006/relationships/hyperlink" Target="https://www.sec.gov/Archives/edgar/data/1046179/000119312513137651/0001193125-13-137651-index.htm" TargetMode="External"/><Relationship Id="rId37" Type="http://schemas.openxmlformats.org/officeDocument/2006/relationships/hyperlink" Target="https://www.sec.gov/Archives/edgar/data/1046179/000119312515126836/0001193125-15-126836-index.htm" TargetMode="External"/><Relationship Id="rId40" Type="http://schemas.openxmlformats.org/officeDocument/2006/relationships/hyperlink" Target="https://www.sec.gov/Archives/edgar/data/1046179/000119312517122097/0001193125-17-122097-index.htm" TargetMode="External"/><Relationship Id="rId45" Type="http://schemas.openxmlformats.org/officeDocument/2006/relationships/hyperlink" Target="https://www.sec.gov/Archives/edgar/data/1046179/000119312519108390/0001193125-19-108390-index.htm"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6179/999999999702028299/9999999997-02-028299-index.htm" TargetMode="External"/><Relationship Id="rId19" Type="http://schemas.openxmlformats.org/officeDocument/2006/relationships/hyperlink" Target="https://www.sec.gov/Archives/edgar/data/1046179/000114554906000500/0001145549-06-000500-index.htm" TargetMode="External"/><Relationship Id="rId31" Type="http://schemas.openxmlformats.org/officeDocument/2006/relationships/hyperlink" Target="https://www.sec.gov/Archives/edgar/data/1046179/000119312512161528/0001193125-12-161528-index.htm" TargetMode="External"/><Relationship Id="rId44" Type="http://schemas.openxmlformats.org/officeDocument/2006/relationships/hyperlink" Target="https://www.sec.gov/Archives/edgar/data/1046179/000119312519108390/0001193125-19-108390-index.htm" TargetMode="External"/><Relationship Id="rId52"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6179/000119312504095792/0001193125-04-095792-index.htm" TargetMode="External"/><Relationship Id="rId22" Type="http://schemas.openxmlformats.org/officeDocument/2006/relationships/hyperlink" Target="https://www.sec.gov/Archives/edgar/data/1046179/000095014408002830/0000950144-08-002830-index.htm" TargetMode="External"/><Relationship Id="rId27" Type="http://schemas.openxmlformats.org/officeDocument/2006/relationships/hyperlink" Target="https://www.sec.gov/Archives/edgar/data/1046179/000095012310034985/0000950123-10-034985-index.htm" TargetMode="External"/><Relationship Id="rId30" Type="http://schemas.openxmlformats.org/officeDocument/2006/relationships/hyperlink" Target="https://www.sec.gov/Archives/edgar/data/1046179/000119312512161528/0001193125-12-161528-index.htm" TargetMode="External"/><Relationship Id="rId35" Type="http://schemas.openxmlformats.org/officeDocument/2006/relationships/hyperlink" Target="https://www.sec.gov/Archives/edgar/data/1046179/000119312514141496/0001193125-14-141496-index.htm" TargetMode="External"/><Relationship Id="rId43" Type="http://schemas.openxmlformats.org/officeDocument/2006/relationships/hyperlink" Target="https://www.sec.gov/Archives/edgar/data/1046179/000119312518121866/0001193125-18-121866-index.htm" TargetMode="External"/><Relationship Id="rId48" Type="http://schemas.openxmlformats.org/officeDocument/2006/relationships/hyperlink" Target="https://www.sec.gov/Archives/edgar/data/1046179/000119312521118512/0001193125-21-118512-index.htm" TargetMode="External"/><Relationship Id="rId56"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46179/000119312522104891/0001193125-22-104891-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6179/000102140803009057/0001021408-03-009057-index.htm" TargetMode="External"/><Relationship Id="rId17" Type="http://schemas.openxmlformats.org/officeDocument/2006/relationships/hyperlink" Target="https://www.sec.gov/Archives/edgar/data/1046179/000114554905000865/0001145549-05-000865-index.htm" TargetMode="External"/><Relationship Id="rId25" Type="http://schemas.openxmlformats.org/officeDocument/2006/relationships/hyperlink" Target="https://www.sec.gov/Archives/edgar/data/1046179/000114554909000622/0001145549-09-000622-index.htm" TargetMode="External"/><Relationship Id="rId33" Type="http://schemas.openxmlformats.org/officeDocument/2006/relationships/hyperlink" Target="https://www.sec.gov/Archives/edgar/data/1046179/000119312513137651/0001193125-13-137651-index.htm" TargetMode="External"/><Relationship Id="rId38" Type="http://schemas.openxmlformats.org/officeDocument/2006/relationships/hyperlink" Target="https://www.sec.gov/Archives/edgar/data/1046179/000119312516536225/0001193125-16-536225-index.htm" TargetMode="External"/><Relationship Id="rId46" Type="http://schemas.openxmlformats.org/officeDocument/2006/relationships/hyperlink" Target="https://www.sec.gov/Archives/edgar/data/1046179/000119312520107579/0001193125-20-107579-index.htm" TargetMode="External"/><Relationship Id="rId20" Type="http://schemas.openxmlformats.org/officeDocument/2006/relationships/hyperlink" Target="https://www.sec.gov/Archives/edgar/data/1046179/000114554907000571/0001145549-07-000571-index.htm" TargetMode="External"/><Relationship Id="rId41" Type="http://schemas.openxmlformats.org/officeDocument/2006/relationships/hyperlink" Target="https://www.sec.gov/Archives/edgar/data/1046179/000119312517122097/0001193125-17-122097-index.htm" TargetMode="External"/><Relationship Id="rId54" Type="http://schemas.openxmlformats.org/officeDocument/2006/relationships/hyperlink" Target="https://finbox.com/NYSE:TSM/explorer/revenue_proj" TargetMode="External"/><Relationship Id="rId1" Type="http://schemas.openxmlformats.org/officeDocument/2006/relationships/hyperlink" Target="https://roic.ai/company/TS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46179/000119312504095792/0001193125-04-095792-index.htm" TargetMode="External"/><Relationship Id="rId23" Type="http://schemas.openxmlformats.org/officeDocument/2006/relationships/hyperlink" Target="https://www.sec.gov/Archives/edgar/data/1046179/000095014408002830/0000950144-08-002830-index.htm" TargetMode="External"/><Relationship Id="rId28" Type="http://schemas.openxmlformats.org/officeDocument/2006/relationships/hyperlink" Target="https://www.sec.gov/Archives/edgar/data/1046179/000095012311035858/0000950123-11-035858-index.htm" TargetMode="External"/><Relationship Id="rId36" Type="http://schemas.openxmlformats.org/officeDocument/2006/relationships/hyperlink" Target="https://www.sec.gov/Archives/edgar/data/1046179/000119312515126836/0001193125-15-126836-index.htm" TargetMode="External"/><Relationship Id="rId49" Type="http://schemas.openxmlformats.org/officeDocument/2006/relationships/hyperlink" Target="https://www.sec.gov/Archives/edgar/data/1046179/000119312521118512/0001193125-21-1185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87" activePane="bottomRight" state="frozen"/>
      <selection pane="topRight"/>
      <selection pane="bottomLeft"/>
      <selection pane="bottomRight" activeCell="AC93" sqref="AC93"/>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row>
    <row r="3" spans="1:36" ht="40" x14ac:dyDescent="0.25">
      <c r="A3" s="5" t="s">
        <v>1</v>
      </c>
      <c r="B3" s="1">
        <v>44053071458</v>
      </c>
      <c r="C3" s="1">
        <v>50339078125</v>
      </c>
      <c r="D3" s="1">
        <v>73075908036</v>
      </c>
      <c r="E3" s="1">
        <v>166197601933</v>
      </c>
      <c r="F3" s="1">
        <v>130207396372</v>
      </c>
      <c r="G3" s="1">
        <v>162583484358</v>
      </c>
      <c r="H3" s="1">
        <v>202648572480</v>
      </c>
      <c r="I3" s="1">
        <v>257622812160</v>
      </c>
      <c r="J3" s="1">
        <v>267362810860</v>
      </c>
      <c r="K3" s="1">
        <v>317358056818</v>
      </c>
      <c r="L3" s="1">
        <v>322647065905</v>
      </c>
      <c r="M3" s="1">
        <v>334064749760</v>
      </c>
      <c r="N3" s="1">
        <v>295742200000</v>
      </c>
      <c r="O3" s="1">
        <v>419537900000</v>
      </c>
      <c r="P3" s="1">
        <v>427080600000</v>
      </c>
      <c r="Q3" s="1">
        <v>506223600000</v>
      </c>
      <c r="R3" s="1">
        <v>597003300000</v>
      </c>
      <c r="S3" s="1">
        <v>762835000000</v>
      </c>
      <c r="T3" s="1">
        <v>843512500000</v>
      </c>
      <c r="U3" s="1">
        <v>947909200000</v>
      </c>
      <c r="V3" s="1">
        <v>977442600000</v>
      </c>
      <c r="W3" s="1">
        <v>1031361800000</v>
      </c>
      <c r="X3" s="1">
        <v>1069988800000</v>
      </c>
      <c r="Y3" s="1">
        <v>1339238500000</v>
      </c>
      <c r="Z3" s="1">
        <v>1587415000000</v>
      </c>
      <c r="AA3" s="1">
        <v>2263891292000</v>
      </c>
      <c r="AB3" s="28">
        <v>2178980000000</v>
      </c>
      <c r="AC3" s="28">
        <v>2653248000000</v>
      </c>
      <c r="AD3" s="28">
        <v>3057300000000</v>
      </c>
      <c r="AE3" s="28">
        <v>3228981000000</v>
      </c>
      <c r="AF3" s="28">
        <v>3556781000000</v>
      </c>
      <c r="AG3" s="18" t="s">
        <v>109</v>
      </c>
      <c r="AH3" s="19" t="s">
        <v>110</v>
      </c>
      <c r="AI3" s="19" t="s">
        <v>111</v>
      </c>
      <c r="AJ3" s="19" t="s">
        <v>112</v>
      </c>
    </row>
    <row r="4" spans="1:36" ht="19" x14ac:dyDescent="0.25">
      <c r="A4" s="14" t="s">
        <v>94</v>
      </c>
      <c r="B4" s="1"/>
      <c r="C4" s="15">
        <f>(C3/B3)-1</f>
        <v>0.14269167753701462</v>
      </c>
      <c r="D4" s="15">
        <f>(D3/C3)-1</f>
        <v>0.4516735458392942</v>
      </c>
      <c r="E4" s="15">
        <f>(E3/D3)-1</f>
        <v>1.2743145641259042</v>
      </c>
      <c r="F4" s="15">
        <f t="shared" ref="F4:AF4" si="0">(F3/E3)-1</f>
        <v>-0.21655069111953185</v>
      </c>
      <c r="G4" s="15">
        <f t="shared" si="0"/>
        <v>0.24865014498486815</v>
      </c>
      <c r="H4" s="16">
        <f t="shared" si="0"/>
        <v>0.24642778619370009</v>
      </c>
      <c r="I4" s="16">
        <f t="shared" si="0"/>
        <v>0.27127869200966415</v>
      </c>
      <c r="J4" s="16">
        <f t="shared" si="0"/>
        <v>3.7807205884977435E-2</v>
      </c>
      <c r="K4" s="16">
        <f t="shared" si="0"/>
        <v>0.18699401684619166</v>
      </c>
      <c r="L4" s="16">
        <f t="shared" si="0"/>
        <v>1.6665747011531451E-2</v>
      </c>
      <c r="M4" s="16">
        <f t="shared" si="0"/>
        <v>3.5387533504990243E-2</v>
      </c>
      <c r="N4" s="16">
        <f t="shared" si="0"/>
        <v>-0.11471593392458146</v>
      </c>
      <c r="O4" s="16">
        <f t="shared" si="0"/>
        <v>0.41859328834369935</v>
      </c>
      <c r="P4" s="16">
        <f t="shared" si="0"/>
        <v>1.7978590253705296E-2</v>
      </c>
      <c r="Q4" s="16">
        <f t="shared" si="0"/>
        <v>0.18531162501879028</v>
      </c>
      <c r="R4" s="16">
        <f t="shared" si="0"/>
        <v>0.17932727751136057</v>
      </c>
      <c r="S4" s="16">
        <f t="shared" si="0"/>
        <v>0.2777735064446043</v>
      </c>
      <c r="T4" s="16">
        <f t="shared" si="0"/>
        <v>0.10576009228732297</v>
      </c>
      <c r="U4" s="16">
        <f t="shared" si="0"/>
        <v>0.12376425956936021</v>
      </c>
      <c r="V4" s="16">
        <f t="shared" si="0"/>
        <v>3.1156359701963066E-2</v>
      </c>
      <c r="W4" s="16">
        <f t="shared" si="0"/>
        <v>5.5163546176522305E-2</v>
      </c>
      <c r="X4" s="16">
        <f t="shared" si="0"/>
        <v>3.745242455169473E-2</v>
      </c>
      <c r="Y4" s="16">
        <f t="shared" si="0"/>
        <v>0.25163786761132445</v>
      </c>
      <c r="Z4" s="16">
        <f t="shared" si="0"/>
        <v>0.18531165285346862</v>
      </c>
      <c r="AA4" s="16">
        <f t="shared" si="0"/>
        <v>0.42614961556996755</v>
      </c>
      <c r="AB4" s="16">
        <f t="shared" si="0"/>
        <v>-3.7506788554757198E-2</v>
      </c>
      <c r="AC4" s="16">
        <f t="shared" si="0"/>
        <v>0.21765596747101856</v>
      </c>
      <c r="AD4" s="16">
        <f t="shared" si="0"/>
        <v>0.15228580215645127</v>
      </c>
      <c r="AE4" s="16">
        <f t="shared" si="0"/>
        <v>5.6154450004906264E-2</v>
      </c>
      <c r="AF4" s="16">
        <f t="shared" si="0"/>
        <v>0.10151809502750253</v>
      </c>
      <c r="AG4" s="17">
        <f>(AA4+Z4+Y4)/3</f>
        <v>0.28769971201158689</v>
      </c>
      <c r="AH4" s="17">
        <f>(AA20+Z20+Y20)/3</f>
        <v>0.33293441671453444</v>
      </c>
      <c r="AI4" s="17">
        <f>(AA29+Z29+Y29)/3</f>
        <v>0.43961966142045794</v>
      </c>
      <c r="AJ4" s="17">
        <f>(AA106+Z106+Y106)/3</f>
        <v>0.64230232086255812</v>
      </c>
    </row>
    <row r="5" spans="1:36" ht="19" x14ac:dyDescent="0.25">
      <c r="A5" s="5" t="s">
        <v>2</v>
      </c>
      <c r="B5" s="1">
        <v>22907206460</v>
      </c>
      <c r="C5" s="1">
        <v>31028202331</v>
      </c>
      <c r="D5" s="1">
        <v>41565527782</v>
      </c>
      <c r="E5" s="1">
        <v>89681747434</v>
      </c>
      <c r="F5" s="1">
        <v>99823091298</v>
      </c>
      <c r="G5" s="1">
        <v>110179378045</v>
      </c>
      <c r="H5" s="1">
        <v>127911724620</v>
      </c>
      <c r="I5" s="1">
        <v>141616476960</v>
      </c>
      <c r="J5" s="1">
        <v>148806170595</v>
      </c>
      <c r="K5" s="1">
        <v>161572573745</v>
      </c>
      <c r="L5" s="1">
        <v>180291230243</v>
      </c>
      <c r="M5" s="1">
        <v>191928897245</v>
      </c>
      <c r="N5" s="1">
        <v>166413600000</v>
      </c>
      <c r="O5" s="1">
        <v>212484300000</v>
      </c>
      <c r="P5" s="1">
        <v>233011400000</v>
      </c>
      <c r="Q5" s="1">
        <v>262628700000</v>
      </c>
      <c r="R5" s="1">
        <v>315642500000</v>
      </c>
      <c r="S5" s="1">
        <v>385113000000</v>
      </c>
      <c r="T5" s="1">
        <v>433117600000</v>
      </c>
      <c r="U5" s="1">
        <v>473077100000</v>
      </c>
      <c r="V5" s="1">
        <v>482616200000</v>
      </c>
      <c r="W5" s="1">
        <v>533487500000</v>
      </c>
      <c r="X5" s="1">
        <v>577286900000</v>
      </c>
      <c r="Y5" s="1">
        <v>628108400000</v>
      </c>
      <c r="Z5" s="1">
        <v>767877700000</v>
      </c>
      <c r="AA5" s="1">
        <v>915536486000</v>
      </c>
    </row>
    <row r="6" spans="1:36" ht="20" x14ac:dyDescent="0.25">
      <c r="A6" s="6" t="s">
        <v>3</v>
      </c>
      <c r="B6" s="10">
        <v>21145864998</v>
      </c>
      <c r="C6" s="10">
        <v>19310875794</v>
      </c>
      <c r="D6" s="10">
        <v>31510380253</v>
      </c>
      <c r="E6" s="10">
        <v>76515854500</v>
      </c>
      <c r="F6" s="10">
        <v>30384305075</v>
      </c>
      <c r="G6" s="10">
        <v>52404106313</v>
      </c>
      <c r="H6" s="10">
        <v>74736847860</v>
      </c>
      <c r="I6" s="10">
        <v>116006335200</v>
      </c>
      <c r="J6" s="10">
        <v>118556640265</v>
      </c>
      <c r="K6" s="10">
        <v>155785483073</v>
      </c>
      <c r="L6" s="10">
        <v>142355835662</v>
      </c>
      <c r="M6" s="10">
        <v>142135852515</v>
      </c>
      <c r="N6" s="10">
        <v>129328600000</v>
      </c>
      <c r="O6" s="10">
        <v>207053600000</v>
      </c>
      <c r="P6" s="10">
        <v>194069200000</v>
      </c>
      <c r="Q6" s="10">
        <v>243594900000</v>
      </c>
      <c r="R6" s="10">
        <v>281360800000</v>
      </c>
      <c r="S6" s="10">
        <v>377722000000</v>
      </c>
      <c r="T6" s="10">
        <v>410394900000</v>
      </c>
      <c r="U6" s="10">
        <v>474832100000</v>
      </c>
      <c r="V6" s="10">
        <v>494826400000</v>
      </c>
      <c r="W6" s="10">
        <v>497874300000</v>
      </c>
      <c r="X6" s="10">
        <v>492701900000</v>
      </c>
      <c r="Y6" s="10">
        <v>711130100000</v>
      </c>
      <c r="Z6" s="10">
        <v>819537300000</v>
      </c>
      <c r="AA6" s="10">
        <v>1348354806000</v>
      </c>
      <c r="AG6" s="18" t="s">
        <v>113</v>
      </c>
      <c r="AH6" s="19" t="s">
        <v>114</v>
      </c>
      <c r="AI6" s="19" t="s">
        <v>115</v>
      </c>
      <c r="AJ6" s="19" t="s">
        <v>116</v>
      </c>
    </row>
    <row r="7" spans="1:36" ht="19" x14ac:dyDescent="0.25">
      <c r="A7" s="5" t="s">
        <v>4</v>
      </c>
      <c r="B7" s="2">
        <v>0.48</v>
      </c>
      <c r="C7" s="2">
        <v>0.3836</v>
      </c>
      <c r="D7" s="2">
        <v>0.43120000000000003</v>
      </c>
      <c r="E7" s="2">
        <v>0.46039999999999998</v>
      </c>
      <c r="F7" s="2">
        <v>0.2334</v>
      </c>
      <c r="G7" s="2">
        <v>0.32229999999999998</v>
      </c>
      <c r="H7" s="2">
        <v>0.36880000000000002</v>
      </c>
      <c r="I7" s="2">
        <v>0.45029999999999998</v>
      </c>
      <c r="J7" s="2">
        <v>0.44340000000000002</v>
      </c>
      <c r="K7" s="2">
        <v>0.4909</v>
      </c>
      <c r="L7" s="2">
        <v>0.44119999999999998</v>
      </c>
      <c r="M7" s="2">
        <v>0.42549999999999999</v>
      </c>
      <c r="N7" s="2">
        <v>0.43730000000000002</v>
      </c>
      <c r="O7" s="2">
        <v>0.49349999999999999</v>
      </c>
      <c r="P7" s="2">
        <v>0.45440000000000003</v>
      </c>
      <c r="Q7" s="2">
        <v>0.48120000000000002</v>
      </c>
      <c r="R7" s="2">
        <v>0.4713</v>
      </c>
      <c r="S7" s="2">
        <v>0.49519999999999997</v>
      </c>
      <c r="T7" s="2">
        <v>0.48649999999999999</v>
      </c>
      <c r="U7" s="2">
        <v>0.50090000000000001</v>
      </c>
      <c r="V7" s="2">
        <v>0.50619999999999998</v>
      </c>
      <c r="W7" s="2">
        <v>0.48270000000000002</v>
      </c>
      <c r="X7" s="2">
        <v>0.46050000000000002</v>
      </c>
      <c r="Y7" s="2">
        <v>0.53100000000000003</v>
      </c>
      <c r="Z7" s="2">
        <v>0.51629999999999998</v>
      </c>
      <c r="AA7" s="2">
        <v>0.59560000000000002</v>
      </c>
      <c r="AG7" s="17">
        <f>AA7</f>
        <v>0.59560000000000002</v>
      </c>
      <c r="AH7" s="20">
        <f>AA21</f>
        <v>0.7036</v>
      </c>
      <c r="AI7" s="20">
        <f>AA30</f>
        <v>0.44900000000000001</v>
      </c>
      <c r="AJ7" s="20">
        <f>AA107/AA3</f>
        <v>0.23012268028989794</v>
      </c>
    </row>
    <row r="8" spans="1:36" ht="19" x14ac:dyDescent="0.25">
      <c r="A8" s="5" t="s">
        <v>5</v>
      </c>
      <c r="B8" s="1">
        <v>2512520048</v>
      </c>
      <c r="C8" s="1">
        <v>3241031206</v>
      </c>
      <c r="D8" s="1">
        <v>2390840053</v>
      </c>
      <c r="E8" s="1">
        <v>5131489635</v>
      </c>
      <c r="F8" s="1">
        <v>11280351275</v>
      </c>
      <c r="G8" s="1">
        <v>11745391745</v>
      </c>
      <c r="H8" s="1">
        <v>12699491640</v>
      </c>
      <c r="I8" s="1">
        <v>12551505120</v>
      </c>
      <c r="J8" s="1">
        <v>14058436155</v>
      </c>
      <c r="K8" s="1">
        <v>16074165701</v>
      </c>
      <c r="L8" s="1">
        <v>17947719382</v>
      </c>
      <c r="M8" s="1">
        <v>21539318795</v>
      </c>
      <c r="N8" s="1">
        <v>21593400000</v>
      </c>
      <c r="O8" s="1">
        <v>29706700000</v>
      </c>
      <c r="P8" s="1">
        <v>33829900000</v>
      </c>
      <c r="Q8" s="1">
        <v>40402100000</v>
      </c>
      <c r="R8" s="1">
        <v>47952000000</v>
      </c>
      <c r="S8" s="1">
        <v>56828800000</v>
      </c>
      <c r="T8" s="1">
        <v>65544600000</v>
      </c>
      <c r="U8" s="1">
        <v>71207700000</v>
      </c>
      <c r="V8" s="1">
        <v>80732500000</v>
      </c>
      <c r="W8" s="1">
        <v>85895600000</v>
      </c>
      <c r="X8" s="1">
        <v>91418700000</v>
      </c>
      <c r="Y8" s="1">
        <v>109486000000</v>
      </c>
      <c r="Z8" s="1">
        <v>124734800000</v>
      </c>
      <c r="AA8" s="1">
        <v>163262208000</v>
      </c>
    </row>
    <row r="9" spans="1:36" ht="19" customHeight="1" x14ac:dyDescent="0.25">
      <c r="A9" s="14" t="s">
        <v>95</v>
      </c>
      <c r="B9" s="15">
        <f>B8/B3</f>
        <v>5.703393576984582E-2</v>
      </c>
      <c r="C9" s="15">
        <f t="shared" ref="C9:AA9" si="1">C8/C3</f>
        <v>6.4383999999999997E-2</v>
      </c>
      <c r="D9" s="15">
        <f t="shared" si="1"/>
        <v>3.2717213063191503E-2</v>
      </c>
      <c r="E9" s="15">
        <f t="shared" si="1"/>
        <v>3.0875834400238104E-2</v>
      </c>
      <c r="F9" s="15">
        <f t="shared" si="1"/>
        <v>8.6633721196392371E-2</v>
      </c>
      <c r="G9" s="15">
        <f t="shared" si="1"/>
        <v>7.2242219382734382E-2</v>
      </c>
      <c r="H9" s="15">
        <f t="shared" si="1"/>
        <v>6.2667560321715818E-2</v>
      </c>
      <c r="I9" s="15">
        <f t="shared" si="1"/>
        <v>4.8720472440944879E-2</v>
      </c>
      <c r="J9" s="15">
        <f t="shared" si="1"/>
        <v>5.2581868472206708E-2</v>
      </c>
      <c r="K9" s="15">
        <f t="shared" si="1"/>
        <v>5.0649937367805001E-2</v>
      </c>
      <c r="L9" s="15">
        <f t="shared" si="1"/>
        <v>5.562647635321908E-2</v>
      </c>
      <c r="M9" s="15">
        <f t="shared" si="1"/>
        <v>6.4476478917558214E-2</v>
      </c>
      <c r="N9" s="15">
        <f t="shared" si="1"/>
        <v>7.3014267155651111E-2</v>
      </c>
      <c r="O9" s="15">
        <f t="shared" si="1"/>
        <v>7.0808143912623869E-2</v>
      </c>
      <c r="P9" s="15">
        <f t="shared" si="1"/>
        <v>7.9211980127404519E-2</v>
      </c>
      <c r="Q9" s="15">
        <f t="shared" si="1"/>
        <v>7.9810779268291721E-2</v>
      </c>
      <c r="R9" s="15">
        <f t="shared" si="1"/>
        <v>8.0321164053867036E-2</v>
      </c>
      <c r="S9" s="15">
        <f t="shared" si="1"/>
        <v>7.449684400951713E-2</v>
      </c>
      <c r="T9" s="15">
        <f t="shared" si="1"/>
        <v>7.770436122760481E-2</v>
      </c>
      <c r="U9" s="15">
        <f t="shared" si="1"/>
        <v>7.5120802709795417E-2</v>
      </c>
      <c r="V9" s="15">
        <f t="shared" si="1"/>
        <v>8.2595642956425269E-2</v>
      </c>
      <c r="W9" s="15">
        <f t="shared" si="1"/>
        <v>8.3283674070534705E-2</v>
      </c>
      <c r="X9" s="15">
        <f t="shared" si="1"/>
        <v>8.5438931697228979E-2</v>
      </c>
      <c r="Y9" s="15">
        <f t="shared" si="1"/>
        <v>8.175242871228687E-2</v>
      </c>
      <c r="Z9" s="15">
        <f t="shared" si="1"/>
        <v>7.8577309651225419E-2</v>
      </c>
      <c r="AA9" s="15">
        <f t="shared" si="1"/>
        <v>7.2115745388007788E-2</v>
      </c>
      <c r="AG9" s="18" t="s">
        <v>96</v>
      </c>
      <c r="AH9" s="19" t="s">
        <v>97</v>
      </c>
      <c r="AI9" s="19" t="s">
        <v>98</v>
      </c>
      <c r="AJ9" s="19" t="s">
        <v>99</v>
      </c>
    </row>
    <row r="10" spans="1:36"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v>11285500000</v>
      </c>
      <c r="O10" s="1">
        <v>12804000000</v>
      </c>
      <c r="P10" s="1">
        <v>14164100000</v>
      </c>
      <c r="Q10" s="1">
        <v>17638100000</v>
      </c>
      <c r="R10" s="1">
        <v>18881800000</v>
      </c>
      <c r="S10" s="1">
        <v>18933400000</v>
      </c>
      <c r="T10" s="1">
        <v>17257200000</v>
      </c>
      <c r="U10" s="1">
        <v>19795600000</v>
      </c>
      <c r="V10" s="1">
        <v>21196700000</v>
      </c>
      <c r="W10" s="1">
        <v>20265900000</v>
      </c>
      <c r="X10" s="1">
        <v>21737200000</v>
      </c>
      <c r="Y10" s="1">
        <v>28457600000</v>
      </c>
      <c r="Z10" s="1">
        <v>36929600000</v>
      </c>
      <c r="AA10" s="1">
        <v>53524898000</v>
      </c>
      <c r="AG10" s="17">
        <f>AA9</f>
        <v>7.2115745388007788E-2</v>
      </c>
      <c r="AH10" s="20">
        <f>AA13</f>
        <v>2.8024907478640542E-2</v>
      </c>
      <c r="AI10" s="20">
        <f>AA80</f>
        <v>1.3355234903213717E-4</v>
      </c>
      <c r="AJ10" s="20">
        <f>AA89</f>
        <v>0.47823503444086751</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v>4487800000</v>
      </c>
      <c r="O11" s="1">
        <v>5367600000</v>
      </c>
      <c r="P11" s="1">
        <v>4517800000</v>
      </c>
      <c r="Q11" s="1">
        <v>4497500000</v>
      </c>
      <c r="R11" s="1">
        <v>4505200000</v>
      </c>
      <c r="S11" s="1">
        <v>5087400000</v>
      </c>
      <c r="T11" s="1">
        <v>5664700000</v>
      </c>
      <c r="U11" s="1">
        <v>5900800000</v>
      </c>
      <c r="V11" s="1">
        <v>5972500000</v>
      </c>
      <c r="W11" s="1">
        <v>5987800000</v>
      </c>
      <c r="X11" s="1">
        <v>6348600000</v>
      </c>
      <c r="Y11" s="1">
        <v>7112800000</v>
      </c>
      <c r="Z11" s="1">
        <v>7558600000</v>
      </c>
      <c r="AA11" s="1">
        <v>9920446000</v>
      </c>
    </row>
    <row r="12" spans="1:36" ht="20" x14ac:dyDescent="0.25">
      <c r="A12" s="5" t="s">
        <v>8</v>
      </c>
      <c r="B12" s="1">
        <v>3661975184</v>
      </c>
      <c r="C12" s="1">
        <v>2287407710</v>
      </c>
      <c r="D12" s="1">
        <v>4286475425</v>
      </c>
      <c r="E12" s="1">
        <v>10089668027</v>
      </c>
      <c r="F12" s="1">
        <v>10865316250</v>
      </c>
      <c r="G12" s="1">
        <v>9014748164</v>
      </c>
      <c r="H12" s="1">
        <v>10865875200</v>
      </c>
      <c r="I12" s="1">
        <v>14833596960</v>
      </c>
      <c r="J12" s="1">
        <v>13257357555</v>
      </c>
      <c r="K12" s="1">
        <v>12467009522</v>
      </c>
      <c r="L12" s="1">
        <v>12680806430</v>
      </c>
      <c r="M12" s="1">
        <v>15876090855</v>
      </c>
      <c r="N12" s="1">
        <v>15773300000</v>
      </c>
      <c r="O12" s="1">
        <v>18171600000</v>
      </c>
      <c r="P12" s="1">
        <v>18681900000</v>
      </c>
      <c r="Q12" s="1">
        <v>22135600000</v>
      </c>
      <c r="R12" s="1">
        <v>23387000000</v>
      </c>
      <c r="S12" s="1">
        <v>24020800000</v>
      </c>
      <c r="T12" s="1">
        <v>22921900000</v>
      </c>
      <c r="U12" s="1">
        <v>25696400000</v>
      </c>
      <c r="V12" s="1">
        <v>27169200000</v>
      </c>
      <c r="W12" s="1">
        <v>26253700000</v>
      </c>
      <c r="X12" s="1">
        <v>28085800000</v>
      </c>
      <c r="Y12" s="1">
        <v>35570400000</v>
      </c>
      <c r="Z12" s="1">
        <v>44488200000</v>
      </c>
      <c r="AA12" s="1">
        <v>63445344000</v>
      </c>
      <c r="AG12" s="18" t="s">
        <v>117</v>
      </c>
      <c r="AH12" s="19" t="s">
        <v>118</v>
      </c>
      <c r="AI12" s="19" t="s">
        <v>119</v>
      </c>
      <c r="AJ12" s="19" t="s">
        <v>120</v>
      </c>
    </row>
    <row r="13" spans="1:36" ht="19" x14ac:dyDescent="0.25">
      <c r="A13" s="14" t="s">
        <v>100</v>
      </c>
      <c r="B13" s="15">
        <f>B12/B3</f>
        <v>8.3126444145700723E-2</v>
      </c>
      <c r="C13" s="15">
        <f t="shared" ref="C13:AA13" si="2">C12/C3</f>
        <v>4.5440000000000001E-2</v>
      </c>
      <c r="D13" s="15">
        <f t="shared" si="2"/>
        <v>5.865784689104811E-2</v>
      </c>
      <c r="E13" s="15">
        <f t="shared" si="2"/>
        <v>6.0708866491752958E-2</v>
      </c>
      <c r="F13" s="15">
        <f t="shared" si="2"/>
        <v>8.344622926763702E-2</v>
      </c>
      <c r="G13" s="15">
        <f t="shared" si="2"/>
        <v>5.5446887484278624E-2</v>
      </c>
      <c r="H13" s="15">
        <f t="shared" si="2"/>
        <v>5.3619302949061663E-2</v>
      </c>
      <c r="I13" s="15">
        <f t="shared" si="2"/>
        <v>5.7578740157480317E-2</v>
      </c>
      <c r="J13" s="15">
        <f t="shared" si="2"/>
        <v>4.9585645484337727E-2</v>
      </c>
      <c r="K13" s="15">
        <f t="shared" si="2"/>
        <v>3.9283734110930855E-2</v>
      </c>
      <c r="L13" s="15">
        <f t="shared" si="2"/>
        <v>3.9302407398100217E-2</v>
      </c>
      <c r="M13" s="15">
        <f t="shared" si="2"/>
        <v>4.7523993077407171E-2</v>
      </c>
      <c r="N13" s="15">
        <f t="shared" si="2"/>
        <v>5.333462725306027E-2</v>
      </c>
      <c r="O13" s="15">
        <f t="shared" si="2"/>
        <v>4.3313369304656388E-2</v>
      </c>
      <c r="P13" s="15">
        <f t="shared" si="2"/>
        <v>4.3743265322751725E-2</v>
      </c>
      <c r="Q13" s="15">
        <f t="shared" si="2"/>
        <v>4.3726922253328374E-2</v>
      </c>
      <c r="R13" s="15">
        <f t="shared" si="2"/>
        <v>3.9173987815477734E-2</v>
      </c>
      <c r="S13" s="15">
        <f t="shared" si="2"/>
        <v>3.1488854077225091E-2</v>
      </c>
      <c r="T13" s="15">
        <f t="shared" si="2"/>
        <v>2.7174345371289696E-2</v>
      </c>
      <c r="U13" s="15">
        <f t="shared" si="2"/>
        <v>2.7108503641488025E-2</v>
      </c>
      <c r="V13" s="15">
        <f t="shared" si="2"/>
        <v>2.7796210232703178E-2</v>
      </c>
      <c r="W13" s="15">
        <f t="shared" si="2"/>
        <v>2.5455373662278357E-2</v>
      </c>
      <c r="X13" s="15">
        <f t="shared" si="2"/>
        <v>2.6248685967554052E-2</v>
      </c>
      <c r="Y13" s="15">
        <f t="shared" si="2"/>
        <v>2.6560168334467685E-2</v>
      </c>
      <c r="Z13" s="15">
        <f t="shared" si="2"/>
        <v>2.8025563573482674E-2</v>
      </c>
      <c r="AA13" s="15">
        <f t="shared" si="2"/>
        <v>2.8024907478640542E-2</v>
      </c>
      <c r="AG13" s="17">
        <f>AA28/AA72</f>
        <v>0.34509502025746791</v>
      </c>
      <c r="AH13" s="20">
        <f>AA28/AA54</f>
        <v>0.20474834307414244</v>
      </c>
      <c r="AI13" s="20">
        <f>AA22/(AA72+AA56+AA61)</f>
        <v>0.2924698104329268</v>
      </c>
      <c r="AJ13" s="21">
        <f>AA67/AA72</f>
        <v>0.6804229413028372</v>
      </c>
    </row>
    <row r="14" spans="1:36" ht="19" x14ac:dyDescent="0.25">
      <c r="A14" s="5" t="s">
        <v>9</v>
      </c>
      <c r="B14" s="1" t="s">
        <v>92</v>
      </c>
      <c r="C14" s="1" t="s">
        <v>92</v>
      </c>
      <c r="D14" s="1" t="s">
        <v>92</v>
      </c>
      <c r="E14" s="1">
        <v>-33113</v>
      </c>
      <c r="F14" s="1">
        <v>276223816</v>
      </c>
      <c r="G14" s="1" t="s">
        <v>92</v>
      </c>
      <c r="H14" s="1" t="s">
        <v>92</v>
      </c>
      <c r="I14" s="1" t="s">
        <v>92</v>
      </c>
      <c r="J14" s="1" t="s">
        <v>92</v>
      </c>
      <c r="K14" s="1" t="s">
        <v>92</v>
      </c>
      <c r="L14" s="1" t="s">
        <v>92</v>
      </c>
      <c r="M14" s="1" t="s">
        <v>92</v>
      </c>
      <c r="N14" s="1" t="s">
        <v>92</v>
      </c>
      <c r="O14" s="1" t="s">
        <v>92</v>
      </c>
      <c r="P14" s="1" t="s">
        <v>92</v>
      </c>
      <c r="Q14" s="1" t="s">
        <v>92</v>
      </c>
      <c r="R14" s="1">
        <v>25100000</v>
      </c>
      <c r="S14" s="1">
        <v>52600000</v>
      </c>
      <c r="T14" s="1">
        <v>198500000</v>
      </c>
      <c r="U14" s="1">
        <v>16700000</v>
      </c>
      <c r="V14" s="1">
        <v>267600000</v>
      </c>
      <c r="W14" s="1">
        <v>672400000</v>
      </c>
      <c r="X14" s="1">
        <v>-152300000</v>
      </c>
      <c r="Y14" s="1">
        <v>-710000000</v>
      </c>
      <c r="Z14" s="1">
        <v>333400000</v>
      </c>
      <c r="AA14" s="1">
        <v>368403000</v>
      </c>
    </row>
    <row r="15" spans="1:36" ht="20" x14ac:dyDescent="0.25">
      <c r="A15" s="5" t="s">
        <v>10</v>
      </c>
      <c r="B15" s="1">
        <v>6174495232</v>
      </c>
      <c r="C15" s="1">
        <v>5528438916</v>
      </c>
      <c r="D15" s="1">
        <v>6677315478</v>
      </c>
      <c r="E15" s="1">
        <v>15221124549</v>
      </c>
      <c r="F15" s="1">
        <v>22421891341</v>
      </c>
      <c r="G15" s="1">
        <v>20760139909</v>
      </c>
      <c r="H15" s="1">
        <v>23565366840</v>
      </c>
      <c r="I15" s="1">
        <v>27385102080</v>
      </c>
      <c r="J15" s="1">
        <v>27315793710</v>
      </c>
      <c r="K15" s="1">
        <v>28541175223</v>
      </c>
      <c r="L15" s="1">
        <v>30628525812</v>
      </c>
      <c r="M15" s="1">
        <v>37415409650</v>
      </c>
      <c r="N15" s="1">
        <v>37366700000</v>
      </c>
      <c r="O15" s="1">
        <v>47878300000</v>
      </c>
      <c r="P15" s="1">
        <v>52511800000</v>
      </c>
      <c r="Q15" s="1">
        <v>62537700000</v>
      </c>
      <c r="R15" s="1">
        <v>71364100000</v>
      </c>
      <c r="S15" s="1">
        <v>80902200000</v>
      </c>
      <c r="T15" s="1">
        <v>88665000000</v>
      </c>
      <c r="U15" s="1">
        <v>96920800000</v>
      </c>
      <c r="V15" s="1">
        <v>108169300000</v>
      </c>
      <c r="W15" s="1">
        <v>112821700000</v>
      </c>
      <c r="X15" s="1">
        <v>119352200000</v>
      </c>
      <c r="Y15" s="1">
        <v>144346400000</v>
      </c>
      <c r="Z15" s="1">
        <v>169556400000</v>
      </c>
      <c r="AA15" s="1">
        <v>227075955000</v>
      </c>
      <c r="AG15" s="18" t="s">
        <v>121</v>
      </c>
      <c r="AH15" s="19" t="s">
        <v>122</v>
      </c>
      <c r="AI15" s="19" t="s">
        <v>123</v>
      </c>
      <c r="AJ15" s="19" t="s">
        <v>124</v>
      </c>
    </row>
    <row r="16" spans="1:36" ht="19" x14ac:dyDescent="0.25">
      <c r="A16" s="5" t="s">
        <v>11</v>
      </c>
      <c r="B16" s="1">
        <v>29081701692</v>
      </c>
      <c r="C16" s="1">
        <v>36556641247</v>
      </c>
      <c r="D16" s="1">
        <v>48242843261</v>
      </c>
      <c r="E16" s="1">
        <v>104902871983</v>
      </c>
      <c r="F16" s="1">
        <v>122244982638</v>
      </c>
      <c r="G16" s="1">
        <v>130939517954</v>
      </c>
      <c r="H16" s="1">
        <v>151477091460</v>
      </c>
      <c r="I16" s="1">
        <v>169001579040</v>
      </c>
      <c r="J16" s="1">
        <v>176121964305</v>
      </c>
      <c r="K16" s="1">
        <v>190113748968</v>
      </c>
      <c r="L16" s="1">
        <v>210919756055</v>
      </c>
      <c r="M16" s="1">
        <v>229344306895</v>
      </c>
      <c r="N16" s="1">
        <v>203780300000</v>
      </c>
      <c r="O16" s="1">
        <v>260362600000</v>
      </c>
      <c r="P16" s="1">
        <v>285523200000</v>
      </c>
      <c r="Q16" s="1">
        <v>325166400000</v>
      </c>
      <c r="R16" s="1">
        <v>387006600000</v>
      </c>
      <c r="S16" s="1">
        <v>466015200000</v>
      </c>
      <c r="T16" s="1">
        <v>521782600000</v>
      </c>
      <c r="U16" s="1">
        <v>569997900000</v>
      </c>
      <c r="V16" s="1">
        <v>590785500000</v>
      </c>
      <c r="W16" s="1">
        <v>646309200000</v>
      </c>
      <c r="X16" s="1">
        <v>696639100000</v>
      </c>
      <c r="Y16" s="1">
        <v>772454800000</v>
      </c>
      <c r="Z16" s="1">
        <v>937434100000</v>
      </c>
      <c r="AA16" s="1">
        <v>1142612441000</v>
      </c>
      <c r="AG16" s="29">
        <f>(AA35+Z35+Y35+X35+W35)/5</f>
        <v>0</v>
      </c>
      <c r="AH16" s="30">
        <f>AI101/AA3</f>
        <v>6.5749659590987113</v>
      </c>
      <c r="AI16" s="30">
        <f>AI101/AA28</f>
        <v>14.642956463561175</v>
      </c>
      <c r="AJ16" s="31">
        <f>AI101/AA107</f>
        <v>28.5715686555357</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391500000</v>
      </c>
      <c r="O17" s="1">
        <v>425400000</v>
      </c>
      <c r="P17" s="1">
        <v>626700000</v>
      </c>
      <c r="Q17" s="1">
        <v>1020400000</v>
      </c>
      <c r="R17" s="1">
        <v>2646800000</v>
      </c>
      <c r="S17" s="1">
        <v>3236300000</v>
      </c>
      <c r="T17" s="1">
        <v>3190300000</v>
      </c>
      <c r="U17" s="1">
        <v>3306100000</v>
      </c>
      <c r="V17" s="1">
        <v>3330300000</v>
      </c>
      <c r="W17" s="1">
        <v>3051100000</v>
      </c>
      <c r="X17" s="1">
        <v>3250900000</v>
      </c>
      <c r="Y17" s="1">
        <v>2081500000</v>
      </c>
      <c r="Z17" s="1">
        <v>5414200000</v>
      </c>
      <c r="AA17" s="1">
        <v>11749984000</v>
      </c>
    </row>
    <row r="18" spans="1:33" ht="20" x14ac:dyDescent="0.25">
      <c r="A18" s="5" t="s">
        <v>13</v>
      </c>
      <c r="B18" s="1">
        <v>9790638558</v>
      </c>
      <c r="C18" s="1">
        <v>15270862740</v>
      </c>
      <c r="D18" s="1">
        <v>18043634581</v>
      </c>
      <c r="E18" s="1">
        <v>41446122346</v>
      </c>
      <c r="F18" s="1">
        <v>48875776269</v>
      </c>
      <c r="G18" s="1">
        <v>65113845920</v>
      </c>
      <c r="H18" s="1">
        <v>69032263380</v>
      </c>
      <c r="I18" s="1">
        <v>69952454040</v>
      </c>
      <c r="J18" s="1">
        <v>75997037690</v>
      </c>
      <c r="K18" s="1">
        <v>73707202140</v>
      </c>
      <c r="L18" s="1">
        <v>79892323682</v>
      </c>
      <c r="M18" s="1">
        <v>81735752670</v>
      </c>
      <c r="N18" s="1">
        <v>80814700000</v>
      </c>
      <c r="O18" s="1">
        <v>87810100000</v>
      </c>
      <c r="P18" s="1">
        <v>107681500000</v>
      </c>
      <c r="Q18" s="1">
        <v>131349300000</v>
      </c>
      <c r="R18" s="1">
        <v>156181800000</v>
      </c>
      <c r="S18" s="1">
        <v>200251500000</v>
      </c>
      <c r="T18" s="1">
        <v>222505600000</v>
      </c>
      <c r="U18" s="1">
        <v>223828400000</v>
      </c>
      <c r="V18" s="1">
        <v>260142700000</v>
      </c>
      <c r="W18" s="1">
        <v>292546300000</v>
      </c>
      <c r="X18" s="1">
        <v>286884200000</v>
      </c>
      <c r="Y18" s="1">
        <v>331724600000</v>
      </c>
      <c r="Z18" s="1">
        <v>422394900000</v>
      </c>
      <c r="AA18" s="1">
        <v>437254273000</v>
      </c>
      <c r="AG18" s="18" t="s">
        <v>125</v>
      </c>
    </row>
    <row r="19" spans="1:33" ht="19" x14ac:dyDescent="0.25">
      <c r="A19" s="6" t="s">
        <v>14</v>
      </c>
      <c r="B19" s="10">
        <v>25236529748</v>
      </c>
      <c r="C19" s="10">
        <v>28924431578</v>
      </c>
      <c r="D19" s="10">
        <v>42219969222</v>
      </c>
      <c r="E19" s="10">
        <v>105384428234</v>
      </c>
      <c r="F19" s="10">
        <v>59017945562</v>
      </c>
      <c r="G19" s="10">
        <v>92408142596</v>
      </c>
      <c r="H19" s="10">
        <v>120101876820</v>
      </c>
      <c r="I19" s="10">
        <v>162060216360</v>
      </c>
      <c r="J19" s="10">
        <v>170484554525</v>
      </c>
      <c r="K19" s="10">
        <v>208468862569</v>
      </c>
      <c r="L19" s="10">
        <v>200784840430</v>
      </c>
      <c r="M19" s="10">
        <v>192920947615</v>
      </c>
      <c r="N19" s="10">
        <v>176420400000</v>
      </c>
      <c r="O19" s="10">
        <v>257829000000</v>
      </c>
      <c r="P19" s="10">
        <v>253203900000</v>
      </c>
      <c r="Q19" s="10">
        <v>314118800000</v>
      </c>
      <c r="R19" s="10">
        <v>374918000000</v>
      </c>
      <c r="S19" s="10">
        <v>505679100000</v>
      </c>
      <c r="T19" s="10">
        <v>576191500000</v>
      </c>
      <c r="U19" s="10">
        <v>612972600000</v>
      </c>
      <c r="V19" s="10">
        <v>659594200000</v>
      </c>
      <c r="W19" s="10">
        <v>693087000000</v>
      </c>
      <c r="X19" s="10">
        <v>679918200000</v>
      </c>
      <c r="Y19" s="10">
        <v>918288400000</v>
      </c>
      <c r="Z19" s="10">
        <v>1090323700000</v>
      </c>
      <c r="AA19" s="10">
        <v>1592824709000</v>
      </c>
      <c r="AG19" s="32">
        <f>AA40-AA56-AA61</f>
        <v>698325653000</v>
      </c>
    </row>
    <row r="20" spans="1:33" ht="19" customHeight="1" x14ac:dyDescent="0.25">
      <c r="A20" s="14" t="s">
        <v>101</v>
      </c>
      <c r="B20" s="1"/>
      <c r="C20" s="15">
        <f>(C19/B19)-1</f>
        <v>0.14613347662399057</v>
      </c>
      <c r="D20" s="15">
        <f>(D19/C19)-1</f>
        <v>0.45966461287739269</v>
      </c>
      <c r="E20" s="15">
        <f>(E19/D19)-1</f>
        <v>1.4960801766545635</v>
      </c>
      <c r="F20" s="15">
        <f t="shared" ref="F20:AA20" si="3">(F19/E19)-1</f>
        <v>-0.43997470450801246</v>
      </c>
      <c r="G20" s="15">
        <f t="shared" si="3"/>
        <v>0.56576345916552895</v>
      </c>
      <c r="H20" s="15">
        <f t="shared" si="3"/>
        <v>0.29968932873236609</v>
      </c>
      <c r="I20" s="15">
        <f t="shared" si="3"/>
        <v>0.3493562353141586</v>
      </c>
      <c r="J20" s="15">
        <f t="shared" si="3"/>
        <v>5.1982765136424414E-2</v>
      </c>
      <c r="K20" s="15">
        <f t="shared" si="3"/>
        <v>0.22280204884149746</v>
      </c>
      <c r="L20" s="15">
        <f t="shared" si="3"/>
        <v>-3.6859327787893026E-2</v>
      </c>
      <c r="M20" s="15">
        <f t="shared" si="3"/>
        <v>-3.9165769677425466E-2</v>
      </c>
      <c r="N20" s="15">
        <f t="shared" si="3"/>
        <v>-8.5530098307049052E-2</v>
      </c>
      <c r="O20" s="15">
        <f t="shared" si="3"/>
        <v>0.46144663542311437</v>
      </c>
      <c r="P20" s="15">
        <f t="shared" si="3"/>
        <v>-1.7938633745622101E-2</v>
      </c>
      <c r="Q20" s="15">
        <f t="shared" si="3"/>
        <v>0.24057646821395728</v>
      </c>
      <c r="R20" s="15">
        <f t="shared" si="3"/>
        <v>0.19355479519213747</v>
      </c>
      <c r="S20" s="15">
        <f t="shared" si="3"/>
        <v>0.34877253159357502</v>
      </c>
      <c r="T20" s="15">
        <f t="shared" si="3"/>
        <v>0.13944100121994363</v>
      </c>
      <c r="U20" s="15">
        <f t="shared" si="3"/>
        <v>6.383485351658269E-2</v>
      </c>
      <c r="V20" s="15">
        <f t="shared" si="3"/>
        <v>7.605821206363883E-2</v>
      </c>
      <c r="W20" s="15">
        <f t="shared" si="3"/>
        <v>5.0777887373782304E-2</v>
      </c>
      <c r="X20" s="15">
        <f t="shared" si="3"/>
        <v>-1.9000212094585578E-2</v>
      </c>
      <c r="Y20" s="15">
        <f t="shared" si="3"/>
        <v>0.35058658526863962</v>
      </c>
      <c r="Z20" s="15">
        <f t="shared" si="3"/>
        <v>0.18734343154067945</v>
      </c>
      <c r="AA20" s="15">
        <f t="shared" si="3"/>
        <v>0.4608732333342842</v>
      </c>
    </row>
    <row r="21" spans="1:33" ht="19" x14ac:dyDescent="0.25">
      <c r="A21" s="5" t="s">
        <v>15</v>
      </c>
      <c r="B21" s="2">
        <v>0.57289999999999996</v>
      </c>
      <c r="C21" s="2">
        <v>0.5746</v>
      </c>
      <c r="D21" s="2">
        <v>0.57779999999999998</v>
      </c>
      <c r="E21" s="2">
        <v>0.6341</v>
      </c>
      <c r="F21" s="2">
        <v>0.45329999999999998</v>
      </c>
      <c r="G21" s="2">
        <v>0.56840000000000002</v>
      </c>
      <c r="H21" s="2">
        <v>0.5927</v>
      </c>
      <c r="I21" s="2">
        <v>0.62909999999999999</v>
      </c>
      <c r="J21" s="2">
        <v>0.63770000000000004</v>
      </c>
      <c r="K21" s="2">
        <v>0.65690000000000004</v>
      </c>
      <c r="L21" s="2">
        <v>0.62229999999999996</v>
      </c>
      <c r="M21" s="2">
        <v>0.57750000000000001</v>
      </c>
      <c r="N21" s="2">
        <v>0.59650000000000003</v>
      </c>
      <c r="O21" s="2">
        <v>0.61460000000000004</v>
      </c>
      <c r="P21" s="2">
        <v>0.59289999999999998</v>
      </c>
      <c r="Q21" s="2">
        <v>0.62050000000000005</v>
      </c>
      <c r="R21" s="2">
        <v>0.628</v>
      </c>
      <c r="S21" s="2">
        <v>0.66290000000000004</v>
      </c>
      <c r="T21" s="2">
        <v>0.68310000000000004</v>
      </c>
      <c r="U21" s="2">
        <v>0.64670000000000005</v>
      </c>
      <c r="V21" s="2">
        <v>0.67479999999999996</v>
      </c>
      <c r="W21" s="2">
        <v>0.67200000000000004</v>
      </c>
      <c r="X21" s="2">
        <v>0.63539999999999996</v>
      </c>
      <c r="Y21" s="2">
        <v>0.68569999999999998</v>
      </c>
      <c r="Z21" s="2">
        <v>0.68689999999999996</v>
      </c>
      <c r="AA21" s="2">
        <v>0.7036</v>
      </c>
    </row>
    <row r="22" spans="1:33" ht="19" x14ac:dyDescent="0.25">
      <c r="A22" s="6" t="s">
        <v>16</v>
      </c>
      <c r="B22" s="10">
        <v>14971369766</v>
      </c>
      <c r="C22" s="10">
        <v>13782436878</v>
      </c>
      <c r="D22" s="10">
        <v>24833096127</v>
      </c>
      <c r="E22" s="10">
        <v>61294696838</v>
      </c>
      <c r="F22" s="10">
        <v>8238672515</v>
      </c>
      <c r="G22" s="10">
        <v>31643931621</v>
      </c>
      <c r="H22" s="10">
        <v>51205436880</v>
      </c>
      <c r="I22" s="10">
        <v>88621233120</v>
      </c>
      <c r="J22" s="10">
        <v>91240813670</v>
      </c>
      <c r="K22" s="10">
        <v>127244307850</v>
      </c>
      <c r="L22" s="10">
        <v>111727309850</v>
      </c>
      <c r="M22" s="10">
        <v>104720442865</v>
      </c>
      <c r="N22" s="10">
        <v>91961900000</v>
      </c>
      <c r="O22" s="10">
        <v>159175300000</v>
      </c>
      <c r="P22" s="10">
        <v>141557400000</v>
      </c>
      <c r="Q22" s="10">
        <v>181057200000</v>
      </c>
      <c r="R22" s="10">
        <v>210068900000</v>
      </c>
      <c r="S22" s="10">
        <v>295870300000</v>
      </c>
      <c r="T22" s="10">
        <v>320047800000</v>
      </c>
      <c r="U22" s="10">
        <v>377957800000</v>
      </c>
      <c r="V22" s="10">
        <v>385559200000</v>
      </c>
      <c r="W22" s="10">
        <v>383623500000</v>
      </c>
      <c r="X22" s="10">
        <v>372701100000</v>
      </c>
      <c r="Y22" s="10">
        <v>566783700000</v>
      </c>
      <c r="Z22" s="10">
        <v>649980900000</v>
      </c>
      <c r="AA22" s="10">
        <v>1121278851000</v>
      </c>
    </row>
    <row r="23" spans="1:33" ht="19" x14ac:dyDescent="0.25">
      <c r="A23" s="5" t="s">
        <v>17</v>
      </c>
      <c r="B23" s="2">
        <v>0.33979999999999999</v>
      </c>
      <c r="C23" s="2">
        <v>0.27379999999999999</v>
      </c>
      <c r="D23" s="2">
        <v>0.33979999999999999</v>
      </c>
      <c r="E23" s="2">
        <v>0.36880000000000002</v>
      </c>
      <c r="F23" s="2">
        <v>6.3299999999999995E-2</v>
      </c>
      <c r="G23" s="2">
        <v>0.1946</v>
      </c>
      <c r="H23" s="2">
        <v>0.25269999999999998</v>
      </c>
      <c r="I23" s="2">
        <v>0.34399999999999997</v>
      </c>
      <c r="J23" s="2">
        <v>0.34129999999999999</v>
      </c>
      <c r="K23" s="2">
        <v>0.40089999999999998</v>
      </c>
      <c r="L23" s="2">
        <v>0.3463</v>
      </c>
      <c r="M23" s="2">
        <v>0.3135</v>
      </c>
      <c r="N23" s="2">
        <v>0.311</v>
      </c>
      <c r="O23" s="2">
        <v>0.37940000000000002</v>
      </c>
      <c r="P23" s="2">
        <v>0.33150000000000002</v>
      </c>
      <c r="Q23" s="2">
        <v>0.35770000000000002</v>
      </c>
      <c r="R23" s="2">
        <v>0.35189999999999999</v>
      </c>
      <c r="S23" s="2">
        <v>0.38790000000000002</v>
      </c>
      <c r="T23" s="2">
        <v>0.37940000000000002</v>
      </c>
      <c r="U23" s="2">
        <v>0.3987</v>
      </c>
      <c r="V23" s="2">
        <v>0.39450000000000002</v>
      </c>
      <c r="W23" s="2">
        <v>0.372</v>
      </c>
      <c r="X23" s="2">
        <v>0.3483</v>
      </c>
      <c r="Y23" s="2">
        <v>0.42320000000000002</v>
      </c>
      <c r="Z23" s="2">
        <v>0.40949999999999998</v>
      </c>
      <c r="AA23" s="2">
        <v>0.49530000000000002</v>
      </c>
    </row>
    <row r="24" spans="1:33" ht="19" x14ac:dyDescent="0.25">
      <c r="A24" s="5" t="s">
        <v>18</v>
      </c>
      <c r="B24" s="1">
        <v>474521423</v>
      </c>
      <c r="C24" s="1">
        <v>-128868040</v>
      </c>
      <c r="D24" s="1">
        <v>-656761487</v>
      </c>
      <c r="E24" s="1">
        <v>2643609049</v>
      </c>
      <c r="F24" s="1">
        <v>1903496778</v>
      </c>
      <c r="G24" s="1">
        <v>-4349634946</v>
      </c>
      <c r="H24" s="1">
        <v>-4040747340</v>
      </c>
      <c r="I24" s="1">
        <v>3486529200</v>
      </c>
      <c r="J24" s="1">
        <v>3304580765</v>
      </c>
      <c r="K24" s="1">
        <v>6096647887</v>
      </c>
      <c r="L24" s="1">
        <v>9920866207</v>
      </c>
      <c r="M24" s="1">
        <v>7056040380</v>
      </c>
      <c r="N24" s="1">
        <v>3500700000</v>
      </c>
      <c r="O24" s="1">
        <v>11095100000</v>
      </c>
      <c r="P24" s="1">
        <v>3590300000</v>
      </c>
      <c r="Q24" s="1">
        <v>496800000</v>
      </c>
      <c r="R24" s="1">
        <v>5892600000</v>
      </c>
      <c r="S24" s="1">
        <v>6203200000</v>
      </c>
      <c r="T24" s="1">
        <v>30429800000</v>
      </c>
      <c r="U24" s="1">
        <v>7963900000</v>
      </c>
      <c r="V24" s="1">
        <v>10602700000</v>
      </c>
      <c r="W24" s="1">
        <v>13919600000</v>
      </c>
      <c r="X24" s="1">
        <v>17161000000</v>
      </c>
      <c r="Y24" s="1">
        <v>17962600000</v>
      </c>
      <c r="Z24" s="1">
        <v>13055100000</v>
      </c>
      <c r="AA24" s="1">
        <v>22911867000</v>
      </c>
    </row>
    <row r="25" spans="1:33" ht="19" x14ac:dyDescent="0.25">
      <c r="A25" s="6" t="s">
        <v>19</v>
      </c>
      <c r="B25" s="10">
        <v>15445891189</v>
      </c>
      <c r="C25" s="10">
        <v>13653568838</v>
      </c>
      <c r="D25" s="10">
        <v>24176334641</v>
      </c>
      <c r="E25" s="10">
        <v>63938305887</v>
      </c>
      <c r="F25" s="10">
        <v>10142169293</v>
      </c>
      <c r="G25" s="10">
        <v>27294296676</v>
      </c>
      <c r="H25" s="10">
        <v>47164689540</v>
      </c>
      <c r="I25" s="10">
        <v>92107762320</v>
      </c>
      <c r="J25" s="10">
        <v>94545394435</v>
      </c>
      <c r="K25" s="10">
        <v>133340955737</v>
      </c>
      <c r="L25" s="10">
        <v>121648176057</v>
      </c>
      <c r="M25" s="10">
        <v>111776483245</v>
      </c>
      <c r="N25" s="10">
        <v>95462600000</v>
      </c>
      <c r="O25" s="10">
        <v>170270400000</v>
      </c>
      <c r="P25" s="10">
        <v>145147700000</v>
      </c>
      <c r="Q25" s="10">
        <v>181554000000</v>
      </c>
      <c r="R25" s="10">
        <v>215961500000</v>
      </c>
      <c r="S25" s="10">
        <v>302073500000</v>
      </c>
      <c r="T25" s="10">
        <v>350477600000</v>
      </c>
      <c r="U25" s="10">
        <v>385921700000</v>
      </c>
      <c r="V25" s="10">
        <v>396161900000</v>
      </c>
      <c r="W25" s="10">
        <v>397543100000</v>
      </c>
      <c r="X25" s="10">
        <v>389862100000</v>
      </c>
      <c r="Y25" s="10">
        <v>584746300000</v>
      </c>
      <c r="Z25" s="10">
        <v>663036000000</v>
      </c>
      <c r="AA25" s="10">
        <v>1144190718000</v>
      </c>
    </row>
    <row r="26" spans="1:33" ht="19" x14ac:dyDescent="0.25">
      <c r="A26" s="5" t="s">
        <v>20</v>
      </c>
      <c r="B26" s="2">
        <v>0.35060000000000002</v>
      </c>
      <c r="C26" s="2">
        <v>0.2712</v>
      </c>
      <c r="D26" s="2">
        <v>0.33079999999999998</v>
      </c>
      <c r="E26" s="2">
        <v>0.38469999999999999</v>
      </c>
      <c r="F26" s="2">
        <v>7.7899999999999997E-2</v>
      </c>
      <c r="G26" s="2">
        <v>0.16789999999999999</v>
      </c>
      <c r="H26" s="2">
        <v>0.23269999999999999</v>
      </c>
      <c r="I26" s="2">
        <v>0.35749999999999998</v>
      </c>
      <c r="J26" s="2">
        <v>0.35360000000000003</v>
      </c>
      <c r="K26" s="2">
        <v>0.42020000000000002</v>
      </c>
      <c r="L26" s="2">
        <v>0.377</v>
      </c>
      <c r="M26" s="2">
        <v>0.33460000000000001</v>
      </c>
      <c r="N26" s="2">
        <v>0.32279999999999998</v>
      </c>
      <c r="O26" s="2">
        <v>0.40589999999999998</v>
      </c>
      <c r="P26" s="2">
        <v>0.33989999999999998</v>
      </c>
      <c r="Q26" s="2">
        <v>0.35859999999999997</v>
      </c>
      <c r="R26" s="2">
        <v>0.36170000000000002</v>
      </c>
      <c r="S26" s="2">
        <v>0.39600000000000002</v>
      </c>
      <c r="T26" s="2">
        <v>0.41549999999999998</v>
      </c>
      <c r="U26" s="2">
        <v>0.40710000000000002</v>
      </c>
      <c r="V26" s="2">
        <v>0.40529999999999999</v>
      </c>
      <c r="W26" s="2">
        <v>0.38550000000000001</v>
      </c>
      <c r="X26" s="2">
        <v>0.3644</v>
      </c>
      <c r="Y26" s="2">
        <v>0.43659999999999999</v>
      </c>
      <c r="Z26" s="2">
        <v>0.41770000000000002</v>
      </c>
      <c r="AA26" s="2">
        <v>0.50539999999999996</v>
      </c>
    </row>
    <row r="27" spans="1:33" ht="19" x14ac:dyDescent="0.25">
      <c r="A27" s="5" t="s">
        <v>21</v>
      </c>
      <c r="B27" s="1">
        <v>-2565865324</v>
      </c>
      <c r="C27" s="1">
        <v>-1662397716</v>
      </c>
      <c r="D27" s="1">
        <v>-386695445</v>
      </c>
      <c r="E27" s="1">
        <v>-1167880697</v>
      </c>
      <c r="F27" s="1">
        <v>-4341014611</v>
      </c>
      <c r="G27" s="1">
        <v>5646400212</v>
      </c>
      <c r="H27" s="1">
        <v>3904923900</v>
      </c>
      <c r="I27" s="1">
        <v>-348652920</v>
      </c>
      <c r="J27" s="1">
        <v>632477205</v>
      </c>
      <c r="K27" s="1">
        <v>7771515345</v>
      </c>
      <c r="L27" s="1">
        <v>11711097703</v>
      </c>
      <c r="M27" s="1">
        <v>10978252770</v>
      </c>
      <c r="N27" s="1">
        <v>5996400000</v>
      </c>
      <c r="O27" s="1">
        <v>7988500000</v>
      </c>
      <c r="P27" s="1">
        <v>10694400000</v>
      </c>
      <c r="Q27" s="1">
        <v>15590300000</v>
      </c>
      <c r="R27" s="1">
        <v>32111800000</v>
      </c>
      <c r="S27" s="1">
        <v>47889900000</v>
      </c>
      <c r="T27" s="1">
        <v>47644700000</v>
      </c>
      <c r="U27" s="1">
        <v>54124400000</v>
      </c>
      <c r="V27" s="1">
        <v>51122900000</v>
      </c>
      <c r="W27" s="1">
        <v>34436900000</v>
      </c>
      <c r="X27" s="1">
        <v>35835100000</v>
      </c>
      <c r="Y27" s="1">
        <v>73738300000</v>
      </c>
      <c r="Z27" s="1">
        <v>70155400000</v>
      </c>
      <c r="AA27" s="1">
        <v>127290203000</v>
      </c>
    </row>
    <row r="28" spans="1:33" ht="20" thickBot="1" x14ac:dyDescent="0.3">
      <c r="A28" s="7" t="s">
        <v>22</v>
      </c>
      <c r="B28" s="11">
        <v>18011756513</v>
      </c>
      <c r="C28" s="11">
        <v>15315966554</v>
      </c>
      <c r="D28" s="11">
        <v>24563030085</v>
      </c>
      <c r="E28" s="11">
        <v>65106186584</v>
      </c>
      <c r="F28" s="11">
        <v>14483183904</v>
      </c>
      <c r="G28" s="11">
        <v>21647896464</v>
      </c>
      <c r="H28" s="11">
        <v>47164689540</v>
      </c>
      <c r="I28" s="11">
        <v>92456415240</v>
      </c>
      <c r="J28" s="11">
        <v>93855039630</v>
      </c>
      <c r="K28" s="11">
        <v>126990145084</v>
      </c>
      <c r="L28" s="11">
        <v>109181419045</v>
      </c>
      <c r="M28" s="11">
        <v>100206942175</v>
      </c>
      <c r="N28" s="11">
        <v>89217800000</v>
      </c>
      <c r="O28" s="11">
        <v>161605000000</v>
      </c>
      <c r="P28" s="11">
        <v>134201300000</v>
      </c>
      <c r="Q28" s="11">
        <v>166158800000</v>
      </c>
      <c r="R28" s="11">
        <v>183977600000</v>
      </c>
      <c r="S28" s="11">
        <v>254301400000</v>
      </c>
      <c r="T28" s="11">
        <v>302850900000</v>
      </c>
      <c r="U28" s="11">
        <v>331713700000</v>
      </c>
      <c r="V28" s="11">
        <v>344998300000</v>
      </c>
      <c r="W28" s="11">
        <v>363052700000</v>
      </c>
      <c r="X28" s="11">
        <v>353948000000</v>
      </c>
      <c r="Y28" s="11">
        <v>510744000000</v>
      </c>
      <c r="Z28" s="11">
        <v>592359200000</v>
      </c>
      <c r="AA28" s="11">
        <v>1016530249000</v>
      </c>
    </row>
    <row r="29" spans="1:33" ht="20" customHeight="1" thickTop="1" x14ac:dyDescent="0.25">
      <c r="A29" s="14" t="s">
        <v>102</v>
      </c>
      <c r="B29" s="1"/>
      <c r="C29" s="15">
        <f>(C28/B28)-1</f>
        <v>-0.14966835450247795</v>
      </c>
      <c r="D29" s="15">
        <f>(D28/C28)-1</f>
        <v>0.60375318125678379</v>
      </c>
      <c r="E29" s="15">
        <f>(E28/D28)-1</f>
        <v>1.6505763482233671</v>
      </c>
      <c r="F29" s="15">
        <f t="shared" ref="F29:AA29" si="4">(F28/E28)-1</f>
        <v>-0.77754519710175629</v>
      </c>
      <c r="G29" s="15">
        <f t="shared" si="4"/>
        <v>0.49469181690230646</v>
      </c>
      <c r="H29" s="15">
        <f t="shared" si="4"/>
        <v>1.1787192865798253</v>
      </c>
      <c r="I29" s="15">
        <f t="shared" si="4"/>
        <v>0.96028885468626801</v>
      </c>
      <c r="J29" s="15">
        <f t="shared" si="4"/>
        <v>1.5127391499761611E-2</v>
      </c>
      <c r="K29" s="15">
        <f t="shared" si="4"/>
        <v>0.35304556457092628</v>
      </c>
      <c r="L29" s="15">
        <f t="shared" si="4"/>
        <v>-0.14023707136660157</v>
      </c>
      <c r="M29" s="15">
        <f t="shared" si="4"/>
        <v>-8.2197840516261222E-2</v>
      </c>
      <c r="N29" s="15">
        <f t="shared" si="4"/>
        <v>-0.10966447969052595</v>
      </c>
      <c r="O29" s="15">
        <f t="shared" si="4"/>
        <v>0.81135378814541492</v>
      </c>
      <c r="P29" s="15">
        <f t="shared" si="4"/>
        <v>-0.16957210482348939</v>
      </c>
      <c r="Q29" s="15">
        <f t="shared" si="4"/>
        <v>0.23813107622653429</v>
      </c>
      <c r="R29" s="15">
        <f t="shared" si="4"/>
        <v>0.10723958044954585</v>
      </c>
      <c r="S29" s="15">
        <f t="shared" si="4"/>
        <v>0.3822410989163898</v>
      </c>
      <c r="T29" s="15">
        <f t="shared" si="4"/>
        <v>0.19091322344273376</v>
      </c>
      <c r="U29" s="15">
        <f t="shared" si="4"/>
        <v>9.5303662627385322E-2</v>
      </c>
      <c r="V29" s="15">
        <f t="shared" si="4"/>
        <v>4.0048391127650129E-2</v>
      </c>
      <c r="W29" s="15">
        <f t="shared" si="4"/>
        <v>5.2331852069995799E-2</v>
      </c>
      <c r="X29" s="15">
        <f t="shared" si="4"/>
        <v>-2.5078177355518871E-2</v>
      </c>
      <c r="Y29" s="15">
        <f t="shared" si="4"/>
        <v>0.44299162588854868</v>
      </c>
      <c r="Z29" s="15">
        <f t="shared" si="4"/>
        <v>0.15979668875209496</v>
      </c>
      <c r="AA29" s="15">
        <f t="shared" si="4"/>
        <v>0.71607066962073018</v>
      </c>
    </row>
    <row r="30" spans="1:33" ht="19" x14ac:dyDescent="0.25">
      <c r="A30" s="5" t="s">
        <v>23</v>
      </c>
      <c r="B30" s="2">
        <v>0.40889999999999999</v>
      </c>
      <c r="C30" s="2">
        <v>0.30430000000000001</v>
      </c>
      <c r="D30" s="2">
        <v>0.33610000000000001</v>
      </c>
      <c r="E30" s="2">
        <v>0.39169999999999999</v>
      </c>
      <c r="F30" s="2">
        <v>0.11119999999999999</v>
      </c>
      <c r="G30" s="2">
        <v>0.1331</v>
      </c>
      <c r="H30" s="2">
        <v>0.23269999999999999</v>
      </c>
      <c r="I30" s="2">
        <v>0.3589</v>
      </c>
      <c r="J30" s="2">
        <v>0.35099999999999998</v>
      </c>
      <c r="K30" s="2">
        <v>0.40010000000000001</v>
      </c>
      <c r="L30" s="2">
        <v>0.33839999999999998</v>
      </c>
      <c r="M30" s="2">
        <v>0.3</v>
      </c>
      <c r="N30" s="2">
        <v>0.30170000000000002</v>
      </c>
      <c r="O30" s="2">
        <v>0.38519999999999999</v>
      </c>
      <c r="P30" s="2">
        <v>0.31419999999999998</v>
      </c>
      <c r="Q30" s="2">
        <v>0.32819999999999999</v>
      </c>
      <c r="R30" s="2">
        <v>0.30819999999999997</v>
      </c>
      <c r="S30" s="2">
        <v>0.33339999999999997</v>
      </c>
      <c r="T30" s="2">
        <v>0.35899999999999999</v>
      </c>
      <c r="U30" s="2">
        <v>0.34989999999999999</v>
      </c>
      <c r="V30" s="2">
        <v>0.35299999999999998</v>
      </c>
      <c r="W30" s="2">
        <v>0.35199999999999998</v>
      </c>
      <c r="X30" s="2">
        <v>0.33079999999999998</v>
      </c>
      <c r="Y30" s="2">
        <v>0.38140000000000002</v>
      </c>
      <c r="Z30" s="2">
        <v>0.37319999999999998</v>
      </c>
      <c r="AA30" s="2">
        <v>0.44900000000000001</v>
      </c>
    </row>
    <row r="31" spans="1:33" ht="19" x14ac:dyDescent="0.25">
      <c r="A31" s="5" t="s">
        <v>24</v>
      </c>
      <c r="B31" s="12">
        <v>4.6399999999999997</v>
      </c>
      <c r="C31" s="12">
        <v>3.86</v>
      </c>
      <c r="D31" s="12">
        <v>6.08</v>
      </c>
      <c r="E31" s="12">
        <v>13.72</v>
      </c>
      <c r="F31" s="12">
        <v>5.27</v>
      </c>
      <c r="G31" s="12">
        <v>4.22</v>
      </c>
      <c r="H31" s="12">
        <v>9.3000000000000007</v>
      </c>
      <c r="I31" s="12">
        <v>18.09</v>
      </c>
      <c r="J31" s="12">
        <v>18.149999999999999</v>
      </c>
      <c r="K31" s="12">
        <v>24.28</v>
      </c>
      <c r="L31" s="12">
        <v>20.49</v>
      </c>
      <c r="M31" s="12">
        <v>19.22</v>
      </c>
      <c r="N31" s="12">
        <v>17.25</v>
      </c>
      <c r="O31" s="12">
        <v>32.700000000000003</v>
      </c>
      <c r="P31" s="12">
        <v>25.9</v>
      </c>
      <c r="Q31" s="12">
        <v>32.049999999999997</v>
      </c>
      <c r="R31" s="12">
        <v>36.299999999999997</v>
      </c>
      <c r="S31" s="12">
        <v>50.9</v>
      </c>
      <c r="T31" s="12">
        <v>59.1</v>
      </c>
      <c r="U31" s="12">
        <v>64.45</v>
      </c>
      <c r="V31" s="12">
        <v>66.150000000000006</v>
      </c>
      <c r="W31" s="12">
        <v>67.7</v>
      </c>
      <c r="X31" s="12">
        <v>66.599999999999994</v>
      </c>
      <c r="Y31" s="12">
        <v>99.85</v>
      </c>
      <c r="Z31" s="12">
        <v>115.05</v>
      </c>
      <c r="AA31" s="12">
        <v>196.01</v>
      </c>
    </row>
    <row r="32" spans="1:33" ht="19" x14ac:dyDescent="0.25">
      <c r="A32" s="5" t="s">
        <v>25</v>
      </c>
      <c r="B32" s="12">
        <v>4.6399999999999997</v>
      </c>
      <c r="C32" s="12">
        <v>3.86</v>
      </c>
      <c r="D32" s="12">
        <v>6.08</v>
      </c>
      <c r="E32" s="12">
        <v>13.72</v>
      </c>
      <c r="F32" s="12">
        <v>5.27</v>
      </c>
      <c r="G32" s="12">
        <v>4.22</v>
      </c>
      <c r="H32" s="12">
        <v>9.3000000000000007</v>
      </c>
      <c r="I32" s="12">
        <v>18.09</v>
      </c>
      <c r="J32" s="12">
        <v>18.149999999999999</v>
      </c>
      <c r="K32" s="12">
        <v>24.23</v>
      </c>
      <c r="L32" s="12">
        <v>20.49</v>
      </c>
      <c r="M32" s="12">
        <v>19.07</v>
      </c>
      <c r="N32" s="12">
        <v>17.2</v>
      </c>
      <c r="O32" s="12">
        <v>32.700000000000003</v>
      </c>
      <c r="P32" s="12">
        <v>25.9</v>
      </c>
      <c r="Q32" s="12">
        <v>32.049999999999997</v>
      </c>
      <c r="R32" s="12">
        <v>36.299999999999997</v>
      </c>
      <c r="S32" s="12">
        <v>50.9</v>
      </c>
      <c r="T32" s="12">
        <v>59.1</v>
      </c>
      <c r="U32" s="12">
        <v>64.45</v>
      </c>
      <c r="V32" s="12">
        <v>66.150000000000006</v>
      </c>
      <c r="W32" s="12">
        <v>67.7</v>
      </c>
      <c r="X32" s="12">
        <v>66.599999999999994</v>
      </c>
      <c r="Y32" s="12">
        <v>99.85</v>
      </c>
      <c r="Z32" s="12">
        <v>115.05</v>
      </c>
      <c r="AA32" s="12">
        <v>196.01</v>
      </c>
    </row>
    <row r="33" spans="1:27" ht="19" x14ac:dyDescent="0.25">
      <c r="A33" s="5" t="s">
        <v>26</v>
      </c>
      <c r="B33" s="1">
        <v>3881665081</v>
      </c>
      <c r="C33" s="1">
        <v>3968452729</v>
      </c>
      <c r="D33" s="1">
        <v>4037936329</v>
      </c>
      <c r="E33" s="1">
        <v>4749446996</v>
      </c>
      <c r="F33" s="1">
        <v>4457587848</v>
      </c>
      <c r="G33" s="1">
        <v>5026271515</v>
      </c>
      <c r="H33" s="1">
        <v>5065420623</v>
      </c>
      <c r="I33" s="1">
        <v>5104002463</v>
      </c>
      <c r="J33" s="1">
        <v>5160211019</v>
      </c>
      <c r="K33" s="1">
        <v>5235464138</v>
      </c>
      <c r="L33" s="1">
        <v>5322141297</v>
      </c>
      <c r="M33" s="1">
        <v>5207838243</v>
      </c>
      <c r="N33" s="1">
        <v>5167160400</v>
      </c>
      <c r="O33" s="1">
        <v>5181166400</v>
      </c>
      <c r="P33" s="1">
        <v>5182815200</v>
      </c>
      <c r="Q33" s="1">
        <v>5184147000</v>
      </c>
      <c r="R33" s="1">
        <v>5185555600</v>
      </c>
      <c r="S33" s="1">
        <v>5185854600</v>
      </c>
      <c r="T33" s="1">
        <v>5186057600</v>
      </c>
      <c r="U33" s="1">
        <v>5186076000</v>
      </c>
      <c r="V33" s="1">
        <v>5186076000</v>
      </c>
      <c r="W33" s="1">
        <v>5186076000</v>
      </c>
      <c r="X33" s="1">
        <v>5186076000</v>
      </c>
      <c r="Y33" s="1">
        <v>5186076000</v>
      </c>
      <c r="Z33" s="1">
        <v>5186076000</v>
      </c>
      <c r="AA33" s="1">
        <v>5186076000</v>
      </c>
    </row>
    <row r="34" spans="1:27" ht="19" x14ac:dyDescent="0.25">
      <c r="A34" s="5" t="s">
        <v>27</v>
      </c>
      <c r="B34" s="1">
        <v>3881665081</v>
      </c>
      <c r="C34" s="1">
        <v>3968452729</v>
      </c>
      <c r="D34" s="1">
        <v>4044610067</v>
      </c>
      <c r="E34" s="1">
        <v>4750174670</v>
      </c>
      <c r="F34" s="1">
        <v>5192497528</v>
      </c>
      <c r="G34" s="1">
        <v>5026271515</v>
      </c>
      <c r="H34" s="1">
        <v>5067495037</v>
      </c>
      <c r="I34" s="1">
        <v>5105408394</v>
      </c>
      <c r="J34" s="1">
        <v>5162963625</v>
      </c>
      <c r="K34" s="1">
        <v>5240463992</v>
      </c>
      <c r="L34" s="1">
        <v>5326518341</v>
      </c>
      <c r="M34" s="1">
        <v>5247441876</v>
      </c>
      <c r="N34" s="1">
        <v>5182720600</v>
      </c>
      <c r="O34" s="1">
        <v>5184018800</v>
      </c>
      <c r="P34" s="1">
        <v>5184936400</v>
      </c>
      <c r="Q34" s="1">
        <v>5185587200</v>
      </c>
      <c r="R34" s="1">
        <v>5185920600</v>
      </c>
      <c r="S34" s="1">
        <v>5186020800</v>
      </c>
      <c r="T34" s="1">
        <v>5186076000</v>
      </c>
      <c r="U34" s="1">
        <v>5186076000</v>
      </c>
      <c r="V34" s="1">
        <v>5186076000</v>
      </c>
      <c r="W34" s="1">
        <v>5186076000</v>
      </c>
      <c r="X34" s="1">
        <v>5186076000</v>
      </c>
      <c r="Y34" s="1">
        <v>5186076000</v>
      </c>
      <c r="Z34" s="1">
        <v>5186076000</v>
      </c>
      <c r="AA34" s="1">
        <v>5186076000</v>
      </c>
    </row>
    <row r="35" spans="1:27" ht="20" customHeight="1" x14ac:dyDescent="0.25">
      <c r="A35" s="14" t="s">
        <v>103</v>
      </c>
      <c r="B35" s="1"/>
      <c r="C35" s="22">
        <f>(C34-B34)/B34</f>
        <v>2.235835554819213E-2</v>
      </c>
      <c r="D35" s="22">
        <f t="shared" ref="D35:AA35" si="5">(D34-C34)/C34</f>
        <v>1.9190687958425219E-2</v>
      </c>
      <c r="E35" s="22">
        <f t="shared" si="5"/>
        <v>0.17444564279674479</v>
      </c>
      <c r="F35" s="22">
        <f t="shared" si="5"/>
        <v>9.3117177520547892E-2</v>
      </c>
      <c r="G35" s="22">
        <f t="shared" si="5"/>
        <v>-3.2012728384297459E-2</v>
      </c>
      <c r="H35" s="22">
        <f t="shared" si="5"/>
        <v>8.2016106525435086E-3</v>
      </c>
      <c r="I35" s="22">
        <f t="shared" si="5"/>
        <v>7.4816761976436051E-3</v>
      </c>
      <c r="J35" s="22">
        <f t="shared" si="5"/>
        <v>1.1273384332513008E-2</v>
      </c>
      <c r="K35" s="22">
        <f t="shared" si="5"/>
        <v>1.5010829560124976E-2</v>
      </c>
      <c r="L35" s="22">
        <f t="shared" si="5"/>
        <v>1.6421131627155354E-2</v>
      </c>
      <c r="M35" s="22">
        <f t="shared" si="5"/>
        <v>-1.4845807324330773E-2</v>
      </c>
      <c r="N35" s="22">
        <f t="shared" si="5"/>
        <v>-1.2333871918813036E-2</v>
      </c>
      <c r="O35" s="22">
        <f t="shared" si="5"/>
        <v>2.5048620216957092E-4</v>
      </c>
      <c r="P35" s="22">
        <f t="shared" si="5"/>
        <v>1.7700553092129989E-4</v>
      </c>
      <c r="Q35" s="22">
        <f t="shared" si="5"/>
        <v>1.2551745089872269E-4</v>
      </c>
      <c r="R35" s="22">
        <f t="shared" si="5"/>
        <v>6.4293586654950085E-5</v>
      </c>
      <c r="S35" s="22">
        <f t="shared" si="5"/>
        <v>1.932154533951021E-5</v>
      </c>
      <c r="T35" s="22">
        <f t="shared" si="5"/>
        <v>1.0643998959664797E-5</v>
      </c>
      <c r="U35" s="22">
        <f t="shared" si="5"/>
        <v>0</v>
      </c>
      <c r="V35" s="22">
        <f t="shared" si="5"/>
        <v>0</v>
      </c>
      <c r="W35" s="22">
        <f t="shared" si="5"/>
        <v>0</v>
      </c>
      <c r="X35" s="22">
        <f t="shared" si="5"/>
        <v>0</v>
      </c>
      <c r="Y35" s="22">
        <f t="shared" si="5"/>
        <v>0</v>
      </c>
      <c r="Z35" s="22">
        <f t="shared" si="5"/>
        <v>0</v>
      </c>
      <c r="AA35" s="22">
        <f t="shared" si="5"/>
        <v>0</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v>12852879555</v>
      </c>
      <c r="C38" s="1">
        <v>9661881299</v>
      </c>
      <c r="D38" s="1">
        <v>17646028644</v>
      </c>
      <c r="E38" s="1">
        <v>38840228526</v>
      </c>
      <c r="F38" s="1">
        <v>40522663178</v>
      </c>
      <c r="G38" s="1">
        <v>67908106894</v>
      </c>
      <c r="H38" s="1">
        <v>102818344080</v>
      </c>
      <c r="I38" s="1">
        <v>74421550560</v>
      </c>
      <c r="J38" s="1">
        <v>96772432405</v>
      </c>
      <c r="K38" s="1">
        <v>117817476029</v>
      </c>
      <c r="L38" s="1">
        <v>94992537170</v>
      </c>
      <c r="M38" s="1">
        <v>195144848610</v>
      </c>
      <c r="N38" s="1">
        <v>171276300000</v>
      </c>
      <c r="O38" s="1">
        <v>147887000000</v>
      </c>
      <c r="P38" s="1">
        <v>143472300000</v>
      </c>
      <c r="Q38" s="1">
        <v>143410600000</v>
      </c>
      <c r="R38" s="1">
        <v>242695400000</v>
      </c>
      <c r="S38" s="1">
        <v>358449000000</v>
      </c>
      <c r="T38" s="1">
        <v>562688900000</v>
      </c>
      <c r="U38" s="1">
        <v>541253800000</v>
      </c>
      <c r="V38" s="1">
        <v>553391700000</v>
      </c>
      <c r="W38" s="1">
        <v>577814600000</v>
      </c>
      <c r="X38" s="1">
        <v>455399300000</v>
      </c>
      <c r="Y38" s="1">
        <v>660170600000</v>
      </c>
      <c r="Z38" s="1">
        <v>1064990200000</v>
      </c>
      <c r="AA38" s="1">
        <v>1342814083000</v>
      </c>
    </row>
    <row r="39" spans="1:27" ht="19" x14ac:dyDescent="0.25">
      <c r="A39" s="5" t="s">
        <v>31</v>
      </c>
      <c r="B39" s="1">
        <v>5060679836</v>
      </c>
      <c r="C39" s="1">
        <v>5895712830</v>
      </c>
      <c r="D39" s="1">
        <v>927329160</v>
      </c>
      <c r="E39" s="1">
        <v>2351556094</v>
      </c>
      <c r="F39" s="1">
        <v>2498077283</v>
      </c>
      <c r="G39" s="1">
        <v>170295659</v>
      </c>
      <c r="H39" s="1">
        <v>13582344000</v>
      </c>
      <c r="I39" s="1">
        <v>54199681200</v>
      </c>
      <c r="J39" s="1">
        <v>47541153915</v>
      </c>
      <c r="K39" s="1">
        <v>77226378900</v>
      </c>
      <c r="L39" s="1">
        <v>78218846414</v>
      </c>
      <c r="M39" s="1">
        <v>16881280965</v>
      </c>
      <c r="N39" s="1">
        <v>26370800000</v>
      </c>
      <c r="O39" s="1">
        <v>34708800000</v>
      </c>
      <c r="P39" s="1">
        <v>7767000000</v>
      </c>
      <c r="Q39" s="1">
        <v>7980900000</v>
      </c>
      <c r="R39" s="1">
        <v>3149000000</v>
      </c>
      <c r="S39" s="1">
        <v>81952000000</v>
      </c>
      <c r="T39" s="1">
        <v>27777300000</v>
      </c>
      <c r="U39" s="1">
        <v>94950500000</v>
      </c>
      <c r="V39" s="1">
        <v>103185500000</v>
      </c>
      <c r="W39" s="1">
        <v>135941400000</v>
      </c>
      <c r="X39" s="1">
        <v>139064400000</v>
      </c>
      <c r="Y39" s="1">
        <v>141982000000</v>
      </c>
      <c r="Z39" s="1">
        <v>139923500000</v>
      </c>
      <c r="AA39" s="1">
        <v>243686042000</v>
      </c>
    </row>
    <row r="40" spans="1:27" ht="19" x14ac:dyDescent="0.25">
      <c r="A40" s="5" t="s">
        <v>32</v>
      </c>
      <c r="B40" s="1">
        <v>17913559391</v>
      </c>
      <c r="C40" s="1">
        <v>15557594129</v>
      </c>
      <c r="D40" s="1">
        <v>18573357804</v>
      </c>
      <c r="E40" s="1">
        <v>41191784619</v>
      </c>
      <c r="F40" s="1">
        <v>43020740461</v>
      </c>
      <c r="G40" s="1">
        <v>68078402553</v>
      </c>
      <c r="H40" s="1">
        <v>116400688080</v>
      </c>
      <c r="I40" s="1">
        <v>128621231760</v>
      </c>
      <c r="J40" s="1">
        <v>144313586320</v>
      </c>
      <c r="K40" s="1">
        <v>195043854929</v>
      </c>
      <c r="L40" s="1">
        <v>173211383584</v>
      </c>
      <c r="M40" s="1">
        <v>212026129575</v>
      </c>
      <c r="N40" s="1">
        <v>197647100000</v>
      </c>
      <c r="O40" s="1">
        <v>182595800000</v>
      </c>
      <c r="P40" s="1">
        <v>151239300000</v>
      </c>
      <c r="Q40" s="1">
        <v>151391500000</v>
      </c>
      <c r="R40" s="1">
        <v>245844400000</v>
      </c>
      <c r="S40" s="1">
        <v>440401000000</v>
      </c>
      <c r="T40" s="1">
        <v>590466200000</v>
      </c>
      <c r="U40" s="1">
        <v>636204300000</v>
      </c>
      <c r="V40" s="1">
        <v>656577200000</v>
      </c>
      <c r="W40" s="1">
        <v>713756000000</v>
      </c>
      <c r="X40" s="1">
        <v>594463700000</v>
      </c>
      <c r="Y40" s="1">
        <v>802152600000</v>
      </c>
      <c r="Z40" s="1">
        <v>1204913700000</v>
      </c>
      <c r="AA40" s="1">
        <v>1586500125000</v>
      </c>
    </row>
    <row r="41" spans="1:27" ht="19" x14ac:dyDescent="0.25">
      <c r="A41" s="5" t="s">
        <v>33</v>
      </c>
      <c r="B41" s="1">
        <v>9328269274</v>
      </c>
      <c r="C41" s="1">
        <v>7438907609</v>
      </c>
      <c r="D41" s="1">
        <v>12622781454</v>
      </c>
      <c r="E41" s="1">
        <v>28004169833</v>
      </c>
      <c r="F41" s="1">
        <v>20837275728</v>
      </c>
      <c r="G41" s="1">
        <v>16754191933</v>
      </c>
      <c r="H41" s="1">
        <v>26349747360</v>
      </c>
      <c r="I41" s="1">
        <v>27733755000</v>
      </c>
      <c r="J41" s="1">
        <v>38497055445</v>
      </c>
      <c r="K41" s="1">
        <v>31842032684</v>
      </c>
      <c r="L41" s="1">
        <v>42670427161</v>
      </c>
      <c r="M41" s="1">
        <v>18645291060</v>
      </c>
      <c r="N41" s="1">
        <v>35503600000</v>
      </c>
      <c r="O41" s="1">
        <v>43106900000</v>
      </c>
      <c r="P41" s="1">
        <v>41070000000</v>
      </c>
      <c r="Q41" s="1">
        <v>52279000000</v>
      </c>
      <c r="R41" s="1">
        <v>72163200000</v>
      </c>
      <c r="S41" s="1">
        <v>115226300000</v>
      </c>
      <c r="T41" s="1">
        <v>85690400000</v>
      </c>
      <c r="U41" s="1">
        <v>129451600000</v>
      </c>
      <c r="V41" s="1">
        <v>122488400000</v>
      </c>
      <c r="W41" s="1">
        <v>129262800000</v>
      </c>
      <c r="X41" s="1">
        <v>139822300000</v>
      </c>
      <c r="Y41" s="1">
        <v>146089000000</v>
      </c>
      <c r="Z41" s="1">
        <v>198362900000</v>
      </c>
      <c r="AA41" s="1">
        <v>231408820000</v>
      </c>
    </row>
    <row r="42" spans="1:27" ht="19" x14ac:dyDescent="0.25">
      <c r="A42" s="5" t="s">
        <v>34</v>
      </c>
      <c r="B42" s="1">
        <v>4890321222</v>
      </c>
      <c r="C42" s="1">
        <v>4049678157</v>
      </c>
      <c r="D42" s="1">
        <v>5842725504</v>
      </c>
      <c r="E42" s="1">
        <v>12785727403</v>
      </c>
      <c r="F42" s="1">
        <v>10955840738</v>
      </c>
      <c r="G42" s="1">
        <v>11220974334</v>
      </c>
      <c r="H42" s="1">
        <v>12122242020</v>
      </c>
      <c r="I42" s="1">
        <v>15594294240</v>
      </c>
      <c r="J42" s="1">
        <v>17781347005</v>
      </c>
      <c r="K42" s="1">
        <v>21427876272</v>
      </c>
      <c r="L42" s="1">
        <v>23863266934</v>
      </c>
      <c r="M42" s="1">
        <v>14916889835</v>
      </c>
      <c r="N42" s="1">
        <v>20913800000</v>
      </c>
      <c r="O42" s="1">
        <v>28405900000</v>
      </c>
      <c r="P42" s="1">
        <v>24840600000</v>
      </c>
      <c r="Q42" s="1">
        <v>37830500000</v>
      </c>
      <c r="R42" s="1">
        <v>37494900000</v>
      </c>
      <c r="S42" s="1">
        <v>66338000000</v>
      </c>
      <c r="T42" s="1">
        <v>67052300000</v>
      </c>
      <c r="U42" s="1">
        <v>48682200000</v>
      </c>
      <c r="V42" s="1">
        <v>73880700000</v>
      </c>
      <c r="W42" s="1">
        <v>103231000000</v>
      </c>
      <c r="X42" s="1">
        <v>82981200000</v>
      </c>
      <c r="Y42" s="1">
        <v>137353400000</v>
      </c>
      <c r="Z42" s="1">
        <v>193102300000</v>
      </c>
      <c r="AA42" s="1">
        <v>221149148000</v>
      </c>
    </row>
    <row r="43" spans="1:27" ht="19" x14ac:dyDescent="0.25">
      <c r="A43" s="5" t="s">
        <v>35</v>
      </c>
      <c r="B43" s="1">
        <v>2287313474</v>
      </c>
      <c r="C43" s="1">
        <v>1446543749</v>
      </c>
      <c r="D43" s="1">
        <v>4650628789</v>
      </c>
      <c r="E43" s="1">
        <v>11212614952</v>
      </c>
      <c r="F43" s="1">
        <v>1888636636</v>
      </c>
      <c r="G43" s="1">
        <v>6661948076</v>
      </c>
      <c r="H43" s="1">
        <v>11375213100</v>
      </c>
      <c r="I43" s="1">
        <v>12805070880</v>
      </c>
      <c r="J43" s="1">
        <v>12298398070</v>
      </c>
      <c r="K43" s="1">
        <v>11961942487</v>
      </c>
      <c r="L43" s="1">
        <v>10089511203</v>
      </c>
      <c r="M43" s="1">
        <v>7719597250</v>
      </c>
      <c r="N43" s="1">
        <v>5739200000</v>
      </c>
      <c r="O43" s="1">
        <v>7410700000</v>
      </c>
      <c r="P43" s="1">
        <v>8110500000</v>
      </c>
      <c r="Q43" s="1">
        <v>10787600000</v>
      </c>
      <c r="R43" s="1">
        <v>2984200000</v>
      </c>
      <c r="S43" s="1">
        <v>4600300000</v>
      </c>
      <c r="T43" s="1">
        <v>3535100000</v>
      </c>
      <c r="U43" s="1">
        <v>3391000000</v>
      </c>
      <c r="V43" s="1">
        <v>4256800000</v>
      </c>
      <c r="W43" s="1">
        <v>5429900000</v>
      </c>
      <c r="X43" s="1">
        <v>5346700000</v>
      </c>
      <c r="Y43" s="1">
        <v>6590300000</v>
      </c>
      <c r="Z43" s="1">
        <v>10694000000</v>
      </c>
      <c r="AA43" s="1">
        <v>13838651000</v>
      </c>
    </row>
    <row r="44" spans="1:27" ht="19" x14ac:dyDescent="0.25">
      <c r="A44" s="6" t="s">
        <v>36</v>
      </c>
      <c r="B44" s="10">
        <v>34419463361</v>
      </c>
      <c r="C44" s="10">
        <v>28492723644</v>
      </c>
      <c r="D44" s="10">
        <v>41689493551</v>
      </c>
      <c r="E44" s="10">
        <v>93194296807</v>
      </c>
      <c r="F44" s="10">
        <v>76702493563</v>
      </c>
      <c r="G44" s="10">
        <v>102715516895</v>
      </c>
      <c r="H44" s="10">
        <v>166247890560</v>
      </c>
      <c r="I44" s="10">
        <v>184754351880</v>
      </c>
      <c r="J44" s="10">
        <v>212890386840</v>
      </c>
      <c r="K44" s="10">
        <v>260275706372</v>
      </c>
      <c r="L44" s="10">
        <v>249834588882</v>
      </c>
      <c r="M44" s="10">
        <v>253307907720</v>
      </c>
      <c r="N44" s="10">
        <v>259803700000</v>
      </c>
      <c r="O44" s="10">
        <v>261519300000</v>
      </c>
      <c r="P44" s="10">
        <v>225260400000</v>
      </c>
      <c r="Q44" s="10">
        <v>252288600000</v>
      </c>
      <c r="R44" s="10">
        <v>358486700000</v>
      </c>
      <c r="S44" s="10">
        <v>626565600000</v>
      </c>
      <c r="T44" s="10">
        <v>746744000000</v>
      </c>
      <c r="U44" s="10">
        <v>817729100000</v>
      </c>
      <c r="V44" s="10">
        <v>857203100000</v>
      </c>
      <c r="W44" s="10">
        <v>951679700000</v>
      </c>
      <c r="X44" s="10">
        <v>822613900000</v>
      </c>
      <c r="Y44" s="10">
        <v>1092185300000</v>
      </c>
      <c r="Z44" s="10">
        <v>1607072900000</v>
      </c>
      <c r="AA44" s="10">
        <v>2052896744000</v>
      </c>
    </row>
    <row r="45" spans="1:27" ht="19" x14ac:dyDescent="0.25">
      <c r="A45" s="5" t="s">
        <v>37</v>
      </c>
      <c r="B45" s="1">
        <v>79332331312</v>
      </c>
      <c r="C45" s="1">
        <v>98538946786</v>
      </c>
      <c r="D45" s="1">
        <v>120695160215</v>
      </c>
      <c r="E45" s="1">
        <v>244747860236</v>
      </c>
      <c r="F45" s="1">
        <v>265614828458</v>
      </c>
      <c r="G45" s="1">
        <v>246927000564</v>
      </c>
      <c r="H45" s="1">
        <v>211511051940</v>
      </c>
      <c r="I45" s="1">
        <v>259334381040</v>
      </c>
      <c r="J45" s="1">
        <v>245555945235</v>
      </c>
      <c r="K45" s="1">
        <v>254055235599</v>
      </c>
      <c r="L45" s="1">
        <v>260264633250</v>
      </c>
      <c r="M45" s="1">
        <v>244310470755</v>
      </c>
      <c r="N45" s="1">
        <v>273674800000</v>
      </c>
      <c r="O45" s="1">
        <v>388444000000</v>
      </c>
      <c r="P45" s="1">
        <v>490374900000</v>
      </c>
      <c r="Q45" s="1">
        <v>617529500000</v>
      </c>
      <c r="R45" s="1">
        <v>792665900000</v>
      </c>
      <c r="S45" s="1">
        <v>818198800000</v>
      </c>
      <c r="T45" s="1">
        <v>853470300000</v>
      </c>
      <c r="U45" s="1">
        <v>997777700000</v>
      </c>
      <c r="V45" s="1">
        <v>1062542300000</v>
      </c>
      <c r="W45" s="1">
        <v>1072050300000</v>
      </c>
      <c r="X45" s="1">
        <v>1369609800000</v>
      </c>
      <c r="Y45" s="1">
        <v>1583317600000</v>
      </c>
      <c r="Z45" s="1">
        <v>2007853100000</v>
      </c>
      <c r="AA45" s="1">
        <v>2735751106000</v>
      </c>
    </row>
    <row r="46" spans="1:27" ht="19" x14ac:dyDescent="0.25">
      <c r="A46" s="5" t="s">
        <v>38</v>
      </c>
      <c r="B46" s="1" t="s">
        <v>92</v>
      </c>
      <c r="C46" s="1" t="s">
        <v>92</v>
      </c>
      <c r="D46" s="1" t="s">
        <v>92</v>
      </c>
      <c r="E46" s="1" t="s">
        <v>92</v>
      </c>
      <c r="F46" s="1" t="s">
        <v>92</v>
      </c>
      <c r="G46" s="1" t="s">
        <v>92</v>
      </c>
      <c r="H46" s="1" t="s">
        <v>92</v>
      </c>
      <c r="I46" s="1" t="s">
        <v>92</v>
      </c>
      <c r="J46" s="1" t="s">
        <v>92</v>
      </c>
      <c r="K46" s="1">
        <v>5982600492</v>
      </c>
      <c r="L46" s="1">
        <v>5990140531</v>
      </c>
      <c r="M46" s="1">
        <v>6060705075</v>
      </c>
      <c r="N46" s="1">
        <v>5931300000</v>
      </c>
      <c r="O46" s="1">
        <v>5704900000</v>
      </c>
      <c r="P46" s="1">
        <v>5694000000</v>
      </c>
      <c r="Q46" s="1">
        <v>5523700000</v>
      </c>
      <c r="R46" s="1">
        <v>5627500000</v>
      </c>
      <c r="S46" s="1">
        <v>5888800000</v>
      </c>
      <c r="T46" s="1">
        <v>6104800000</v>
      </c>
      <c r="U46" s="1">
        <v>6008000000</v>
      </c>
      <c r="V46" s="1">
        <v>5648700000</v>
      </c>
      <c r="W46" s="1">
        <v>5795500000</v>
      </c>
      <c r="X46" s="1">
        <v>5693400000</v>
      </c>
      <c r="Y46" s="1">
        <v>5436600000</v>
      </c>
      <c r="Z46" s="1">
        <v>5379200000</v>
      </c>
      <c r="AA46" s="1">
        <v>5791821000</v>
      </c>
    </row>
    <row r="47" spans="1:27" ht="19" x14ac:dyDescent="0.25">
      <c r="A47" s="5" t="s">
        <v>39</v>
      </c>
      <c r="B47" s="1" t="s">
        <v>92</v>
      </c>
      <c r="C47" s="1" t="s">
        <v>92</v>
      </c>
      <c r="D47" s="1" t="s">
        <v>92</v>
      </c>
      <c r="E47" s="1" t="s">
        <v>92</v>
      </c>
      <c r="F47" s="1" t="s">
        <v>92</v>
      </c>
      <c r="G47" s="1">
        <v>10176452556</v>
      </c>
      <c r="H47" s="1">
        <v>8692700160</v>
      </c>
      <c r="I47" s="1">
        <v>7131537000</v>
      </c>
      <c r="J47" s="1">
        <v>6028576855</v>
      </c>
      <c r="K47" s="1">
        <v>5800124660</v>
      </c>
      <c r="L47" s="1">
        <v>7923071639</v>
      </c>
      <c r="M47" s="1">
        <v>7144733625</v>
      </c>
      <c r="N47" s="1">
        <v>6458600000</v>
      </c>
      <c r="O47" s="1">
        <v>6027100000</v>
      </c>
      <c r="P47" s="1">
        <v>5167600000</v>
      </c>
      <c r="Q47" s="1">
        <v>5435900000</v>
      </c>
      <c r="R47" s="1">
        <v>5862900000</v>
      </c>
      <c r="S47" s="1">
        <v>7642700000</v>
      </c>
      <c r="T47" s="1">
        <v>7961100000</v>
      </c>
      <c r="U47" s="1">
        <v>8606800000</v>
      </c>
      <c r="V47" s="1">
        <v>8526500000</v>
      </c>
      <c r="W47" s="1">
        <v>11206600000</v>
      </c>
      <c r="X47" s="1">
        <v>14959600000</v>
      </c>
      <c r="Y47" s="1">
        <v>20331500000</v>
      </c>
      <c r="Z47" s="1">
        <v>21442500000</v>
      </c>
      <c r="AA47" s="1">
        <v>20207334000</v>
      </c>
    </row>
    <row r="48" spans="1:27" ht="19" x14ac:dyDescent="0.25">
      <c r="A48" s="5" t="s">
        <v>40</v>
      </c>
      <c r="B48" s="1" t="s">
        <v>92</v>
      </c>
      <c r="C48" s="1" t="s">
        <v>92</v>
      </c>
      <c r="D48" s="1" t="s">
        <v>92</v>
      </c>
      <c r="E48" s="1" t="s">
        <v>92</v>
      </c>
      <c r="F48" s="1" t="s">
        <v>92</v>
      </c>
      <c r="G48" s="1">
        <v>10176452556</v>
      </c>
      <c r="H48" s="1">
        <v>8692700160</v>
      </c>
      <c r="I48" s="1">
        <v>7131537000</v>
      </c>
      <c r="J48" s="1">
        <v>6028576855</v>
      </c>
      <c r="K48" s="1">
        <v>11782725152</v>
      </c>
      <c r="L48" s="1">
        <v>13913212170</v>
      </c>
      <c r="M48" s="1">
        <v>13205438700</v>
      </c>
      <c r="N48" s="1">
        <v>12389900000</v>
      </c>
      <c r="O48" s="1">
        <v>11732000000</v>
      </c>
      <c r="P48" s="1">
        <v>10861600000</v>
      </c>
      <c r="Q48" s="1">
        <v>10959600000</v>
      </c>
      <c r="R48" s="1">
        <v>11490400000</v>
      </c>
      <c r="S48" s="1">
        <v>13531500000</v>
      </c>
      <c r="T48" s="1">
        <v>14065900000</v>
      </c>
      <c r="U48" s="1">
        <v>14614800000</v>
      </c>
      <c r="V48" s="1">
        <v>14175200000</v>
      </c>
      <c r="W48" s="1">
        <v>17002100000</v>
      </c>
      <c r="X48" s="1">
        <v>20653000000</v>
      </c>
      <c r="Y48" s="1">
        <v>25768100000</v>
      </c>
      <c r="Z48" s="1">
        <v>26821700000</v>
      </c>
      <c r="AA48" s="1">
        <v>25999155000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v>40578600000</v>
      </c>
      <c r="O49" s="1">
        <v>39775500000</v>
      </c>
      <c r="P49" s="1">
        <v>34458500000</v>
      </c>
      <c r="Q49" s="1">
        <v>65786300000</v>
      </c>
      <c r="R49" s="1">
        <v>89024100000</v>
      </c>
      <c r="S49" s="1">
        <v>29860200000</v>
      </c>
      <c r="T49" s="1">
        <v>34872800000</v>
      </c>
      <c r="U49" s="1">
        <v>45995400000</v>
      </c>
      <c r="V49" s="1">
        <v>41439400000</v>
      </c>
      <c r="W49" s="1">
        <v>29208000000</v>
      </c>
      <c r="X49" s="1">
        <v>30092000000</v>
      </c>
      <c r="Y49" s="1">
        <v>27617300000</v>
      </c>
      <c r="Z49" s="1">
        <v>29183500000</v>
      </c>
      <c r="AA49" s="1">
        <v>68927920000</v>
      </c>
    </row>
    <row r="50" spans="1:27" ht="19" x14ac:dyDescent="0.25">
      <c r="A50" s="5" t="s">
        <v>42</v>
      </c>
      <c r="B50" s="1">
        <v>3285487548</v>
      </c>
      <c r="C50" s="1">
        <v>6031024272</v>
      </c>
      <c r="D50" s="1">
        <v>4485905433</v>
      </c>
      <c r="E50" s="1">
        <v>6629800768</v>
      </c>
      <c r="F50" s="1">
        <v>18992904833</v>
      </c>
      <c r="G50" s="1">
        <v>9790191671</v>
      </c>
      <c r="H50" s="1">
        <v>1120543380</v>
      </c>
      <c r="I50" s="1">
        <v>1648177440</v>
      </c>
      <c r="J50" s="1">
        <v>6808707710</v>
      </c>
      <c r="K50" s="1">
        <v>5936981534</v>
      </c>
      <c r="L50" s="1">
        <v>7313355115</v>
      </c>
      <c r="M50" s="1">
        <v>6655278310</v>
      </c>
      <c r="N50" s="1">
        <v>7988300000</v>
      </c>
      <c r="O50" s="1">
        <v>7362800000</v>
      </c>
      <c r="P50" s="1">
        <v>7436700000</v>
      </c>
      <c r="Q50" s="1">
        <v>4776000000</v>
      </c>
      <c r="R50" s="1">
        <v>7145000000</v>
      </c>
      <c r="S50" s="1">
        <v>5138800000</v>
      </c>
      <c r="T50" s="1">
        <v>6385000000</v>
      </c>
      <c r="U50" s="1">
        <v>8271400000</v>
      </c>
      <c r="V50" s="1">
        <v>12105500000</v>
      </c>
      <c r="W50" s="1">
        <v>16806400000</v>
      </c>
      <c r="X50" s="1">
        <v>17928400000</v>
      </c>
      <c r="Y50" s="1">
        <v>25958200000</v>
      </c>
      <c r="Z50" s="1">
        <v>49153900000</v>
      </c>
      <c r="AA50" s="1">
        <v>69185842000</v>
      </c>
    </row>
    <row r="51" spans="1:27" ht="19" x14ac:dyDescent="0.25">
      <c r="A51" s="5" t="s">
        <v>43</v>
      </c>
      <c r="B51" s="1">
        <v>7923488553</v>
      </c>
      <c r="C51" s="1">
        <v>7467902918</v>
      </c>
      <c r="D51" s="1">
        <v>16839812221</v>
      </c>
      <c r="E51" s="1">
        <v>26314004412</v>
      </c>
      <c r="F51" s="1">
        <v>29428605636</v>
      </c>
      <c r="G51" s="1">
        <v>21612452984</v>
      </c>
      <c r="H51" s="1">
        <v>19151105040</v>
      </c>
      <c r="I51" s="1">
        <v>47385101400</v>
      </c>
      <c r="J51" s="1">
        <v>49780622415</v>
      </c>
      <c r="K51" s="1">
        <v>55342313048</v>
      </c>
      <c r="L51" s="1">
        <v>39569953773</v>
      </c>
      <c r="M51" s="1">
        <v>42960379930</v>
      </c>
      <c r="N51" s="1">
        <v>260900000</v>
      </c>
      <c r="O51" s="1">
        <v>10095300000</v>
      </c>
      <c r="P51" s="1">
        <v>5872800000</v>
      </c>
      <c r="Q51" s="1">
        <v>3694600000</v>
      </c>
      <c r="R51" s="1">
        <v>3988600000</v>
      </c>
      <c r="S51" s="1">
        <v>1558100000</v>
      </c>
      <c r="T51" s="1">
        <v>1859400000</v>
      </c>
      <c r="U51" s="1">
        <v>1908300000</v>
      </c>
      <c r="V51" s="1">
        <v>4266500000</v>
      </c>
      <c r="W51" s="1">
        <v>3284700000</v>
      </c>
      <c r="X51" s="1">
        <v>3827900000</v>
      </c>
      <c r="Y51" s="1">
        <v>5754000000</v>
      </c>
      <c r="Z51" s="1">
        <v>5217100000</v>
      </c>
      <c r="AA51" s="1">
        <v>12018111000</v>
      </c>
    </row>
    <row r="52" spans="1:27" ht="19" x14ac:dyDescent="0.25">
      <c r="A52" s="5" t="s">
        <v>44</v>
      </c>
      <c r="B52" s="1">
        <v>90541307413</v>
      </c>
      <c r="C52" s="1">
        <v>112037873976</v>
      </c>
      <c r="D52" s="1">
        <v>142020877869</v>
      </c>
      <c r="E52" s="1">
        <v>277691665416</v>
      </c>
      <c r="F52" s="1">
        <v>314036338928</v>
      </c>
      <c r="G52" s="1">
        <v>288506097776</v>
      </c>
      <c r="H52" s="1">
        <v>240475400520</v>
      </c>
      <c r="I52" s="1">
        <v>315499196880</v>
      </c>
      <c r="J52" s="1">
        <v>308173852215</v>
      </c>
      <c r="K52" s="1">
        <v>327117255333</v>
      </c>
      <c r="L52" s="1">
        <v>321061154308</v>
      </c>
      <c r="M52" s="1">
        <v>307131567695</v>
      </c>
      <c r="N52" s="1">
        <v>334892500000</v>
      </c>
      <c r="O52" s="1">
        <v>457409600000</v>
      </c>
      <c r="P52" s="1">
        <v>549004500000</v>
      </c>
      <c r="Q52" s="1">
        <v>702746000000</v>
      </c>
      <c r="R52" s="1">
        <v>904314000000</v>
      </c>
      <c r="S52" s="1">
        <v>868287400000</v>
      </c>
      <c r="T52" s="1">
        <v>910653400000</v>
      </c>
      <c r="U52" s="1">
        <v>1068567600000</v>
      </c>
      <c r="V52" s="1">
        <v>1134528900000</v>
      </c>
      <c r="W52" s="1">
        <v>1138351500000</v>
      </c>
      <c r="X52" s="1">
        <v>1442111100000</v>
      </c>
      <c r="Y52" s="1">
        <v>1668415200000</v>
      </c>
      <c r="Z52" s="1">
        <v>2118229300000</v>
      </c>
      <c r="AA52" s="1">
        <v>2911882134000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v>124960770773</v>
      </c>
      <c r="C54" s="11">
        <v>140530597620</v>
      </c>
      <c r="D54" s="11">
        <v>183710371420</v>
      </c>
      <c r="E54" s="11">
        <v>370885962223</v>
      </c>
      <c r="F54" s="11">
        <v>390738832490</v>
      </c>
      <c r="G54" s="11">
        <v>391221614671</v>
      </c>
      <c r="H54" s="11">
        <v>406723291080</v>
      </c>
      <c r="I54" s="11">
        <v>500253548760</v>
      </c>
      <c r="J54" s="11">
        <v>521064239055</v>
      </c>
      <c r="K54" s="11">
        <v>587392961705</v>
      </c>
      <c r="L54" s="11">
        <v>570895743190</v>
      </c>
      <c r="M54" s="11">
        <v>560439475415</v>
      </c>
      <c r="N54" s="11">
        <v>594696200000</v>
      </c>
      <c r="O54" s="11">
        <v>718928900000</v>
      </c>
      <c r="P54" s="11">
        <v>774264900000</v>
      </c>
      <c r="Q54" s="11">
        <v>955034600000</v>
      </c>
      <c r="R54" s="11">
        <v>1262800700000</v>
      </c>
      <c r="S54" s="11">
        <v>1494853000000</v>
      </c>
      <c r="T54" s="11">
        <v>1657397400000</v>
      </c>
      <c r="U54" s="11">
        <v>1886296700000</v>
      </c>
      <c r="V54" s="11">
        <v>1991732000000</v>
      </c>
      <c r="W54" s="11">
        <v>2090031200000</v>
      </c>
      <c r="X54" s="11">
        <v>2264725000000</v>
      </c>
      <c r="Y54" s="11">
        <v>2760600500000</v>
      </c>
      <c r="Z54" s="11">
        <v>3725302200000</v>
      </c>
      <c r="AA54" s="11">
        <v>4964778878000</v>
      </c>
    </row>
    <row r="55" spans="1:27" ht="20" thickTop="1" x14ac:dyDescent="0.25">
      <c r="A55" s="5" t="s">
        <v>47</v>
      </c>
      <c r="B55" s="1">
        <v>13274513040</v>
      </c>
      <c r="C55" s="1">
        <v>2171426474</v>
      </c>
      <c r="D55" s="1">
        <v>2928275866</v>
      </c>
      <c r="E55" s="1">
        <v>8507813855</v>
      </c>
      <c r="F55" s="1">
        <v>1744545706</v>
      </c>
      <c r="G55" s="1">
        <v>5147548019</v>
      </c>
      <c r="H55" s="1">
        <v>6417657540</v>
      </c>
      <c r="I55" s="1">
        <v>7290015600</v>
      </c>
      <c r="J55" s="1">
        <v>9449603405</v>
      </c>
      <c r="K55" s="1">
        <v>7934440195</v>
      </c>
      <c r="L55" s="1">
        <v>11574884437</v>
      </c>
      <c r="M55" s="1">
        <v>5567964825</v>
      </c>
      <c r="N55" s="1">
        <v>10905900000</v>
      </c>
      <c r="O55" s="1">
        <v>55364100000</v>
      </c>
      <c r="P55" s="1">
        <v>10530500000</v>
      </c>
      <c r="Q55" s="1">
        <v>59322200000</v>
      </c>
      <c r="R55" s="1">
        <v>104480500000</v>
      </c>
      <c r="S55" s="1">
        <v>48859300000</v>
      </c>
      <c r="T55" s="1">
        <v>44587500000</v>
      </c>
      <c r="U55" s="1">
        <v>89216800000</v>
      </c>
      <c r="V55" s="1">
        <v>84136600000</v>
      </c>
      <c r="W55" s="1">
        <v>76114600000</v>
      </c>
      <c r="X55" s="1">
        <v>179581800000</v>
      </c>
      <c r="Y55" s="1">
        <v>196792300000</v>
      </c>
      <c r="Z55" s="1">
        <v>193027800000</v>
      </c>
      <c r="AA55" s="1">
        <v>268379321000</v>
      </c>
    </row>
    <row r="56" spans="1:27" ht="19" x14ac:dyDescent="0.25">
      <c r="A56" s="5" t="s">
        <v>48</v>
      </c>
      <c r="B56" s="1">
        <v>250719532</v>
      </c>
      <c r="C56" s="1">
        <v>299618193</v>
      </c>
      <c r="D56" s="1" t="s">
        <v>92</v>
      </c>
      <c r="E56" s="1">
        <v>3884900336</v>
      </c>
      <c r="F56" s="1">
        <v>16405352013</v>
      </c>
      <c r="G56" s="1">
        <v>731060897</v>
      </c>
      <c r="H56" s="1">
        <v>5398981740</v>
      </c>
      <c r="I56" s="1">
        <v>10903327680</v>
      </c>
      <c r="J56" s="1">
        <v>329474815</v>
      </c>
      <c r="K56" s="1">
        <v>7002510053</v>
      </c>
      <c r="L56" s="1">
        <v>282156051</v>
      </c>
      <c r="M56" s="1">
        <v>8330595160</v>
      </c>
      <c r="N56" s="1">
        <v>949300000</v>
      </c>
      <c r="O56" s="1">
        <v>31455300000</v>
      </c>
      <c r="P56" s="1">
        <v>30489000000</v>
      </c>
      <c r="Q56" s="1">
        <v>34843000000</v>
      </c>
      <c r="R56" s="1">
        <v>15645000000</v>
      </c>
      <c r="S56" s="1">
        <v>36158500000</v>
      </c>
      <c r="T56" s="1">
        <v>39474000000</v>
      </c>
      <c r="U56" s="1">
        <v>57958200000</v>
      </c>
      <c r="V56" s="1">
        <v>63766800000</v>
      </c>
      <c r="W56" s="1">
        <v>123654700000</v>
      </c>
      <c r="X56" s="1">
        <v>150322300000</v>
      </c>
      <c r="Y56" s="1">
        <v>91159000000</v>
      </c>
      <c r="Z56" s="1">
        <v>119488000000</v>
      </c>
      <c r="AA56" s="1">
        <v>19313889000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8800300000</v>
      </c>
      <c r="O57" s="1">
        <v>7184700000</v>
      </c>
      <c r="P57" s="1">
        <v>10656100000</v>
      </c>
      <c r="Q57" s="1">
        <v>15635600000</v>
      </c>
      <c r="R57" s="1">
        <v>36759400000</v>
      </c>
      <c r="S57" s="1">
        <v>52388100000</v>
      </c>
      <c r="T57" s="1">
        <v>60444700000</v>
      </c>
      <c r="U57" s="1">
        <v>70352800000</v>
      </c>
      <c r="V57" s="1">
        <v>61662800000</v>
      </c>
      <c r="W57" s="1">
        <v>55281600000</v>
      </c>
      <c r="X57" s="1">
        <v>40094300000</v>
      </c>
      <c r="Y57" s="1">
        <v>68656700000</v>
      </c>
      <c r="Z57" s="1">
        <v>78496600000</v>
      </c>
      <c r="AA57" s="1">
        <v>120801814000</v>
      </c>
    </row>
    <row r="58" spans="1:27"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row>
    <row r="59" spans="1:27" ht="19" x14ac:dyDescent="0.25">
      <c r="A59" s="5" t="s">
        <v>51</v>
      </c>
      <c r="B59" s="1">
        <v>1850228479</v>
      </c>
      <c r="C59" s="1">
        <v>6298425455</v>
      </c>
      <c r="D59" s="1">
        <v>13321021623</v>
      </c>
      <c r="E59" s="1">
        <v>35032281826</v>
      </c>
      <c r="F59" s="1">
        <v>20937520498</v>
      </c>
      <c r="G59" s="1">
        <v>34553392600</v>
      </c>
      <c r="H59" s="1">
        <v>19286928480</v>
      </c>
      <c r="I59" s="1">
        <v>45832011120</v>
      </c>
      <c r="J59" s="1">
        <v>25448221675</v>
      </c>
      <c r="K59" s="1">
        <v>31916978115</v>
      </c>
      <c r="L59" s="1">
        <v>36852174799</v>
      </c>
      <c r="M59" s="1">
        <v>43062212915</v>
      </c>
      <c r="N59" s="1">
        <v>58477800000</v>
      </c>
      <c r="O59" s="1">
        <v>29187000000</v>
      </c>
      <c r="P59" s="1">
        <v>65331100000</v>
      </c>
      <c r="Q59" s="1">
        <v>32635100000</v>
      </c>
      <c r="R59" s="1">
        <v>47089100000</v>
      </c>
      <c r="S59" s="1">
        <v>87379300000</v>
      </c>
      <c r="T59" s="1">
        <v>95265900000</v>
      </c>
      <c r="U59" s="1">
        <v>130758200000</v>
      </c>
      <c r="V59" s="1">
        <v>177324000000</v>
      </c>
      <c r="W59" s="1">
        <v>101786200000</v>
      </c>
      <c r="X59" s="1">
        <v>228365400000</v>
      </c>
      <c r="Y59" s="1">
        <v>275290400000</v>
      </c>
      <c r="Z59" s="1">
        <v>367340400000</v>
      </c>
      <c r="AA59" s="1">
        <v>535731793000</v>
      </c>
    </row>
    <row r="60" spans="1:27" ht="19" x14ac:dyDescent="0.25">
      <c r="A60" s="6" t="s">
        <v>52</v>
      </c>
      <c r="B60" s="10">
        <v>15375461051</v>
      </c>
      <c r="C60" s="10">
        <v>8769470122</v>
      </c>
      <c r="D60" s="10">
        <v>16249297489</v>
      </c>
      <c r="E60" s="10">
        <v>47424996016</v>
      </c>
      <c r="F60" s="10">
        <v>39087418216</v>
      </c>
      <c r="G60" s="10">
        <v>40432001516</v>
      </c>
      <c r="H60" s="10">
        <v>31103567760</v>
      </c>
      <c r="I60" s="10">
        <v>64025354400</v>
      </c>
      <c r="J60" s="10">
        <v>35227299895</v>
      </c>
      <c r="K60" s="10">
        <v>46853928363</v>
      </c>
      <c r="L60" s="10">
        <v>48709215287</v>
      </c>
      <c r="M60" s="10">
        <v>56960772900</v>
      </c>
      <c r="N60" s="10">
        <v>79133300000</v>
      </c>
      <c r="O60" s="10">
        <v>123191100000</v>
      </c>
      <c r="P60" s="10">
        <v>117006700000</v>
      </c>
      <c r="Q60" s="10">
        <v>142435900000</v>
      </c>
      <c r="R60" s="10">
        <v>203974000000</v>
      </c>
      <c r="S60" s="10">
        <v>224785200000</v>
      </c>
      <c r="T60" s="10">
        <v>239772100000</v>
      </c>
      <c r="U60" s="10">
        <v>348286000000</v>
      </c>
      <c r="V60" s="10">
        <v>386890200000</v>
      </c>
      <c r="W60" s="10">
        <v>356837100000</v>
      </c>
      <c r="X60" s="10">
        <v>598363800000</v>
      </c>
      <c r="Y60" s="10">
        <v>631898400000</v>
      </c>
      <c r="Z60" s="10">
        <v>758352800000</v>
      </c>
      <c r="AA60" s="10">
        <v>944226817000</v>
      </c>
    </row>
    <row r="61" spans="1:27" ht="19" x14ac:dyDescent="0.25">
      <c r="A61" s="5" t="s">
        <v>53</v>
      </c>
      <c r="B61" s="1">
        <v>20066938000</v>
      </c>
      <c r="C61" s="1">
        <v>31202174185</v>
      </c>
      <c r="D61" s="1">
        <v>32956710256</v>
      </c>
      <c r="E61" s="1">
        <v>52339366464</v>
      </c>
      <c r="F61" s="1">
        <v>27941367660</v>
      </c>
      <c r="G61" s="1">
        <v>46131584339</v>
      </c>
      <c r="H61" s="1">
        <v>38743636260</v>
      </c>
      <c r="I61" s="1">
        <v>21458002440</v>
      </c>
      <c r="J61" s="1">
        <v>20822946425</v>
      </c>
      <c r="K61" s="1">
        <v>13763891328</v>
      </c>
      <c r="L61" s="1">
        <v>14873191378</v>
      </c>
      <c r="M61" s="1">
        <v>16234148770</v>
      </c>
      <c r="N61" s="1">
        <v>11388500000</v>
      </c>
      <c r="O61" s="1">
        <v>5496600000</v>
      </c>
      <c r="P61" s="1">
        <v>20458500000</v>
      </c>
      <c r="Q61" s="1">
        <v>82107500000</v>
      </c>
      <c r="R61" s="1">
        <v>211583800000</v>
      </c>
      <c r="S61" s="1">
        <v>214515900000</v>
      </c>
      <c r="T61" s="1">
        <v>191997600000</v>
      </c>
      <c r="U61" s="1">
        <v>153115400000</v>
      </c>
      <c r="V61" s="1">
        <v>91800000000</v>
      </c>
      <c r="W61" s="1">
        <v>56900000000</v>
      </c>
      <c r="X61" s="1">
        <v>40141800000</v>
      </c>
      <c r="Y61" s="1">
        <v>276633300000</v>
      </c>
      <c r="Z61" s="1">
        <v>634143900000</v>
      </c>
      <c r="AA61" s="1">
        <v>868860583000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v>789100000</v>
      </c>
      <c r="P62" s="1" t="s">
        <v>92</v>
      </c>
      <c r="Q62" s="1">
        <v>203900000</v>
      </c>
      <c r="R62" s="1">
        <v>151700000</v>
      </c>
      <c r="S62" s="1">
        <v>25538500000</v>
      </c>
      <c r="T62" s="1">
        <v>21564800000</v>
      </c>
      <c r="U62" s="1">
        <v>14670400000</v>
      </c>
      <c r="V62" s="1">
        <v>7586800000</v>
      </c>
      <c r="W62" s="1">
        <v>3353300000</v>
      </c>
      <c r="X62" s="1">
        <v>176900000</v>
      </c>
      <c r="Y62" s="1">
        <v>265600000</v>
      </c>
      <c r="Z62" s="1" t="s">
        <v>92</v>
      </c>
      <c r="AA62" s="1" t="s">
        <v>92</v>
      </c>
    </row>
    <row r="63" spans="1:2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v>199700000</v>
      </c>
      <c r="T63" s="1">
        <v>31300000</v>
      </c>
      <c r="U63" s="1">
        <v>141200000</v>
      </c>
      <c r="V63" s="1">
        <v>302200000</v>
      </c>
      <c r="W63" s="1">
        <v>233300000</v>
      </c>
      <c r="X63" s="1">
        <v>344400000</v>
      </c>
      <c r="Y63" s="1">
        <v>1729900000</v>
      </c>
      <c r="Z63" s="1">
        <v>1873900000</v>
      </c>
      <c r="AA63" s="1">
        <v>1031383000</v>
      </c>
    </row>
    <row r="64" spans="1:27" ht="19" x14ac:dyDescent="0.25">
      <c r="A64" s="5" t="s">
        <v>55</v>
      </c>
      <c r="B64" s="1">
        <v>9031521883</v>
      </c>
      <c r="C64" s="1">
        <v>6939543954</v>
      </c>
      <c r="D64" s="1">
        <v>6193867792</v>
      </c>
      <c r="E64" s="1">
        <v>9046191293</v>
      </c>
      <c r="F64" s="1">
        <v>36392627618</v>
      </c>
      <c r="G64" s="1">
        <v>8194643786</v>
      </c>
      <c r="H64" s="1">
        <v>8115450540</v>
      </c>
      <c r="I64" s="1">
        <v>15087162720</v>
      </c>
      <c r="J64" s="1">
        <v>17439934935</v>
      </c>
      <c r="K64" s="1">
        <v>17716448189</v>
      </c>
      <c r="L64" s="1">
        <v>16601802587</v>
      </c>
      <c r="M64" s="1">
        <v>5561394955</v>
      </c>
      <c r="N64" s="1">
        <v>5125900000</v>
      </c>
      <c r="O64" s="1">
        <v>10747700000</v>
      </c>
      <c r="P64" s="1">
        <v>4756200000</v>
      </c>
      <c r="Q64" s="1">
        <v>4533600000</v>
      </c>
      <c r="R64" s="1">
        <v>12978200000</v>
      </c>
      <c r="S64" s="1">
        <v>7453000000</v>
      </c>
      <c r="T64" s="1">
        <v>9061500000</v>
      </c>
      <c r="U64" s="1">
        <v>10237900000</v>
      </c>
      <c r="V64" s="1">
        <v>10706300000</v>
      </c>
      <c r="W64" s="1">
        <v>11602400000</v>
      </c>
      <c r="X64" s="1">
        <v>11310800000</v>
      </c>
      <c r="Y64" s="1">
        <v>14309500000</v>
      </c>
      <c r="Z64" s="1">
        <v>179249100000</v>
      </c>
      <c r="AA64" s="1">
        <v>190171228000</v>
      </c>
    </row>
    <row r="65" spans="1:27" ht="19" x14ac:dyDescent="0.25">
      <c r="A65" s="5" t="s">
        <v>56</v>
      </c>
      <c r="B65" s="1">
        <v>29098459883</v>
      </c>
      <c r="C65" s="1">
        <v>38141718139</v>
      </c>
      <c r="D65" s="1">
        <v>39150578049</v>
      </c>
      <c r="E65" s="1">
        <v>61385557758</v>
      </c>
      <c r="F65" s="1">
        <v>64333995278</v>
      </c>
      <c r="G65" s="1">
        <v>54326228124</v>
      </c>
      <c r="H65" s="1">
        <v>46859086800</v>
      </c>
      <c r="I65" s="1">
        <v>36545165160</v>
      </c>
      <c r="J65" s="1">
        <v>38262881360</v>
      </c>
      <c r="K65" s="1">
        <v>31480339517</v>
      </c>
      <c r="L65" s="1">
        <v>31474993965</v>
      </c>
      <c r="M65" s="1">
        <v>21795543725</v>
      </c>
      <c r="N65" s="1">
        <v>16514400000</v>
      </c>
      <c r="O65" s="1">
        <v>17033400000</v>
      </c>
      <c r="P65" s="1">
        <v>25214700000</v>
      </c>
      <c r="Q65" s="1">
        <v>86845000000</v>
      </c>
      <c r="R65" s="1">
        <v>224713700000</v>
      </c>
      <c r="S65" s="1">
        <v>247707100000</v>
      </c>
      <c r="T65" s="1">
        <v>222655200000</v>
      </c>
      <c r="U65" s="1">
        <v>178164900000</v>
      </c>
      <c r="V65" s="1">
        <v>110395300000</v>
      </c>
      <c r="W65" s="1">
        <v>72089000000</v>
      </c>
      <c r="X65" s="1">
        <v>51973900000</v>
      </c>
      <c r="Y65" s="1">
        <v>292938300000</v>
      </c>
      <c r="Z65" s="1">
        <v>815266900000</v>
      </c>
      <c r="AA65" s="1">
        <v>1060063194000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v>44473920934</v>
      </c>
      <c r="C67" s="10">
        <v>46911188261</v>
      </c>
      <c r="D67" s="10">
        <v>55399875538</v>
      </c>
      <c r="E67" s="10">
        <v>108810553774</v>
      </c>
      <c r="F67" s="10">
        <v>103421413494</v>
      </c>
      <c r="G67" s="10">
        <v>94758229640</v>
      </c>
      <c r="H67" s="10">
        <v>77962654560</v>
      </c>
      <c r="I67" s="10">
        <v>100570519560</v>
      </c>
      <c r="J67" s="10">
        <v>73490181255</v>
      </c>
      <c r="K67" s="10">
        <v>78334267880</v>
      </c>
      <c r="L67" s="10">
        <v>80184209252</v>
      </c>
      <c r="M67" s="10">
        <v>78756316625</v>
      </c>
      <c r="N67" s="10">
        <v>95647700000</v>
      </c>
      <c r="O67" s="10">
        <v>140224500000</v>
      </c>
      <c r="P67" s="10">
        <v>142221400000</v>
      </c>
      <c r="Q67" s="10">
        <v>229280900000</v>
      </c>
      <c r="R67" s="10">
        <v>428687700000</v>
      </c>
      <c r="S67" s="10">
        <v>472492300000</v>
      </c>
      <c r="T67" s="10">
        <v>462427300000</v>
      </c>
      <c r="U67" s="10">
        <v>526450900000</v>
      </c>
      <c r="V67" s="10">
        <v>497285500000</v>
      </c>
      <c r="W67" s="10">
        <v>428926100000</v>
      </c>
      <c r="X67" s="10">
        <v>650337700000</v>
      </c>
      <c r="Y67" s="10">
        <v>924836700000</v>
      </c>
      <c r="Z67" s="10">
        <v>1573619700000</v>
      </c>
      <c r="AA67" s="10">
        <v>2004290011000</v>
      </c>
    </row>
    <row r="68" spans="1:27" ht="19" x14ac:dyDescent="0.25">
      <c r="A68" s="5" t="s">
        <v>59</v>
      </c>
      <c r="B68" s="1">
        <v>40930461771</v>
      </c>
      <c r="C68" s="1">
        <v>60371455039</v>
      </c>
      <c r="D68" s="1">
        <v>76718664402</v>
      </c>
      <c r="E68" s="1">
        <v>116893632565</v>
      </c>
      <c r="F68" s="1">
        <v>168325548714</v>
      </c>
      <c r="G68" s="1">
        <v>186552772213</v>
      </c>
      <c r="H68" s="1">
        <v>202309013880</v>
      </c>
      <c r="I68" s="1">
        <v>232900150560</v>
      </c>
      <c r="J68" s="1">
        <v>248040242560</v>
      </c>
      <c r="K68" s="1">
        <v>258255438232</v>
      </c>
      <c r="L68" s="1">
        <v>264286167770</v>
      </c>
      <c r="M68" s="1">
        <v>256954185570</v>
      </c>
      <c r="N68" s="1">
        <v>259027100000</v>
      </c>
      <c r="O68" s="1">
        <v>259100800000</v>
      </c>
      <c r="P68" s="1">
        <v>259162200000</v>
      </c>
      <c r="Q68" s="1">
        <v>259244400000</v>
      </c>
      <c r="R68" s="1">
        <v>259286200000</v>
      </c>
      <c r="S68" s="1">
        <v>259296600000</v>
      </c>
      <c r="T68" s="1">
        <v>259303800000</v>
      </c>
      <c r="U68" s="1">
        <v>259303800000</v>
      </c>
      <c r="V68" s="1">
        <v>259303800000</v>
      </c>
      <c r="W68" s="1">
        <v>259303800000</v>
      </c>
      <c r="X68" s="1">
        <v>259303800000</v>
      </c>
      <c r="Y68" s="1">
        <v>259303800000</v>
      </c>
      <c r="Z68" s="1">
        <v>259303800000</v>
      </c>
      <c r="AA68" s="1">
        <v>259303805000</v>
      </c>
    </row>
    <row r="69" spans="1:27" ht="19" x14ac:dyDescent="0.25">
      <c r="A69" s="5" t="s">
        <v>60</v>
      </c>
      <c r="B69" s="1">
        <v>23781017113</v>
      </c>
      <c r="C69" s="1">
        <v>24124097088</v>
      </c>
      <c r="D69" s="1">
        <v>25065477077</v>
      </c>
      <c r="E69" s="1">
        <v>76924165724</v>
      </c>
      <c r="F69" s="1">
        <v>37507417988</v>
      </c>
      <c r="G69" s="1">
        <v>40863236315</v>
      </c>
      <c r="H69" s="1">
        <v>70967747400</v>
      </c>
      <c r="I69" s="1">
        <v>113914417680</v>
      </c>
      <c r="J69" s="1">
        <v>143198258660</v>
      </c>
      <c r="K69" s="1">
        <v>197096708039</v>
      </c>
      <c r="L69" s="1">
        <v>218875259424</v>
      </c>
      <c r="M69" s="1">
        <v>170517690915</v>
      </c>
      <c r="N69" s="1">
        <v>181882700000</v>
      </c>
      <c r="O69" s="1">
        <v>265779600000</v>
      </c>
      <c r="P69" s="1">
        <v>322191200000</v>
      </c>
      <c r="Q69" s="1">
        <v>410601300000</v>
      </c>
      <c r="R69" s="1">
        <v>504531200000</v>
      </c>
      <c r="S69" s="1">
        <v>681224200000</v>
      </c>
      <c r="T69" s="1">
        <v>866629600000</v>
      </c>
      <c r="U69" s="1">
        <v>1041810700000</v>
      </c>
      <c r="V69" s="1">
        <v>1205051300000</v>
      </c>
      <c r="W69" s="1">
        <v>1360258900000</v>
      </c>
      <c r="X69" s="1">
        <v>1325630400000</v>
      </c>
      <c r="Y69" s="1">
        <v>1573840100000</v>
      </c>
      <c r="Z69" s="1">
        <v>1887802900000</v>
      </c>
      <c r="AA69" s="1">
        <v>2637524688000</v>
      </c>
    </row>
    <row r="70" spans="1:27" ht="19" x14ac:dyDescent="0.25">
      <c r="A70" s="5" t="s">
        <v>61</v>
      </c>
      <c r="B70" s="1">
        <v>-26628700991</v>
      </c>
      <c r="C70" s="1">
        <v>-41408522953</v>
      </c>
      <c r="D70" s="1">
        <v>-61887448772</v>
      </c>
      <c r="E70" s="1">
        <v>-103884858823</v>
      </c>
      <c r="F70" s="1">
        <v>-183581984478</v>
      </c>
      <c r="G70" s="1">
        <v>752000028</v>
      </c>
      <c r="H70" s="1">
        <v>237691020</v>
      </c>
      <c r="I70" s="1">
        <v>-2218700400</v>
      </c>
      <c r="J70" s="1">
        <v>-642605785</v>
      </c>
      <c r="K70" s="1">
        <v>-628889921</v>
      </c>
      <c r="L70" s="1">
        <v>-392423933</v>
      </c>
      <c r="M70" s="1">
        <v>193811165</v>
      </c>
      <c r="N70" s="1">
        <v>-1313100000</v>
      </c>
      <c r="O70" s="1">
        <v>-6433900000</v>
      </c>
      <c r="P70" s="1">
        <v>-7606300000</v>
      </c>
      <c r="Q70" s="1">
        <v>-2785800000</v>
      </c>
      <c r="R70" s="1" t="s">
        <v>92</v>
      </c>
      <c r="S70" s="1" t="s">
        <v>92</v>
      </c>
      <c r="T70" s="1" t="s">
        <v>92</v>
      </c>
      <c r="U70" s="1" t="s">
        <v>92</v>
      </c>
      <c r="V70" s="1" t="s">
        <v>92</v>
      </c>
      <c r="W70" s="1" t="s">
        <v>92</v>
      </c>
      <c r="X70" s="1">
        <v>321822000000</v>
      </c>
      <c r="Y70" s="1" t="s">
        <v>92</v>
      </c>
      <c r="Z70" s="1">
        <v>370451000000</v>
      </c>
      <c r="AA70" s="1" t="s">
        <v>92</v>
      </c>
    </row>
    <row r="71" spans="1:27" ht="19" x14ac:dyDescent="0.25">
      <c r="A71" s="5" t="s">
        <v>62</v>
      </c>
      <c r="B71" s="1">
        <v>31531403021</v>
      </c>
      <c r="C71" s="1">
        <v>40847946979</v>
      </c>
      <c r="D71" s="1">
        <v>80888667184</v>
      </c>
      <c r="E71" s="1">
        <v>171820747156</v>
      </c>
      <c r="F71" s="1">
        <v>254939127620</v>
      </c>
      <c r="G71" s="1">
        <v>55177115113</v>
      </c>
      <c r="H71" s="1">
        <v>55144316640</v>
      </c>
      <c r="I71" s="1">
        <v>55023769920</v>
      </c>
      <c r="J71" s="1">
        <v>56367948305</v>
      </c>
      <c r="K71" s="1">
        <v>53178671040</v>
      </c>
      <c r="L71" s="1">
        <v>4349094993</v>
      </c>
      <c r="M71" s="1">
        <v>50009850440</v>
      </c>
      <c r="N71" s="1">
        <v>55486000000</v>
      </c>
      <c r="O71" s="1">
        <v>55698400000</v>
      </c>
      <c r="P71" s="1">
        <v>55846400000</v>
      </c>
      <c r="Q71" s="1">
        <v>56137800000</v>
      </c>
      <c r="R71" s="1">
        <v>70028900000</v>
      </c>
      <c r="S71" s="1">
        <v>81712700000</v>
      </c>
      <c r="T71" s="1">
        <v>68074300000</v>
      </c>
      <c r="U71" s="1">
        <v>57936200000</v>
      </c>
      <c r="V71" s="1">
        <v>29391700000</v>
      </c>
      <c r="W71" s="1">
        <v>40866100000</v>
      </c>
      <c r="X71" s="1">
        <v>-293050600000</v>
      </c>
      <c r="Y71" s="1">
        <v>1667400000</v>
      </c>
      <c r="Z71" s="1">
        <v>-368297900000</v>
      </c>
      <c r="AA71" s="1" t="s">
        <v>92</v>
      </c>
    </row>
    <row r="72" spans="1:27" ht="19" x14ac:dyDescent="0.25">
      <c r="A72" s="6" t="s">
        <v>63</v>
      </c>
      <c r="B72" s="10">
        <v>69614180915</v>
      </c>
      <c r="C72" s="10">
        <v>83934976153</v>
      </c>
      <c r="D72" s="10">
        <v>120785359890</v>
      </c>
      <c r="E72" s="10">
        <v>261753686622</v>
      </c>
      <c r="F72" s="10">
        <v>277190109845</v>
      </c>
      <c r="G72" s="10">
        <v>296367732853</v>
      </c>
      <c r="H72" s="10">
        <v>328658768940</v>
      </c>
      <c r="I72" s="10">
        <v>399619637760</v>
      </c>
      <c r="J72" s="10">
        <v>446963843740</v>
      </c>
      <c r="K72" s="10">
        <v>507901927390</v>
      </c>
      <c r="L72" s="10">
        <v>487118098254</v>
      </c>
      <c r="M72" s="10">
        <v>477675538090</v>
      </c>
      <c r="N72" s="10">
        <v>495082700000</v>
      </c>
      <c r="O72" s="10">
        <v>574144900000</v>
      </c>
      <c r="P72" s="10">
        <v>629593500000</v>
      </c>
      <c r="Q72" s="10">
        <v>723197700000</v>
      </c>
      <c r="R72" s="10">
        <v>833846300000</v>
      </c>
      <c r="S72" s="10">
        <v>1022233500000</v>
      </c>
      <c r="T72" s="10">
        <v>1194007700000</v>
      </c>
      <c r="U72" s="10">
        <v>1359050700000</v>
      </c>
      <c r="V72" s="10">
        <v>1493746800000</v>
      </c>
      <c r="W72" s="10">
        <v>1660428800000</v>
      </c>
      <c r="X72" s="10">
        <v>1613705600000</v>
      </c>
      <c r="Y72" s="10">
        <v>1834811300000</v>
      </c>
      <c r="Z72" s="10">
        <v>2149259800000</v>
      </c>
      <c r="AA72" s="10">
        <v>2945653195000</v>
      </c>
    </row>
    <row r="73" spans="1:27" ht="20" thickBot="1" x14ac:dyDescent="0.3">
      <c r="A73" s="7" t="s">
        <v>64</v>
      </c>
      <c r="B73" s="11">
        <v>114088101849</v>
      </c>
      <c r="C73" s="11">
        <v>130846164414</v>
      </c>
      <c r="D73" s="11">
        <v>176185235428</v>
      </c>
      <c r="E73" s="11">
        <v>370564240396</v>
      </c>
      <c r="F73" s="11">
        <v>380611523340</v>
      </c>
      <c r="G73" s="11">
        <v>391125962493</v>
      </c>
      <c r="H73" s="11">
        <v>406621423500</v>
      </c>
      <c r="I73" s="11">
        <v>500190157320</v>
      </c>
      <c r="J73" s="11">
        <v>520454024995</v>
      </c>
      <c r="K73" s="11">
        <v>586236195270</v>
      </c>
      <c r="L73" s="11">
        <v>567302307506</v>
      </c>
      <c r="M73" s="11">
        <v>556431854715</v>
      </c>
      <c r="N73" s="11">
        <v>590730400000</v>
      </c>
      <c r="O73" s="11">
        <v>714369400000</v>
      </c>
      <c r="P73" s="11">
        <v>771814900000</v>
      </c>
      <c r="Q73" s="11">
        <v>952478600000</v>
      </c>
      <c r="R73" s="11">
        <v>1262534000000</v>
      </c>
      <c r="S73" s="11">
        <v>1494725800000</v>
      </c>
      <c r="T73" s="11">
        <v>1656435000000</v>
      </c>
      <c r="U73" s="11">
        <v>1885501600000</v>
      </c>
      <c r="V73" s="11">
        <v>1991032300000</v>
      </c>
      <c r="W73" s="11">
        <v>2089354900000</v>
      </c>
      <c r="X73" s="11">
        <v>2264043300000</v>
      </c>
      <c r="Y73" s="11">
        <v>2759648000000</v>
      </c>
      <c r="Z73" s="11">
        <v>3722879500000</v>
      </c>
      <c r="AA73" s="11">
        <v>4949943206000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18011756513</v>
      </c>
      <c r="C76" s="1">
        <v>15315966554</v>
      </c>
      <c r="D76" s="1">
        <v>24563030085</v>
      </c>
      <c r="E76" s="1">
        <v>65106219697</v>
      </c>
      <c r="F76" s="1">
        <v>14483183904</v>
      </c>
      <c r="G76" s="1">
        <v>21647896464</v>
      </c>
      <c r="H76" s="1">
        <v>47164689540</v>
      </c>
      <c r="I76" s="1">
        <v>92456415240</v>
      </c>
      <c r="J76" s="1">
        <v>93855039630</v>
      </c>
      <c r="K76" s="1">
        <v>126990145084</v>
      </c>
      <c r="L76" s="1">
        <v>109181419045</v>
      </c>
      <c r="M76" s="1">
        <v>100206942175</v>
      </c>
      <c r="N76" s="1">
        <v>89217800000</v>
      </c>
      <c r="O76" s="1">
        <v>162281900000</v>
      </c>
      <c r="P76" s="1">
        <v>134201300000</v>
      </c>
      <c r="Q76" s="1">
        <v>165963700000</v>
      </c>
      <c r="R76" s="1">
        <v>215961500000</v>
      </c>
      <c r="S76" s="1">
        <v>302073500000</v>
      </c>
      <c r="T76" s="1">
        <v>350477600000</v>
      </c>
      <c r="U76" s="1">
        <v>385921700000</v>
      </c>
      <c r="V76" s="1">
        <v>396161900000</v>
      </c>
      <c r="W76" s="1">
        <v>397543100000</v>
      </c>
      <c r="X76" s="1">
        <v>389862100000</v>
      </c>
      <c r="Y76" s="1">
        <v>584746300000</v>
      </c>
      <c r="Z76" s="1">
        <v>663036000000</v>
      </c>
      <c r="AA76" s="1">
        <v>1144190718000</v>
      </c>
    </row>
    <row r="77" spans="1:27" ht="19" x14ac:dyDescent="0.25">
      <c r="A77" s="5" t="s">
        <v>13</v>
      </c>
      <c r="B77" s="1">
        <v>9790638558</v>
      </c>
      <c r="C77" s="1">
        <v>15270862740</v>
      </c>
      <c r="D77" s="1">
        <v>18043634581</v>
      </c>
      <c r="E77" s="1">
        <v>41446122346</v>
      </c>
      <c r="F77" s="1">
        <v>48875776269</v>
      </c>
      <c r="G77" s="1">
        <v>65113845920</v>
      </c>
      <c r="H77" s="1">
        <v>69032263380</v>
      </c>
      <c r="I77" s="1">
        <v>69952454040</v>
      </c>
      <c r="J77" s="1">
        <v>75997037690</v>
      </c>
      <c r="K77" s="1">
        <v>73707202140</v>
      </c>
      <c r="L77" s="1">
        <v>79892323682</v>
      </c>
      <c r="M77" s="1">
        <v>81735752670</v>
      </c>
      <c r="N77" s="1">
        <v>80814700000</v>
      </c>
      <c r="O77" s="1">
        <v>87810100000</v>
      </c>
      <c r="P77" s="1">
        <v>107681500000</v>
      </c>
      <c r="Q77" s="1">
        <v>131349300000</v>
      </c>
      <c r="R77" s="1">
        <v>156181800000</v>
      </c>
      <c r="S77" s="1">
        <v>200251500000</v>
      </c>
      <c r="T77" s="1">
        <v>222505600000</v>
      </c>
      <c r="U77" s="1">
        <v>223828400000</v>
      </c>
      <c r="V77" s="1">
        <v>260142700000</v>
      </c>
      <c r="W77" s="1">
        <v>292546300000</v>
      </c>
      <c r="X77" s="1">
        <v>286884200000</v>
      </c>
      <c r="Y77" s="1">
        <v>331724600000</v>
      </c>
      <c r="Z77" s="1">
        <v>422394900000</v>
      </c>
      <c r="AA77" s="1">
        <v>437254273000</v>
      </c>
    </row>
    <row r="78" spans="1:27" ht="19" x14ac:dyDescent="0.25">
      <c r="A78" s="5" t="s">
        <v>67</v>
      </c>
      <c r="B78" s="1">
        <v>-1934607443</v>
      </c>
      <c r="C78" s="1">
        <v>-2355063431</v>
      </c>
      <c r="D78" s="1">
        <v>-383748358</v>
      </c>
      <c r="E78" s="1">
        <v>-956125748</v>
      </c>
      <c r="F78" s="1">
        <v>-3840769784</v>
      </c>
      <c r="G78" s="1">
        <v>5430434986</v>
      </c>
      <c r="H78" s="1">
        <v>3667232880</v>
      </c>
      <c r="I78" s="1">
        <v>-1045958760</v>
      </c>
      <c r="J78" s="1">
        <v>-3363050295</v>
      </c>
      <c r="K78" s="1">
        <v>120564389</v>
      </c>
      <c r="L78" s="1">
        <v>943763343</v>
      </c>
      <c r="M78" s="1">
        <v>2286314760</v>
      </c>
      <c r="N78" s="1">
        <v>-1752400000</v>
      </c>
      <c r="O78" s="1">
        <v>-377300000</v>
      </c>
      <c r="P78" s="1">
        <v>-491100000</v>
      </c>
      <c r="Q78" s="1">
        <v>573200000</v>
      </c>
      <c r="R78" s="1" t="s">
        <v>92</v>
      </c>
      <c r="S78" s="1" t="s">
        <v>92</v>
      </c>
      <c r="T78" s="1" t="s">
        <v>92</v>
      </c>
      <c r="U78" s="1" t="s">
        <v>92</v>
      </c>
      <c r="V78" s="1" t="s">
        <v>92</v>
      </c>
      <c r="W78" s="1" t="s">
        <v>92</v>
      </c>
      <c r="X78" s="1" t="s">
        <v>92</v>
      </c>
      <c r="Y78" s="1" t="s">
        <v>92</v>
      </c>
      <c r="Z78" s="1" t="s">
        <v>92</v>
      </c>
      <c r="AA78" s="1" t="s">
        <v>92</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6200000</v>
      </c>
      <c r="R79" s="1">
        <v>5300000</v>
      </c>
      <c r="S79" s="1" t="s">
        <v>92</v>
      </c>
      <c r="T79" s="1" t="s">
        <v>92</v>
      </c>
      <c r="U79" s="1" t="s">
        <v>92</v>
      </c>
      <c r="V79" s="1" t="s">
        <v>92</v>
      </c>
      <c r="W79" s="1" t="s">
        <v>92</v>
      </c>
      <c r="X79" s="1">
        <v>2800000</v>
      </c>
      <c r="Y79" s="1">
        <v>6600000</v>
      </c>
      <c r="Z79" s="1">
        <v>7800000</v>
      </c>
      <c r="AA79" s="1">
        <v>302348000</v>
      </c>
    </row>
    <row r="80" spans="1:27" ht="19" x14ac:dyDescent="0.25">
      <c r="A80" s="14" t="s">
        <v>104</v>
      </c>
      <c r="B80" s="15" t="e">
        <f t="shared" ref="B80:AA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f t="shared" si="6"/>
        <v>1.2247552267417007E-5</v>
      </c>
      <c r="R80" s="15">
        <f t="shared" si="6"/>
        <v>8.8776728704849702E-6</v>
      </c>
      <c r="S80" s="15" t="e">
        <f t="shared" si="6"/>
        <v>#VALUE!</v>
      </c>
      <c r="T80" s="15" t="e">
        <f t="shared" si="6"/>
        <v>#VALUE!</v>
      </c>
      <c r="U80" s="15" t="e">
        <f t="shared" si="6"/>
        <v>#VALUE!</v>
      </c>
      <c r="V80" s="15" t="e">
        <f t="shared" si="6"/>
        <v>#VALUE!</v>
      </c>
      <c r="W80" s="15" t="e">
        <f t="shared" si="6"/>
        <v>#VALUE!</v>
      </c>
      <c r="X80" s="15">
        <f t="shared" si="6"/>
        <v>2.6168498212317735E-6</v>
      </c>
      <c r="Y80" s="15">
        <f t="shared" si="6"/>
        <v>4.9281737345513891E-6</v>
      </c>
      <c r="Z80" s="15">
        <f t="shared" si="6"/>
        <v>4.9136489197846811E-6</v>
      </c>
      <c r="AA80" s="15">
        <f t="shared" si="6"/>
        <v>1.3355234903213717E-4</v>
      </c>
    </row>
    <row r="81" spans="1:35" ht="19" x14ac:dyDescent="0.25">
      <c r="A81" s="5" t="s">
        <v>69</v>
      </c>
      <c r="B81" s="1">
        <v>-5589363211</v>
      </c>
      <c r="C81" s="1">
        <v>1991011218</v>
      </c>
      <c r="D81" s="1">
        <v>-5097081126</v>
      </c>
      <c r="E81" s="1">
        <v>-14944833182</v>
      </c>
      <c r="F81" s="1">
        <v>4556609048</v>
      </c>
      <c r="G81" s="1">
        <v>3390887084</v>
      </c>
      <c r="H81" s="1">
        <v>-6553480980</v>
      </c>
      <c r="I81" s="1">
        <v>-6561014040</v>
      </c>
      <c r="J81" s="1">
        <v>-8628037450</v>
      </c>
      <c r="K81" s="1">
        <v>5653492295</v>
      </c>
      <c r="L81" s="1">
        <v>-4209638554</v>
      </c>
      <c r="M81" s="1">
        <v>35464158260</v>
      </c>
      <c r="N81" s="1">
        <v>-10628800000</v>
      </c>
      <c r="O81" s="1">
        <v>-13917000000</v>
      </c>
      <c r="P81" s="1">
        <v>3925900000</v>
      </c>
      <c r="Q81" s="1">
        <v>-13052400000</v>
      </c>
      <c r="R81" s="1">
        <v>-6358800000</v>
      </c>
      <c r="S81" s="1">
        <v>-49649900000</v>
      </c>
      <c r="T81" s="1">
        <v>23225000000</v>
      </c>
      <c r="U81" s="1">
        <v>-15059900000</v>
      </c>
      <c r="V81" s="1">
        <v>9978600000</v>
      </c>
      <c r="W81" s="1">
        <v>-61664800000</v>
      </c>
      <c r="X81" s="1">
        <v>10822100000</v>
      </c>
      <c r="Y81" s="1">
        <v>-28336500000</v>
      </c>
      <c r="Z81" s="1">
        <v>132466300000</v>
      </c>
      <c r="AA81" s="1">
        <v>122508599000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-16873200000</v>
      </c>
      <c r="O82" s="1">
        <v>-7609800000</v>
      </c>
      <c r="P82" s="1">
        <v>1136300000</v>
      </c>
      <c r="Q82" s="1">
        <v>-10971300000</v>
      </c>
      <c r="R82" s="1">
        <v>-14131100000</v>
      </c>
      <c r="S82" s="1">
        <v>-43090100000</v>
      </c>
      <c r="T82" s="1">
        <v>26630100000</v>
      </c>
      <c r="U82" s="1">
        <v>-49342700000</v>
      </c>
      <c r="V82" s="1">
        <v>1061800000</v>
      </c>
      <c r="W82" s="1">
        <v>-13271300000</v>
      </c>
      <c r="X82" s="1">
        <v>-18119600000</v>
      </c>
      <c r="Y82" s="1">
        <v>-8082700000</v>
      </c>
      <c r="Z82" s="1" t="s">
        <v>92</v>
      </c>
      <c r="AA82" s="1" t="s">
        <v>92</v>
      </c>
    </row>
    <row r="83" spans="1:35" ht="21" x14ac:dyDescent="0.25">
      <c r="A83" s="5" t="s">
        <v>34</v>
      </c>
      <c r="B83" s="1">
        <v>-1975147240</v>
      </c>
      <c r="C83" s="1">
        <v>818312054</v>
      </c>
      <c r="D83" s="1">
        <v>-841048484</v>
      </c>
      <c r="E83" s="1">
        <v>-4033840721</v>
      </c>
      <c r="F83" s="1">
        <v>2463531823</v>
      </c>
      <c r="G83" s="1">
        <v>-1375478312</v>
      </c>
      <c r="H83" s="1">
        <v>-916808220</v>
      </c>
      <c r="I83" s="1">
        <v>-3423137760</v>
      </c>
      <c r="J83" s="1">
        <v>-2012200265</v>
      </c>
      <c r="K83" s="1">
        <v>-3701652592</v>
      </c>
      <c r="L83" s="1">
        <v>-2224816678</v>
      </c>
      <c r="M83" s="1">
        <v>9010576705</v>
      </c>
      <c r="N83" s="1">
        <v>-6037200000</v>
      </c>
      <c r="O83" s="1">
        <v>-7492100000</v>
      </c>
      <c r="P83" s="1">
        <v>2611300000</v>
      </c>
      <c r="Q83" s="1">
        <v>-12989900000</v>
      </c>
      <c r="R83" s="1">
        <v>122500000</v>
      </c>
      <c r="S83" s="1">
        <v>-28871600000</v>
      </c>
      <c r="T83" s="1">
        <v>-655200000</v>
      </c>
      <c r="U83" s="1">
        <v>18370100000</v>
      </c>
      <c r="V83" s="1">
        <v>-25229100000</v>
      </c>
      <c r="W83" s="1">
        <v>-29370000000</v>
      </c>
      <c r="X83" s="1">
        <v>20249800000</v>
      </c>
      <c r="Y83" s="1">
        <v>-54372200000</v>
      </c>
      <c r="Z83" s="1">
        <v>-55748900000</v>
      </c>
      <c r="AA83" s="1">
        <v>-28046827000</v>
      </c>
      <c r="AH83" s="68" t="s">
        <v>126</v>
      </c>
      <c r="AI83" s="69"/>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v>4916900000</v>
      </c>
      <c r="O84" s="1">
        <v>933900000</v>
      </c>
      <c r="P84" s="1">
        <v>-1968800000</v>
      </c>
      <c r="Q84" s="1">
        <v>1395900000</v>
      </c>
      <c r="R84" s="1">
        <v>346400000</v>
      </c>
      <c r="S84" s="1">
        <v>6634200000</v>
      </c>
      <c r="T84" s="1">
        <v>-2693400000</v>
      </c>
      <c r="U84" s="1">
        <v>7295400000</v>
      </c>
      <c r="V84" s="1">
        <v>2572100000</v>
      </c>
      <c r="W84" s="1">
        <v>4540600000</v>
      </c>
      <c r="X84" s="1">
        <v>5860100000</v>
      </c>
      <c r="Y84" s="1">
        <v>404600000</v>
      </c>
      <c r="Z84" s="1">
        <v>8298300000</v>
      </c>
      <c r="AA84" s="1">
        <v>7594105000</v>
      </c>
      <c r="AH84" s="70" t="s">
        <v>127</v>
      </c>
      <c r="AI84" s="71"/>
    </row>
    <row r="85" spans="1:35" ht="20" x14ac:dyDescent="0.25">
      <c r="A85" s="5" t="s">
        <v>71</v>
      </c>
      <c r="B85" s="1" t="s">
        <v>92</v>
      </c>
      <c r="C85" s="1" t="s">
        <v>92</v>
      </c>
      <c r="D85" s="1" t="s">
        <v>92</v>
      </c>
      <c r="E85" s="1" t="s">
        <v>92</v>
      </c>
      <c r="F85" s="1" t="s">
        <v>92</v>
      </c>
      <c r="G85" s="1" t="s">
        <v>92</v>
      </c>
      <c r="H85" s="1" t="s">
        <v>92</v>
      </c>
      <c r="I85" s="1" t="s">
        <v>92</v>
      </c>
      <c r="J85" s="1" t="s">
        <v>92</v>
      </c>
      <c r="K85" s="1">
        <v>-32584970</v>
      </c>
      <c r="L85" s="1">
        <v>998897284</v>
      </c>
      <c r="M85" s="1">
        <v>164246750</v>
      </c>
      <c r="N85" s="1">
        <v>-229800000</v>
      </c>
      <c r="O85" s="1">
        <v>4432100000</v>
      </c>
      <c r="P85" s="1">
        <v>270100000</v>
      </c>
      <c r="Q85" s="1">
        <v>2149700000</v>
      </c>
      <c r="R85" s="1">
        <v>2485700000</v>
      </c>
      <c r="S85" s="1">
        <v>8554200000</v>
      </c>
      <c r="T85" s="1">
        <v>2301400000</v>
      </c>
      <c r="U85" s="1">
        <v>3236800000</v>
      </c>
      <c r="V85" s="1">
        <v>880800000</v>
      </c>
      <c r="W85" s="1">
        <v>1134200000</v>
      </c>
      <c r="X85" s="1">
        <v>301600000</v>
      </c>
      <c r="Y85" s="1">
        <v>8281700000</v>
      </c>
      <c r="Z85" s="1">
        <v>2857700000</v>
      </c>
      <c r="AA85" s="1">
        <v>21330626000</v>
      </c>
      <c r="AH85" s="23" t="s">
        <v>128</v>
      </c>
      <c r="AI85" s="24">
        <f>AA17</f>
        <v>11749984000</v>
      </c>
    </row>
    <row r="86" spans="1:35" ht="20" x14ac:dyDescent="0.25">
      <c r="A86" s="5" t="s">
        <v>72</v>
      </c>
      <c r="B86" s="1">
        <v>114007970</v>
      </c>
      <c r="C86" s="1">
        <v>1752605344</v>
      </c>
      <c r="D86" s="1">
        <v>2453324569</v>
      </c>
      <c r="E86" s="1">
        <v>2761191821</v>
      </c>
      <c r="F86" s="1">
        <v>7591504590</v>
      </c>
      <c r="G86" s="1">
        <v>3095339247</v>
      </c>
      <c r="H86" s="1">
        <v>2512733640</v>
      </c>
      <c r="I86" s="1">
        <v>-1394611680</v>
      </c>
      <c r="J86" s="1">
        <v>-378013075</v>
      </c>
      <c r="K86" s="1">
        <v>-1505425614</v>
      </c>
      <c r="L86" s="1">
        <v>-2030226298</v>
      </c>
      <c r="M86" s="1">
        <v>2404572420</v>
      </c>
      <c r="N86" s="1">
        <v>2315100000</v>
      </c>
      <c r="O86" s="1">
        <v>-6321900000</v>
      </c>
      <c r="P86" s="1">
        <v>2269400000</v>
      </c>
      <c r="Q86" s="1">
        <v>4223800000</v>
      </c>
      <c r="R86" s="1">
        <v>-18406300000</v>
      </c>
      <c r="S86" s="1">
        <v>-31151400000</v>
      </c>
      <c r="T86" s="1">
        <v>-66328800000</v>
      </c>
      <c r="U86" s="1">
        <v>-54855600000</v>
      </c>
      <c r="V86" s="1">
        <v>-80965000000</v>
      </c>
      <c r="W86" s="1">
        <v>-54470300000</v>
      </c>
      <c r="X86" s="1">
        <v>-72432500000</v>
      </c>
      <c r="Y86" s="1">
        <v>-65474800000</v>
      </c>
      <c r="Z86" s="1">
        <v>-105744300000</v>
      </c>
      <c r="AA86" s="1">
        <v>-93656750000</v>
      </c>
      <c r="AH86" s="23" t="s">
        <v>129</v>
      </c>
      <c r="AI86" s="24">
        <f>AA56</f>
        <v>19313889000</v>
      </c>
    </row>
    <row r="87" spans="1:35" ht="20" x14ac:dyDescent="0.25">
      <c r="A87" s="6" t="s">
        <v>73</v>
      </c>
      <c r="B87" s="10">
        <v>20392432387</v>
      </c>
      <c r="C87" s="10">
        <v>31975382425</v>
      </c>
      <c r="D87" s="10">
        <v>39579159752</v>
      </c>
      <c r="E87" s="10">
        <v>93412574935</v>
      </c>
      <c r="F87" s="10">
        <v>71666304026</v>
      </c>
      <c r="G87" s="10">
        <v>98678403700</v>
      </c>
      <c r="H87" s="10">
        <v>115823438460</v>
      </c>
      <c r="I87" s="10">
        <v>153407284800</v>
      </c>
      <c r="J87" s="10">
        <v>157482976500</v>
      </c>
      <c r="K87" s="10">
        <v>204965978294</v>
      </c>
      <c r="L87" s="10">
        <v>183777641218</v>
      </c>
      <c r="M87" s="10">
        <v>222097740285</v>
      </c>
      <c r="N87" s="10">
        <v>159966400000</v>
      </c>
      <c r="O87" s="10">
        <v>229475800000</v>
      </c>
      <c r="P87" s="10">
        <v>247587000000</v>
      </c>
      <c r="Q87" s="10">
        <v>289063800000</v>
      </c>
      <c r="R87" s="10">
        <v>347383500000</v>
      </c>
      <c r="S87" s="10">
        <v>421523700000</v>
      </c>
      <c r="T87" s="10">
        <v>529879400000</v>
      </c>
      <c r="U87" s="10">
        <v>539834600000</v>
      </c>
      <c r="V87" s="10">
        <v>585318200000</v>
      </c>
      <c r="W87" s="10">
        <v>573954300000</v>
      </c>
      <c r="X87" s="10">
        <v>615138700000</v>
      </c>
      <c r="Y87" s="10">
        <v>822666200000</v>
      </c>
      <c r="Z87" s="10">
        <v>1112160700000</v>
      </c>
      <c r="AA87" s="10">
        <v>1610599188000</v>
      </c>
      <c r="AH87" s="23" t="s">
        <v>130</v>
      </c>
      <c r="AI87" s="24">
        <f>AA61</f>
        <v>868860583000</v>
      </c>
    </row>
    <row r="88" spans="1:35" ht="20" x14ac:dyDescent="0.25">
      <c r="A88" s="5" t="s">
        <v>74</v>
      </c>
      <c r="B88" s="1">
        <v>-28101494490</v>
      </c>
      <c r="C88" s="1">
        <v>-34594625338</v>
      </c>
      <c r="D88" s="1">
        <v>-29845997160</v>
      </c>
      <c r="E88" s="1">
        <v>-103761911814</v>
      </c>
      <c r="F88" s="1">
        <v>-68002457345</v>
      </c>
      <c r="G88" s="1">
        <v>-55331549901</v>
      </c>
      <c r="H88" s="1" t="s">
        <v>92</v>
      </c>
      <c r="I88" s="1">
        <v>-81236130360</v>
      </c>
      <c r="J88" s="1">
        <v>-80117725500</v>
      </c>
      <c r="K88" s="1">
        <v>-78725287520</v>
      </c>
      <c r="L88" s="1">
        <v>-84004667046</v>
      </c>
      <c r="M88" s="1">
        <v>-59385054930</v>
      </c>
      <c r="N88" s="1">
        <v>-87784900000</v>
      </c>
      <c r="O88" s="1">
        <v>-186944200000</v>
      </c>
      <c r="P88" s="1">
        <v>-213962500000</v>
      </c>
      <c r="Q88" s="1">
        <v>-246137400000</v>
      </c>
      <c r="R88" s="1">
        <v>-287594800000</v>
      </c>
      <c r="S88" s="1">
        <v>-288540000000</v>
      </c>
      <c r="T88" s="1">
        <v>-257516800000</v>
      </c>
      <c r="U88" s="1">
        <v>-328850600000</v>
      </c>
      <c r="V88" s="1">
        <v>-331407900000</v>
      </c>
      <c r="W88" s="1">
        <v>-315581900000</v>
      </c>
      <c r="X88" s="1">
        <v>-460422200000</v>
      </c>
      <c r="Y88" s="1">
        <v>-511932100000</v>
      </c>
      <c r="Z88" s="1">
        <v>-840395700000</v>
      </c>
      <c r="AA88" s="1">
        <v>-1082672130000</v>
      </c>
      <c r="AH88" s="33" t="s">
        <v>131</v>
      </c>
      <c r="AI88" s="34">
        <f>AI85/(AI86+AI87)</f>
        <v>1.3229364691760698E-2</v>
      </c>
    </row>
    <row r="89" spans="1:35" ht="20" customHeight="1" x14ac:dyDescent="0.25">
      <c r="A89" s="14" t="s">
        <v>105</v>
      </c>
      <c r="B89" s="15">
        <f t="shared" ref="B89:AA89" si="7">(-1*B88)/B3</f>
        <v>0.63790091269326898</v>
      </c>
      <c r="C89" s="15">
        <f t="shared" si="7"/>
        <v>0.68723199999999995</v>
      </c>
      <c r="D89" s="15">
        <f t="shared" si="7"/>
        <v>0.40842458153645816</v>
      </c>
      <c r="E89" s="15">
        <f t="shared" si="7"/>
        <v>0.6243285739816512</v>
      </c>
      <c r="F89" s="15">
        <f t="shared" si="7"/>
        <v>0.52226263053996025</v>
      </c>
      <c r="G89" s="15">
        <f t="shared" si="7"/>
        <v>0.34032700258264198</v>
      </c>
      <c r="H89" s="15" t="e">
        <f t="shared" si="7"/>
        <v>#VALUE!</v>
      </c>
      <c r="I89" s="15">
        <f t="shared" si="7"/>
        <v>0.31532972440944884</v>
      </c>
      <c r="J89" s="15">
        <f t="shared" si="7"/>
        <v>0.29965919808477887</v>
      </c>
      <c r="K89" s="15">
        <f t="shared" si="7"/>
        <v>0.24806456249871656</v>
      </c>
      <c r="L89" s="15">
        <f t="shared" si="7"/>
        <v>0.26036085842086748</v>
      </c>
      <c r="M89" s="15">
        <f t="shared" si="7"/>
        <v>0.17776510383889238</v>
      </c>
      <c r="N89" s="15">
        <f t="shared" si="7"/>
        <v>0.29682913023572555</v>
      </c>
      <c r="O89" s="15">
        <f t="shared" si="7"/>
        <v>0.44559549923856701</v>
      </c>
      <c r="P89" s="15">
        <f t="shared" si="7"/>
        <v>0.50098857218052051</v>
      </c>
      <c r="Q89" s="15">
        <f t="shared" si="7"/>
        <v>0.48622268894614951</v>
      </c>
      <c r="R89" s="15">
        <f t="shared" si="7"/>
        <v>0.4817306705004813</v>
      </c>
      <c r="S89" s="15">
        <f t="shared" si="7"/>
        <v>0.37824693413385596</v>
      </c>
      <c r="T89" s="15">
        <f t="shared" si="7"/>
        <v>0.30529103006772279</v>
      </c>
      <c r="U89" s="15">
        <f t="shared" si="7"/>
        <v>0.34692204696399193</v>
      </c>
      <c r="V89" s="15">
        <f t="shared" si="7"/>
        <v>0.33905612462563017</v>
      </c>
      <c r="W89" s="15">
        <f t="shared" si="7"/>
        <v>0.30598563956896602</v>
      </c>
      <c r="X89" s="15">
        <f t="shared" si="7"/>
        <v>0.43030562562897856</v>
      </c>
      <c r="Y89" s="15">
        <f t="shared" si="7"/>
        <v>0.38225611046874775</v>
      </c>
      <c r="Z89" s="15">
        <f t="shared" si="7"/>
        <v>0.52941146455085786</v>
      </c>
      <c r="AA89" s="15">
        <f t="shared" si="7"/>
        <v>0.47823503444086751</v>
      </c>
      <c r="AH89" s="23" t="s">
        <v>106</v>
      </c>
      <c r="AI89" s="24">
        <f>AA27</f>
        <v>127290203000</v>
      </c>
    </row>
    <row r="90" spans="1:35" ht="20" x14ac:dyDescent="0.25">
      <c r="A90" s="5" t="s">
        <v>75</v>
      </c>
      <c r="B90" s="1" t="s">
        <v>92</v>
      </c>
      <c r="C90" s="1" t="s">
        <v>92</v>
      </c>
      <c r="D90" s="1" t="s">
        <v>92</v>
      </c>
      <c r="E90" s="1" t="s">
        <v>92</v>
      </c>
      <c r="F90" s="1" t="s">
        <v>92</v>
      </c>
      <c r="G90" s="1" t="s">
        <v>92</v>
      </c>
      <c r="H90" s="1">
        <v>-37792872180</v>
      </c>
      <c r="I90" s="1" t="s">
        <v>92</v>
      </c>
      <c r="J90" s="1" t="s">
        <v>92</v>
      </c>
      <c r="K90" s="1" t="s">
        <v>92</v>
      </c>
      <c r="L90" s="1" t="s">
        <v>92</v>
      </c>
      <c r="M90" s="1" t="s">
        <v>92</v>
      </c>
      <c r="N90" s="1" t="s">
        <v>92</v>
      </c>
      <c r="O90" s="1">
        <v>-6242400000</v>
      </c>
      <c r="P90" s="1" t="s">
        <v>92</v>
      </c>
      <c r="Q90" s="1" t="s">
        <v>92</v>
      </c>
      <c r="R90" s="1">
        <v>-979900000</v>
      </c>
      <c r="S90" s="1" t="s">
        <v>92</v>
      </c>
      <c r="T90" s="1">
        <v>549400000</v>
      </c>
      <c r="U90" s="1" t="s">
        <v>92</v>
      </c>
      <c r="V90" s="1">
        <v>-4100000</v>
      </c>
      <c r="W90" s="1" t="s">
        <v>92</v>
      </c>
      <c r="X90" s="1" t="s">
        <v>92</v>
      </c>
      <c r="Y90" s="1" t="s">
        <v>92</v>
      </c>
      <c r="Z90" s="1" t="s">
        <v>92</v>
      </c>
      <c r="AA90" s="1" t="s">
        <v>92</v>
      </c>
      <c r="AH90" s="23" t="s">
        <v>19</v>
      </c>
      <c r="AI90" s="24">
        <f>AA25</f>
        <v>1144190718000</v>
      </c>
    </row>
    <row r="91" spans="1:35" ht="20" x14ac:dyDescent="0.25">
      <c r="A91" s="5" t="s">
        <v>76</v>
      </c>
      <c r="B91" s="1">
        <v>-10246017096</v>
      </c>
      <c r="C91" s="1">
        <v>-2403388946</v>
      </c>
      <c r="D91" s="1">
        <v>-12107166626</v>
      </c>
      <c r="E91" s="1">
        <v>-2107284591</v>
      </c>
      <c r="F91" s="1">
        <v>-4563671986</v>
      </c>
      <c r="G91" s="1">
        <v>-3197947946</v>
      </c>
      <c r="H91" s="1">
        <v>-14431240500</v>
      </c>
      <c r="I91" s="1">
        <v>-66719490600</v>
      </c>
      <c r="J91" s="1">
        <v>-14719326000</v>
      </c>
      <c r="K91" s="1">
        <v>-140949546232</v>
      </c>
      <c r="L91" s="1">
        <v>-93361221151</v>
      </c>
      <c r="M91" s="1">
        <v>-102595089920</v>
      </c>
      <c r="N91" s="1">
        <v>-51389100000</v>
      </c>
      <c r="O91" s="1">
        <v>-54254700000</v>
      </c>
      <c r="P91" s="1">
        <v>-35672700000</v>
      </c>
      <c r="Q91" s="1">
        <v>-31582400000</v>
      </c>
      <c r="R91" s="1">
        <v>-1988400000</v>
      </c>
      <c r="S91" s="1">
        <v>-6518300000</v>
      </c>
      <c r="T91" s="1">
        <v>-44655700000</v>
      </c>
      <c r="U91" s="1">
        <v>-117425800000</v>
      </c>
      <c r="V91" s="1">
        <v>-103788100000</v>
      </c>
      <c r="W91" s="1">
        <v>-99017400000</v>
      </c>
      <c r="X91" s="1">
        <v>-257996800000</v>
      </c>
      <c r="Y91" s="1">
        <v>-267249100000</v>
      </c>
      <c r="Z91" s="1">
        <v>-259688400000</v>
      </c>
      <c r="AA91" s="1">
        <v>-237818185000</v>
      </c>
      <c r="AH91" s="33" t="s">
        <v>132</v>
      </c>
      <c r="AI91" s="34">
        <f>AI89/AI90</f>
        <v>0.11124911345417854</v>
      </c>
    </row>
    <row r="92" spans="1:35" ht="20" x14ac:dyDescent="0.25">
      <c r="A92" s="5" t="s">
        <v>77</v>
      </c>
      <c r="B92" s="1">
        <v>342775251</v>
      </c>
      <c r="C92" s="1">
        <v>1520642872</v>
      </c>
      <c r="D92" s="1">
        <v>5441890312</v>
      </c>
      <c r="E92" s="1">
        <v>49370857</v>
      </c>
      <c r="F92" s="1">
        <v>162342681</v>
      </c>
      <c r="G92" s="1">
        <v>1239756568</v>
      </c>
      <c r="H92" s="1">
        <v>509337900</v>
      </c>
      <c r="I92" s="1">
        <v>158478600</v>
      </c>
      <c r="J92" s="1">
        <v>17540135530</v>
      </c>
      <c r="K92" s="1">
        <v>102140846962</v>
      </c>
      <c r="L92" s="1">
        <v>112239731184</v>
      </c>
      <c r="M92" s="1">
        <v>154769712525</v>
      </c>
      <c r="N92" s="1">
        <v>44115900000</v>
      </c>
      <c r="O92" s="1">
        <v>54001600000</v>
      </c>
      <c r="P92" s="1">
        <v>63916300000</v>
      </c>
      <c r="Q92" s="1">
        <v>4029500000</v>
      </c>
      <c r="R92" s="1">
        <v>7632500000</v>
      </c>
      <c r="S92" s="1">
        <v>7448800000</v>
      </c>
      <c r="T92" s="1">
        <v>79836500000</v>
      </c>
      <c r="U92" s="1">
        <v>40743600000</v>
      </c>
      <c r="V92" s="1">
        <v>87534300000</v>
      </c>
      <c r="W92" s="1">
        <v>89537300000</v>
      </c>
      <c r="X92" s="1">
        <v>246776400000</v>
      </c>
      <c r="Y92" s="1">
        <v>267298200000</v>
      </c>
      <c r="Z92" s="1">
        <v>264364700000</v>
      </c>
      <c r="AA92" s="1">
        <v>108980409000</v>
      </c>
      <c r="AH92" s="35" t="s">
        <v>133</v>
      </c>
      <c r="AI92" s="36">
        <f>AI88*(1-AI91)</f>
        <v>1.1757609598240308E-2</v>
      </c>
    </row>
    <row r="93" spans="1:35" ht="19" x14ac:dyDescent="0.25">
      <c r="A93" s="5" t="s">
        <v>78</v>
      </c>
      <c r="B93" s="1">
        <v>-524730664</v>
      </c>
      <c r="C93" s="1">
        <v>-6730133389</v>
      </c>
      <c r="D93" s="1">
        <v>-390865259</v>
      </c>
      <c r="E93" s="1">
        <v>-13755065070</v>
      </c>
      <c r="F93" s="1">
        <v>-972412727</v>
      </c>
      <c r="G93" s="1">
        <v>-5007930623</v>
      </c>
      <c r="H93" s="1">
        <v>-1595925420</v>
      </c>
      <c r="I93" s="1">
        <v>-443740080</v>
      </c>
      <c r="J93" s="1">
        <v>-374921885</v>
      </c>
      <c r="K93" s="1">
        <v>-2170159002</v>
      </c>
      <c r="L93" s="1">
        <v>-5565284868</v>
      </c>
      <c r="M93" s="1">
        <v>-854083100</v>
      </c>
      <c r="N93" s="1">
        <v>-1410300000</v>
      </c>
      <c r="O93" s="1">
        <v>-8646500000</v>
      </c>
      <c r="P93" s="1">
        <v>3195500000</v>
      </c>
      <c r="Q93" s="1">
        <v>494000000</v>
      </c>
      <c r="R93" s="1">
        <v>1876400000</v>
      </c>
      <c r="S93" s="1">
        <v>5189000000</v>
      </c>
      <c r="T93" s="1">
        <v>4540800000</v>
      </c>
      <c r="U93" s="1">
        <v>10093100000</v>
      </c>
      <c r="V93" s="1">
        <v>11500900000</v>
      </c>
      <c r="W93" s="1">
        <v>10793100000</v>
      </c>
      <c r="X93" s="1">
        <v>12841000000</v>
      </c>
      <c r="Y93" s="1">
        <v>6101300000</v>
      </c>
      <c r="Z93" s="1">
        <v>-646400000</v>
      </c>
      <c r="AA93" s="1">
        <v>20581671000</v>
      </c>
      <c r="AH93" s="70" t="s">
        <v>134</v>
      </c>
      <c r="AI93" s="71"/>
    </row>
    <row r="94" spans="1:35" ht="20" x14ac:dyDescent="0.25">
      <c r="A94" s="6" t="s">
        <v>79</v>
      </c>
      <c r="B94" s="10">
        <v>-38529466998</v>
      </c>
      <c r="C94" s="10">
        <v>-42207504801</v>
      </c>
      <c r="D94" s="10">
        <v>-36902138734</v>
      </c>
      <c r="E94" s="10">
        <v>-119574890618</v>
      </c>
      <c r="F94" s="10">
        <v>-73376199377</v>
      </c>
      <c r="G94" s="10">
        <v>-62297671901</v>
      </c>
      <c r="H94" s="10">
        <v>-53310700200</v>
      </c>
      <c r="I94" s="10">
        <v>-148240882440</v>
      </c>
      <c r="J94" s="10">
        <v>-77671837855</v>
      </c>
      <c r="K94" s="10">
        <v>-119704145792</v>
      </c>
      <c r="L94" s="10">
        <v>-70691441881</v>
      </c>
      <c r="M94" s="10">
        <v>-8064515425</v>
      </c>
      <c r="N94" s="10">
        <v>-96468400000</v>
      </c>
      <c r="O94" s="10">
        <v>-202086200000</v>
      </c>
      <c r="P94" s="10">
        <v>-182523400000</v>
      </c>
      <c r="Q94" s="10">
        <v>-273196300000</v>
      </c>
      <c r="R94" s="10">
        <v>-281054200000</v>
      </c>
      <c r="S94" s="10">
        <v>-282420500000</v>
      </c>
      <c r="T94" s="10">
        <v>-217245800000</v>
      </c>
      <c r="U94" s="10">
        <v>-395439700000</v>
      </c>
      <c r="V94" s="10">
        <v>-336164900000</v>
      </c>
      <c r="W94" s="10">
        <v>-314268900000</v>
      </c>
      <c r="X94" s="10">
        <v>-458801600000</v>
      </c>
      <c r="Y94" s="10">
        <v>-505781700000</v>
      </c>
      <c r="Z94" s="10">
        <v>-836365800000</v>
      </c>
      <c r="AA94" s="10">
        <v>-1190928235000</v>
      </c>
      <c r="AH94" s="23" t="s">
        <v>135</v>
      </c>
      <c r="AI94" s="65">
        <f>[1]Treasuries!$C$8</f>
        <v>3.739E-2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-9142000000</v>
      </c>
      <c r="O95" s="1">
        <v>-967000000</v>
      </c>
      <c r="P95" s="1">
        <v>-1143000000</v>
      </c>
      <c r="Q95" s="1">
        <v>-4821300000</v>
      </c>
      <c r="R95" s="1">
        <v>-19726500000</v>
      </c>
      <c r="S95" s="1">
        <v>-28400000</v>
      </c>
      <c r="T95" s="1">
        <v>-29100000</v>
      </c>
      <c r="U95" s="1">
        <v>-23480100000</v>
      </c>
      <c r="V95" s="1">
        <v>-38131400000</v>
      </c>
      <c r="W95" s="1">
        <v>-58024900000</v>
      </c>
      <c r="X95" s="1">
        <v>-37830600000</v>
      </c>
      <c r="Y95" s="1">
        <v>-73487300000</v>
      </c>
      <c r="Z95" s="1">
        <v>-4585300000</v>
      </c>
      <c r="AA95" s="1">
        <v>-118954936000</v>
      </c>
      <c r="AH95" s="38" t="s">
        <v>136</v>
      </c>
      <c r="AI95" s="39" cm="1">
        <f t="array" ref="AI95">_FV(A1,"Beta")</f>
        <v>1.3668</v>
      </c>
    </row>
    <row r="96" spans="1:35" ht="20" x14ac:dyDescent="0.25">
      <c r="A96" s="5" t="s">
        <v>81</v>
      </c>
      <c r="B96" s="1" t="s">
        <v>92</v>
      </c>
      <c r="C96" s="1" t="s">
        <v>92</v>
      </c>
      <c r="D96" s="1" t="s">
        <v>92</v>
      </c>
      <c r="E96" s="1">
        <v>39204533131</v>
      </c>
      <c r="F96" s="1" t="s">
        <v>92</v>
      </c>
      <c r="G96" s="1" t="s">
        <v>92</v>
      </c>
      <c r="H96" s="1" t="s">
        <v>92</v>
      </c>
      <c r="I96" s="1" t="s">
        <v>92</v>
      </c>
      <c r="J96" s="1">
        <v>1173895845</v>
      </c>
      <c r="K96" s="1">
        <v>573495472</v>
      </c>
      <c r="L96" s="1">
        <v>437828355</v>
      </c>
      <c r="M96" s="1">
        <v>226660515</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H96" s="23" t="s">
        <v>137</v>
      </c>
      <c r="AI96" s="37">
        <v>8.4000000000000005E-2</v>
      </c>
    </row>
    <row r="97" spans="1:36" ht="20" x14ac:dyDescent="0.25">
      <c r="A97" s="5" t="s">
        <v>82</v>
      </c>
      <c r="B97" s="1" t="s">
        <v>92</v>
      </c>
      <c r="C97" s="1" t="s">
        <v>92</v>
      </c>
      <c r="D97" s="1" t="s">
        <v>92</v>
      </c>
      <c r="E97" s="1" t="s">
        <v>92</v>
      </c>
      <c r="F97" s="1" t="s">
        <v>92</v>
      </c>
      <c r="G97" s="1" t="s">
        <v>92</v>
      </c>
      <c r="H97" s="1">
        <v>-12971138520</v>
      </c>
      <c r="I97" s="1">
        <v>-7068145560</v>
      </c>
      <c r="J97" s="1" t="s">
        <v>92</v>
      </c>
      <c r="K97" s="1" t="s">
        <v>92</v>
      </c>
      <c r="L97" s="1">
        <v>-45417394692</v>
      </c>
      <c r="M97" s="1">
        <v>-33572035700</v>
      </c>
      <c r="N97" s="1" t="s">
        <v>92</v>
      </c>
      <c r="O97" s="1" t="s">
        <v>92</v>
      </c>
      <c r="P97" s="1">
        <v>-71600000</v>
      </c>
      <c r="Q97" s="1" t="s">
        <v>92</v>
      </c>
      <c r="R97" s="1" t="s">
        <v>92</v>
      </c>
      <c r="S97" s="1" t="s">
        <v>92</v>
      </c>
      <c r="T97" s="1" t="s">
        <v>92</v>
      </c>
      <c r="U97" s="1" t="s">
        <v>92</v>
      </c>
      <c r="V97" s="1" t="s">
        <v>92</v>
      </c>
      <c r="W97" s="1" t="s">
        <v>92</v>
      </c>
      <c r="X97" s="1" t="s">
        <v>92</v>
      </c>
      <c r="Y97" s="1" t="s">
        <v>92</v>
      </c>
      <c r="Z97" s="1" t="s">
        <v>92</v>
      </c>
      <c r="AA97" s="1">
        <v>-871566000</v>
      </c>
      <c r="AH97" s="35" t="s">
        <v>138</v>
      </c>
      <c r="AI97" s="36">
        <f>(AI94)+((AI95)*(AI96-AI94))</f>
        <v>0.10109654800000001</v>
      </c>
    </row>
    <row r="98" spans="1:36" ht="19" x14ac:dyDescent="0.25">
      <c r="A98" s="5" t="s">
        <v>83</v>
      </c>
      <c r="B98" s="1" t="s">
        <v>92</v>
      </c>
      <c r="C98" s="1" t="s">
        <v>92</v>
      </c>
      <c r="D98" s="1" t="s">
        <v>92</v>
      </c>
      <c r="E98" s="1" t="s">
        <v>92</v>
      </c>
      <c r="F98" s="1">
        <v>-41153852</v>
      </c>
      <c r="G98" s="1">
        <v>-455791321</v>
      </c>
      <c r="H98" s="1">
        <v>-441426180</v>
      </c>
      <c r="I98" s="1">
        <v>-12171156480</v>
      </c>
      <c r="J98" s="1">
        <v>-46558714540</v>
      </c>
      <c r="K98" s="1">
        <v>-61732225665</v>
      </c>
      <c r="L98" s="1">
        <v>-77391837299</v>
      </c>
      <c r="M98" s="1">
        <v>-76989021595</v>
      </c>
      <c r="N98" s="1">
        <v>-76876300000</v>
      </c>
      <c r="O98" s="1">
        <v>-77708100000</v>
      </c>
      <c r="P98" s="1">
        <v>-77730200000</v>
      </c>
      <c r="Q98" s="1">
        <v>-77748700000</v>
      </c>
      <c r="R98" s="1">
        <v>-77773300000</v>
      </c>
      <c r="S98" s="1">
        <v>-77785900000</v>
      </c>
      <c r="T98" s="1">
        <v>-116683500000</v>
      </c>
      <c r="U98" s="1">
        <v>-155582300000</v>
      </c>
      <c r="V98" s="1">
        <v>-181512700000</v>
      </c>
      <c r="W98" s="1">
        <v>-207443000000</v>
      </c>
      <c r="X98" s="1">
        <v>-259303800000</v>
      </c>
      <c r="Y98" s="1">
        <v>-259303800000</v>
      </c>
      <c r="Z98" s="1">
        <v>-265786400000</v>
      </c>
      <c r="AA98" s="1">
        <v>-285234185000</v>
      </c>
      <c r="AH98" s="70" t="s">
        <v>139</v>
      </c>
      <c r="AI98" s="71"/>
      <c r="AJ98" t="e" vm="2">
        <v>#VALUE!</v>
      </c>
    </row>
    <row r="99" spans="1:36" ht="20" x14ac:dyDescent="0.25">
      <c r="A99" s="5" t="s">
        <v>84</v>
      </c>
      <c r="B99" s="1">
        <v>11961102030</v>
      </c>
      <c r="C99" s="1">
        <v>7757856008</v>
      </c>
      <c r="D99" s="1">
        <v>5681889796</v>
      </c>
      <c r="E99" s="1">
        <v>-3838244711</v>
      </c>
      <c r="F99" s="1">
        <v>-509685388</v>
      </c>
      <c r="G99" s="1">
        <v>-5901356743</v>
      </c>
      <c r="H99" s="1">
        <v>-13921902600</v>
      </c>
      <c r="I99" s="1">
        <v>-12963549480</v>
      </c>
      <c r="J99" s="1">
        <v>-12757341130</v>
      </c>
      <c r="K99" s="1">
        <v>-2616573091</v>
      </c>
      <c r="L99" s="1">
        <v>-13047284979</v>
      </c>
      <c r="M99" s="1">
        <v>-5374153660</v>
      </c>
      <c r="N99" s="1">
        <v>547100000</v>
      </c>
      <c r="O99" s="1">
        <v>30037400000</v>
      </c>
      <c r="P99" s="1">
        <v>11086800000</v>
      </c>
      <c r="Q99" s="1">
        <v>68759100000</v>
      </c>
      <c r="R99" s="1">
        <v>129605700000</v>
      </c>
      <c r="S99" s="1">
        <v>45486000000</v>
      </c>
      <c r="T99" s="1">
        <v>-21400000</v>
      </c>
      <c r="U99" s="1">
        <v>21262200000</v>
      </c>
      <c r="V99" s="1">
        <v>3946500000</v>
      </c>
      <c r="W99" s="1">
        <v>20343100000</v>
      </c>
      <c r="X99" s="1">
        <v>27496200000</v>
      </c>
      <c r="Y99" s="1">
        <v>244176000000</v>
      </c>
      <c r="Z99" s="1">
        <v>406980200000</v>
      </c>
      <c r="AA99" s="1">
        <v>204816655000</v>
      </c>
      <c r="AH99" s="23" t="s">
        <v>140</v>
      </c>
      <c r="AI99" s="24">
        <f>AI86+AI87</f>
        <v>888174472000</v>
      </c>
      <c r="AJ99" s="62" t="s">
        <v>157</v>
      </c>
    </row>
    <row r="100" spans="1:36" ht="20" x14ac:dyDescent="0.25">
      <c r="A100" s="6" t="s">
        <v>85</v>
      </c>
      <c r="B100" s="10">
        <v>11961102030</v>
      </c>
      <c r="C100" s="10">
        <v>7757856008</v>
      </c>
      <c r="D100" s="10">
        <v>5681889796</v>
      </c>
      <c r="E100" s="10">
        <v>35366288420</v>
      </c>
      <c r="F100" s="10">
        <v>-550839240</v>
      </c>
      <c r="G100" s="10">
        <v>-6357148064</v>
      </c>
      <c r="H100" s="10">
        <v>-27334467300</v>
      </c>
      <c r="I100" s="10">
        <v>-32202851520</v>
      </c>
      <c r="J100" s="10">
        <v>-58142159825</v>
      </c>
      <c r="K100" s="10">
        <v>-63775303284</v>
      </c>
      <c r="L100" s="10">
        <v>-135418688615</v>
      </c>
      <c r="M100" s="10">
        <v>-115708550440</v>
      </c>
      <c r="N100" s="10">
        <v>-85471200000</v>
      </c>
      <c r="O100" s="10">
        <v>-48637700000</v>
      </c>
      <c r="P100" s="10">
        <v>-67858000000</v>
      </c>
      <c r="Q100" s="10">
        <v>-13810900000</v>
      </c>
      <c r="R100" s="10">
        <v>32105900000</v>
      </c>
      <c r="S100" s="10">
        <v>-32328300000</v>
      </c>
      <c r="T100" s="10">
        <v>-116734000000</v>
      </c>
      <c r="U100" s="10">
        <v>-157800200000</v>
      </c>
      <c r="V100" s="10">
        <v>-215697600000</v>
      </c>
      <c r="W100" s="10">
        <v>-245124800000</v>
      </c>
      <c r="X100" s="10">
        <v>-269638200000</v>
      </c>
      <c r="Y100" s="10">
        <v>-88615100000</v>
      </c>
      <c r="Z100" s="10">
        <v>136608500000</v>
      </c>
      <c r="AA100" s="10">
        <v>-200244032000</v>
      </c>
      <c r="AH100" s="33" t="s">
        <v>141</v>
      </c>
      <c r="AI100" s="34">
        <f>AI99/AI103</f>
        <v>5.6309147722154965E-2</v>
      </c>
      <c r="AJ100" s="60">
        <v>3.3000000000000002E-2</v>
      </c>
    </row>
    <row r="101" spans="1:36" ht="20" x14ac:dyDescent="0.25">
      <c r="A101" s="5" t="s">
        <v>86</v>
      </c>
      <c r="B101" s="1" t="s">
        <v>92</v>
      </c>
      <c r="C101" s="1">
        <v>-657227004</v>
      </c>
      <c r="D101" s="1" t="s">
        <v>92</v>
      </c>
      <c r="E101" s="1">
        <v>118576149</v>
      </c>
      <c r="F101" s="1" t="s">
        <v>92</v>
      </c>
      <c r="G101" s="1">
        <v>262852184</v>
      </c>
      <c r="H101" s="1">
        <v>-67911720</v>
      </c>
      <c r="I101" s="1">
        <v>-1679873160</v>
      </c>
      <c r="J101" s="1">
        <v>578743115</v>
      </c>
      <c r="K101" s="1">
        <v>-136856874</v>
      </c>
      <c r="L101" s="1">
        <v>-518907680</v>
      </c>
      <c r="M101" s="1">
        <v>1573483865</v>
      </c>
      <c r="N101" s="1">
        <v>-1364300000</v>
      </c>
      <c r="O101" s="1">
        <v>-2141200000</v>
      </c>
      <c r="P101" s="1">
        <v>-1620300000</v>
      </c>
      <c r="Q101" s="1">
        <v>-2118300000</v>
      </c>
      <c r="R101" s="1">
        <v>849600000</v>
      </c>
      <c r="S101" s="1">
        <v>9060200000</v>
      </c>
      <c r="T101" s="1">
        <v>8258800000</v>
      </c>
      <c r="U101" s="1">
        <v>-8029800000</v>
      </c>
      <c r="V101" s="1">
        <v>-21317800000</v>
      </c>
      <c r="W101" s="1">
        <v>9862300000</v>
      </c>
      <c r="X101" s="1">
        <v>-9114200000</v>
      </c>
      <c r="Y101" s="1">
        <v>-23498100000</v>
      </c>
      <c r="Z101" s="1">
        <v>-7583800000</v>
      </c>
      <c r="AA101" s="1">
        <v>58396970000</v>
      </c>
      <c r="AH101" s="38" t="s">
        <v>142</v>
      </c>
      <c r="AI101" s="40" cm="1">
        <f t="array" ref="AI101">_FV(A1,"Market cap",TRUE)</f>
        <v>14885008180000</v>
      </c>
      <c r="AJ101" s="62" t="s">
        <v>158</v>
      </c>
    </row>
    <row r="102" spans="1:36" ht="20" x14ac:dyDescent="0.25">
      <c r="A102" s="6" t="s">
        <v>87</v>
      </c>
      <c r="B102" s="10">
        <v>-6175932581</v>
      </c>
      <c r="C102" s="10">
        <v>-3131493372</v>
      </c>
      <c r="D102" s="10">
        <v>8358942166</v>
      </c>
      <c r="E102" s="10">
        <v>9322548886</v>
      </c>
      <c r="F102" s="10">
        <v>-2260734591</v>
      </c>
      <c r="G102" s="10">
        <v>30286505484</v>
      </c>
      <c r="H102" s="10">
        <v>35144315100</v>
      </c>
      <c r="I102" s="10">
        <v>-28716322320</v>
      </c>
      <c r="J102" s="10">
        <v>22247689050</v>
      </c>
      <c r="K102" s="10">
        <v>21349672344</v>
      </c>
      <c r="L102" s="10">
        <v>-22851396958</v>
      </c>
      <c r="M102" s="10">
        <v>99898158285</v>
      </c>
      <c r="N102" s="10">
        <v>-23337500000</v>
      </c>
      <c r="O102" s="10">
        <v>-23389300000</v>
      </c>
      <c r="P102" s="10">
        <v>-4414700000</v>
      </c>
      <c r="Q102" s="10">
        <v>-61700000</v>
      </c>
      <c r="R102" s="10">
        <v>99284800000</v>
      </c>
      <c r="S102" s="10">
        <v>115753600000</v>
      </c>
      <c r="T102" s="10">
        <v>204239900000</v>
      </c>
      <c r="U102" s="10">
        <v>-21435100000</v>
      </c>
      <c r="V102" s="10">
        <v>12137900000</v>
      </c>
      <c r="W102" s="10">
        <v>24422900000</v>
      </c>
      <c r="X102" s="10">
        <v>-122415300000</v>
      </c>
      <c r="Y102" s="10">
        <v>204771300000</v>
      </c>
      <c r="Z102" s="10">
        <v>404819600000</v>
      </c>
      <c r="AA102" s="10">
        <v>277823891000</v>
      </c>
      <c r="AH102" s="33" t="s">
        <v>143</v>
      </c>
      <c r="AI102" s="59">
        <f>AI101/AI103</f>
        <v>0.94369085227784499</v>
      </c>
      <c r="AJ102" s="61">
        <f>AI101*AJ100</f>
        <v>491205269940</v>
      </c>
    </row>
    <row r="103" spans="1:36" ht="20" x14ac:dyDescent="0.25">
      <c r="A103" s="5" t="s">
        <v>88</v>
      </c>
      <c r="B103" s="1">
        <v>8717460960</v>
      </c>
      <c r="C103" s="1">
        <v>12793374671</v>
      </c>
      <c r="D103" s="1">
        <v>8293228395</v>
      </c>
      <c r="E103" s="1">
        <v>29517679640</v>
      </c>
      <c r="F103" s="1">
        <v>35664445695</v>
      </c>
      <c r="G103" s="1">
        <v>37621601411</v>
      </c>
      <c r="H103" s="1">
        <v>67674028980</v>
      </c>
      <c r="I103" s="1">
        <v>103137872880</v>
      </c>
      <c r="J103" s="1">
        <v>74524743355</v>
      </c>
      <c r="K103" s="1">
        <v>96467803685</v>
      </c>
      <c r="L103" s="1">
        <v>117843934128</v>
      </c>
      <c r="M103" s="1">
        <v>95246690325</v>
      </c>
      <c r="N103" s="1">
        <v>194613800000</v>
      </c>
      <c r="O103" s="1">
        <v>171276300000</v>
      </c>
      <c r="P103" s="1">
        <v>147887000000</v>
      </c>
      <c r="Q103" s="1">
        <v>143472300000</v>
      </c>
      <c r="R103" s="1">
        <v>143410600000</v>
      </c>
      <c r="S103" s="1">
        <v>242695400000</v>
      </c>
      <c r="T103" s="1">
        <v>358449000000</v>
      </c>
      <c r="U103" s="1">
        <v>562688900000</v>
      </c>
      <c r="V103" s="1">
        <v>541253800000</v>
      </c>
      <c r="W103" s="1">
        <v>553391700000</v>
      </c>
      <c r="X103" s="1">
        <v>577814600000</v>
      </c>
      <c r="Y103" s="1">
        <v>455399300000</v>
      </c>
      <c r="Z103" s="1">
        <v>660170600000</v>
      </c>
      <c r="AA103" s="1">
        <v>1064990192000</v>
      </c>
      <c r="AH103" s="35" t="s">
        <v>144</v>
      </c>
      <c r="AI103" s="41">
        <f>AI99+AI101</f>
        <v>15773182652000</v>
      </c>
    </row>
    <row r="104" spans="1:36" ht="20" thickBot="1" x14ac:dyDescent="0.3">
      <c r="A104" s="7" t="s">
        <v>89</v>
      </c>
      <c r="B104" s="11">
        <v>2541528379</v>
      </c>
      <c r="C104" s="11">
        <v>9661881299</v>
      </c>
      <c r="D104" s="11">
        <v>16652170561</v>
      </c>
      <c r="E104" s="11">
        <v>38840228526</v>
      </c>
      <c r="F104" s="11">
        <v>33403711104</v>
      </c>
      <c r="G104" s="11">
        <v>67908106894</v>
      </c>
      <c r="H104" s="11">
        <v>102818344080</v>
      </c>
      <c r="I104" s="11">
        <v>74421550560</v>
      </c>
      <c r="J104" s="11">
        <v>96772432405</v>
      </c>
      <c r="K104" s="11">
        <v>117817476029</v>
      </c>
      <c r="L104" s="11">
        <v>94992537170</v>
      </c>
      <c r="M104" s="11">
        <v>195144848610</v>
      </c>
      <c r="N104" s="11">
        <v>171276300000</v>
      </c>
      <c r="O104" s="11">
        <v>147887000000</v>
      </c>
      <c r="P104" s="11">
        <v>143472300000</v>
      </c>
      <c r="Q104" s="11">
        <v>143410600000</v>
      </c>
      <c r="R104" s="11">
        <v>242695400000</v>
      </c>
      <c r="S104" s="11">
        <v>358449000000</v>
      </c>
      <c r="T104" s="11">
        <v>562688900000</v>
      </c>
      <c r="U104" s="11">
        <v>541253800000</v>
      </c>
      <c r="V104" s="11">
        <v>553391700000</v>
      </c>
      <c r="W104" s="11">
        <v>577814600000</v>
      </c>
      <c r="X104" s="11">
        <v>455399300000</v>
      </c>
      <c r="Y104" s="11">
        <v>660170600000</v>
      </c>
      <c r="Z104" s="11">
        <v>1064990200000</v>
      </c>
      <c r="AA104" s="11">
        <v>1342814083000</v>
      </c>
      <c r="AH104" s="70" t="s">
        <v>145</v>
      </c>
      <c r="AI104" s="71"/>
    </row>
    <row r="105" spans="1:36" ht="21" thickTop="1" x14ac:dyDescent="0.25">
      <c r="B105" s="1">
        <f t="shared" ref="B105:Z105" si="8">(B22*(1-$AI$91))+B77+B88+B81</f>
        <v>-10594400990.662193</v>
      </c>
      <c r="C105" s="1">
        <f t="shared" si="8"/>
        <v>-5083598385.9156761</v>
      </c>
      <c r="D105" s="1">
        <f t="shared" si="8"/>
        <v>5170992493.5488586</v>
      </c>
      <c r="E105" s="1">
        <f t="shared" si="8"/>
        <v>-22784906494.670135</v>
      </c>
      <c r="F105" s="1">
        <f t="shared" si="8"/>
        <v>-7247944526.3330536</v>
      </c>
      <c r="G105" s="1">
        <f t="shared" si="8"/>
        <v>41296755384.959106</v>
      </c>
      <c r="H105" s="1" t="e">
        <f t="shared" si="8"/>
        <v>#VALUE!</v>
      </c>
      <c r="I105" s="1">
        <f t="shared" si="8"/>
        <v>60917509142.183899</v>
      </c>
      <c r="J105" s="1">
        <f t="shared" si="8"/>
        <v>68341628778.374603</v>
      </c>
      <c r="K105" s="1">
        <f t="shared" si="8"/>
        <v>113723898324.59692</v>
      </c>
      <c r="L105" s="1">
        <f t="shared" si="8"/>
        <v>90975763762.5672</v>
      </c>
      <c r="M105" s="1">
        <f t="shared" si="8"/>
        <v>150885242435.73981</v>
      </c>
      <c r="N105" s="1">
        <f t="shared" si="8"/>
        <v>64132220153.438171</v>
      </c>
      <c r="O105" s="1">
        <f t="shared" si="8"/>
        <v>28416088991.197083</v>
      </c>
      <c r="P105" s="1">
        <f t="shared" si="8"/>
        <v>23454164747.12146</v>
      </c>
      <c r="Q105" s="1">
        <f t="shared" si="8"/>
        <v>33074247015.50415</v>
      </c>
      <c r="R105" s="1">
        <f t="shared" si="8"/>
        <v>48927121110.705505</v>
      </c>
      <c r="S105" s="1">
        <f t="shared" si="8"/>
        <v>125016591427.57812</v>
      </c>
      <c r="T105" s="1">
        <f t="shared" si="8"/>
        <v>272656565987.03973</v>
      </c>
      <c r="U105" s="1">
        <f t="shared" si="8"/>
        <v>215828229826.9082</v>
      </c>
      <c r="V105" s="1">
        <f t="shared" si="8"/>
        <v>281379480815.89771</v>
      </c>
      <c r="W105" s="1">
        <f t="shared" si="8"/>
        <v>256245325724.81091</v>
      </c>
      <c r="X105" s="1">
        <f t="shared" si="8"/>
        <v>168522533041.60278</v>
      </c>
      <c r="Y105" s="1">
        <f t="shared" si="8"/>
        <v>295185515854.72095</v>
      </c>
      <c r="Z105" s="1">
        <f t="shared" si="8"/>
        <v>292136601112.85095</v>
      </c>
      <c r="AA105" s="1">
        <f>(AA22*(1-$AI$91))+AA77+AA88+AA81</f>
        <v>473628314891.33008</v>
      </c>
      <c r="AB105" s="42">
        <f>AA105*(1+$AI$106)</f>
        <v>520054075232.27551</v>
      </c>
      <c r="AC105" s="42">
        <f t="shared" ref="AC105:AF105" si="9">AB105*(1+$AI$106)</f>
        <v>571030558482.87097</v>
      </c>
      <c r="AD105" s="42">
        <f t="shared" si="9"/>
        <v>627003833352.56409</v>
      </c>
      <c r="AE105" s="42">
        <f t="shared" si="9"/>
        <v>688463692877.13464</v>
      </c>
      <c r="AF105" s="42">
        <f t="shared" si="9"/>
        <v>755947940342.97632</v>
      </c>
      <c r="AG105" s="43" t="s">
        <v>161</v>
      </c>
      <c r="AH105" s="25" t="s">
        <v>108</v>
      </c>
      <c r="AI105" s="26">
        <f>(AI100*AI92)+(AI102*AI97)</f>
        <v>9.6065948520194816E-2</v>
      </c>
    </row>
    <row r="106" spans="1:36" ht="19" x14ac:dyDescent="0.25">
      <c r="A106" s="14" t="s">
        <v>107</v>
      </c>
      <c r="B106" s="1"/>
      <c r="C106" s="15">
        <f t="shared" ref="C106:AA106" si="10">(C107/B107)-1</f>
        <v>-0.66023844690773537</v>
      </c>
      <c r="D106" s="15">
        <f t="shared" si="10"/>
        <v>-4.716021352464761</v>
      </c>
      <c r="E106" s="15">
        <f t="shared" si="10"/>
        <v>-2.0633066879522239</v>
      </c>
      <c r="F106" s="15">
        <f t="shared" si="10"/>
        <v>-1.3540175301892403</v>
      </c>
      <c r="G106" s="15">
        <f t="shared" si="10"/>
        <v>10.830968261796651</v>
      </c>
      <c r="H106" s="15">
        <f t="shared" si="10"/>
        <v>1.6720148824889343</v>
      </c>
      <c r="I106" s="15">
        <f t="shared" si="10"/>
        <v>-0.37688644544148509</v>
      </c>
      <c r="J106" s="15">
        <f t="shared" si="10"/>
        <v>7.1969148897544022E-2</v>
      </c>
      <c r="K106" s="15">
        <f t="shared" si="10"/>
        <v>0.63174925618738054</v>
      </c>
      <c r="L106" s="15">
        <f t="shared" si="10"/>
        <v>-0.20966073965313869</v>
      </c>
      <c r="M106" s="15">
        <f t="shared" si="10"/>
        <v>0.63082925717436633</v>
      </c>
      <c r="N106" s="15">
        <f t="shared" si="10"/>
        <v>-0.55638676946104537</v>
      </c>
      <c r="O106" s="15">
        <f t="shared" si="10"/>
        <v>-0.41076868726751314</v>
      </c>
      <c r="P106" s="15">
        <f t="shared" si="10"/>
        <v>-0.20942311128666691</v>
      </c>
      <c r="Q106" s="15">
        <f t="shared" si="10"/>
        <v>0.27664054484081557</v>
      </c>
      <c r="R106" s="15">
        <f t="shared" si="10"/>
        <v>0.32874641246412462</v>
      </c>
      <c r="S106" s="15">
        <f t="shared" si="10"/>
        <v>1.2638157168078292</v>
      </c>
      <c r="T106" s="15">
        <f t="shared" si="10"/>
        <v>1.0761305781565347</v>
      </c>
      <c r="U106" s="15">
        <f t="shared" si="10"/>
        <v>-0.2288051978765937</v>
      </c>
      <c r="V106" s="15">
        <f t="shared" si="10"/>
        <v>0.20648454176217679</v>
      </c>
      <c r="W106" s="15">
        <f t="shared" si="10"/>
        <v>7.3864499696707497E-3</v>
      </c>
      <c r="X106" s="15">
        <f t="shared" si="10"/>
        <v>-0.4213977596398486</v>
      </c>
      <c r="Y106" s="15">
        <f t="shared" si="10"/>
        <v>1.0716606619867304</v>
      </c>
      <c r="Z106" s="15">
        <f t="shared" si="10"/>
        <v>-0.12771733085606274</v>
      </c>
      <c r="AA106" s="15">
        <f t="shared" si="10"/>
        <v>0.98296363145700649</v>
      </c>
      <c r="AB106" s="63">
        <v>390447000000</v>
      </c>
      <c r="AC106" s="63">
        <v>737351000000</v>
      </c>
      <c r="AD106" s="63">
        <v>930079000000</v>
      </c>
      <c r="AE106" s="63">
        <v>811055000000</v>
      </c>
      <c r="AF106" s="63">
        <v>987401000000</v>
      </c>
      <c r="AG106" s="43" t="s">
        <v>162</v>
      </c>
      <c r="AH106" s="44" t="s">
        <v>146</v>
      </c>
      <c r="AI106" s="45">
        <f>(SUM(AB4:AF4)/5)</f>
        <v>9.8021505221024291E-2</v>
      </c>
    </row>
    <row r="107" spans="1:36" ht="19" x14ac:dyDescent="0.25">
      <c r="A107" s="5" t="s">
        <v>90</v>
      </c>
      <c r="B107" s="1">
        <v>-7709062103</v>
      </c>
      <c r="C107" s="1">
        <v>-2619242913</v>
      </c>
      <c r="D107" s="1">
        <v>9733162592</v>
      </c>
      <c r="E107" s="1">
        <v>-10349336879</v>
      </c>
      <c r="F107" s="1">
        <v>3663846681</v>
      </c>
      <c r="G107" s="1">
        <v>43346853799</v>
      </c>
      <c r="H107" s="1">
        <v>115823438460</v>
      </c>
      <c r="I107" s="1">
        <v>72171154440</v>
      </c>
      <c r="J107" s="1">
        <v>77365251000</v>
      </c>
      <c r="K107" s="1">
        <v>126240690774</v>
      </c>
      <c r="L107" s="1">
        <v>99772974172</v>
      </c>
      <c r="M107" s="1">
        <v>162712685355</v>
      </c>
      <c r="N107" s="1">
        <v>72181500000</v>
      </c>
      <c r="O107" s="1">
        <v>42531600000</v>
      </c>
      <c r="P107" s="1">
        <v>33624500000</v>
      </c>
      <c r="Q107" s="1">
        <v>42926400000</v>
      </c>
      <c r="R107" s="1">
        <v>57038300000</v>
      </c>
      <c r="S107" s="1">
        <v>129124200000</v>
      </c>
      <c r="T107" s="1">
        <v>268078700000</v>
      </c>
      <c r="U107" s="1">
        <v>206740900000</v>
      </c>
      <c r="V107" s="1">
        <v>249429700000</v>
      </c>
      <c r="W107" s="1">
        <v>251272100000</v>
      </c>
      <c r="X107" s="1">
        <v>145386600000</v>
      </c>
      <c r="Y107" s="1">
        <v>301191700000</v>
      </c>
      <c r="Z107" s="1">
        <v>262724300000</v>
      </c>
      <c r="AA107" s="1">
        <v>520972732000</v>
      </c>
      <c r="AB107" s="43"/>
      <c r="AC107" s="43"/>
      <c r="AD107" s="43"/>
      <c r="AE107" s="43"/>
      <c r="AF107" s="64">
        <f>AF106*(1+AI107)/(AI108-AI107)</f>
        <v>14241504490894.049</v>
      </c>
      <c r="AG107" s="46" t="s">
        <v>147</v>
      </c>
      <c r="AH107" s="47" t="s">
        <v>148</v>
      </c>
      <c r="AI107" s="48">
        <v>2.5000000000000001E-2</v>
      </c>
    </row>
    <row r="108" spans="1:36" ht="19" x14ac:dyDescent="0.25">
      <c r="AB108" s="64">
        <f t="shared" ref="AB108:AD108" si="11">AB107+AB106</f>
        <v>390447000000</v>
      </c>
      <c r="AC108" s="64">
        <f t="shared" si="11"/>
        <v>737351000000</v>
      </c>
      <c r="AD108" s="64">
        <f t="shared" si="11"/>
        <v>930079000000</v>
      </c>
      <c r="AE108" s="64">
        <f>AE107+AE106</f>
        <v>811055000000</v>
      </c>
      <c r="AF108" s="64">
        <f>AF107+AF106</f>
        <v>15228905490894.049</v>
      </c>
      <c r="AG108" s="46" t="s">
        <v>144</v>
      </c>
      <c r="AH108" s="49" t="s">
        <v>149</v>
      </c>
      <c r="AI108" s="50">
        <f>AI105</f>
        <v>9.6065948520194816E-2</v>
      </c>
    </row>
    <row r="109" spans="1:36" ht="19" x14ac:dyDescent="0.25">
      <c r="AB109" s="66" t="s">
        <v>150</v>
      </c>
      <c r="AC109" s="67"/>
    </row>
    <row r="110" spans="1:36" ht="20" x14ac:dyDescent="0.25">
      <c r="AB110" s="51" t="s">
        <v>151</v>
      </c>
      <c r="AC110" s="40">
        <f>NPV(AI108,AB108,AC108,AD108,AE108,AF108)</f>
        <v>11865153638549.742</v>
      </c>
    </row>
    <row r="111" spans="1:36" ht="20" x14ac:dyDescent="0.25">
      <c r="AB111" s="51" t="s">
        <v>152</v>
      </c>
      <c r="AC111" s="40">
        <f>AA40</f>
        <v>1586500125000</v>
      </c>
    </row>
    <row r="112" spans="1:36" ht="20" x14ac:dyDescent="0.25">
      <c r="AB112" s="51" t="s">
        <v>140</v>
      </c>
      <c r="AC112" s="40">
        <f>AI99</f>
        <v>888174472000</v>
      </c>
    </row>
    <row r="113" spans="28:29" ht="20" x14ac:dyDescent="0.25">
      <c r="AB113" s="51" t="s">
        <v>153</v>
      </c>
      <c r="AC113" s="40">
        <f>AC110+AC111-AC112</f>
        <v>12563479291549.742</v>
      </c>
    </row>
    <row r="114" spans="28:29" ht="20" x14ac:dyDescent="0.25">
      <c r="AB114" s="51" t="s">
        <v>154</v>
      </c>
      <c r="AC114" s="52">
        <f>AA34*(1+(5*AG16))</f>
        <v>5186076000</v>
      </c>
    </row>
    <row r="115" spans="28:29" ht="20" x14ac:dyDescent="0.25">
      <c r="AB115" s="53" t="s">
        <v>160</v>
      </c>
      <c r="AC115" s="54">
        <f>AC113/AC114*AJ100</f>
        <v>79.943837425664711</v>
      </c>
    </row>
    <row r="116" spans="28:29" ht="20" x14ac:dyDescent="0.25">
      <c r="AB116" s="51" t="s">
        <v>159</v>
      </c>
      <c r="AC116" s="55" cm="1">
        <f t="array" ref="AC116">_FV(AJ98,"Price")</f>
        <v>101.91</v>
      </c>
    </row>
    <row r="117" spans="28:29" ht="20" x14ac:dyDescent="0.25">
      <c r="AB117" s="56" t="s">
        <v>155</v>
      </c>
      <c r="AC117" s="57">
        <f>AC115/AC116-1</f>
        <v>-0.21554472156152771</v>
      </c>
    </row>
    <row r="118" spans="28:29" ht="20" x14ac:dyDescent="0.25">
      <c r="AB118" s="56" t="s">
        <v>156</v>
      </c>
      <c r="AC118" s="58" t="str">
        <f>IF(AC115&gt;AC116,"BUY","SELL")</f>
        <v>SELL</v>
      </c>
    </row>
  </sheetData>
  <mergeCells count="6">
    <mergeCell ref="AB109:AC109"/>
    <mergeCell ref="AH83:AI83"/>
    <mergeCell ref="AH84:AI84"/>
    <mergeCell ref="AH93:AI93"/>
    <mergeCell ref="AH98:AI98"/>
    <mergeCell ref="AH104:AI104"/>
  </mergeCells>
  <hyperlinks>
    <hyperlink ref="A1" r:id="rId1" tooltip="https://roic.ai/company/TSM" display="ROIC.AI | TS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46179/999999999702028299/9999999997-02-028299-index.htm" xr:uid="{00000000-0004-0000-0000-00000D000000}"/>
    <hyperlink ref="F74" r:id="rId11" tooltip="https://www.sec.gov/Archives/edgar/data/1046179/999999999702028299/9999999997-02-028299-index.htm" xr:uid="{00000000-0004-0000-0000-00000E000000}"/>
    <hyperlink ref="G36" r:id="rId12" tooltip="https://www.sec.gov/Archives/edgar/data/1046179/000102140803009057/0001021408-03-009057-index.htm" xr:uid="{00000000-0004-0000-0000-000010000000}"/>
    <hyperlink ref="G74" r:id="rId13" tooltip="https://www.sec.gov/Archives/edgar/data/1046179/000102140803009057/0001021408-03-009057-index.htm" xr:uid="{00000000-0004-0000-0000-000011000000}"/>
    <hyperlink ref="H36" r:id="rId14" tooltip="https://www.sec.gov/Archives/edgar/data/1046179/000119312504095792/0001193125-04-095792-index.htm" xr:uid="{00000000-0004-0000-0000-000013000000}"/>
    <hyperlink ref="H74" r:id="rId15" tooltip="https://www.sec.gov/Archives/edgar/data/1046179/000119312504095792/0001193125-04-095792-index.htm" xr:uid="{00000000-0004-0000-0000-000014000000}"/>
    <hyperlink ref="I36" r:id="rId16" tooltip="https://www.sec.gov/Archives/edgar/data/1046179/000114554905000865/0001145549-05-000865-index.htm" xr:uid="{00000000-0004-0000-0000-000016000000}"/>
    <hyperlink ref="I74" r:id="rId17" tooltip="https://www.sec.gov/Archives/edgar/data/1046179/000114554905000865/0001145549-05-000865-index.htm" xr:uid="{00000000-0004-0000-0000-000017000000}"/>
    <hyperlink ref="J36" r:id="rId18" tooltip="https://www.sec.gov/Archives/edgar/data/1046179/000114554906000500/0001145549-06-000500-index.htm" xr:uid="{00000000-0004-0000-0000-000019000000}"/>
    <hyperlink ref="J74" r:id="rId19" tooltip="https://www.sec.gov/Archives/edgar/data/1046179/000114554906000500/0001145549-06-000500-index.htm" xr:uid="{00000000-0004-0000-0000-00001A000000}"/>
    <hyperlink ref="K36" r:id="rId20" tooltip="https://www.sec.gov/Archives/edgar/data/1046179/000114554907000571/0001145549-07-000571-index.htm" xr:uid="{00000000-0004-0000-0000-00001C000000}"/>
    <hyperlink ref="K74" r:id="rId21" tooltip="https://www.sec.gov/Archives/edgar/data/1046179/000114554907000571/0001145549-07-000571-index.htm" xr:uid="{00000000-0004-0000-0000-00001D000000}"/>
    <hyperlink ref="L36" r:id="rId22" tooltip="https://www.sec.gov/Archives/edgar/data/1046179/000095014408002830/0000950144-08-002830-index.htm" xr:uid="{00000000-0004-0000-0000-00001F000000}"/>
    <hyperlink ref="L74" r:id="rId23" tooltip="https://www.sec.gov/Archives/edgar/data/1046179/000095014408002830/0000950144-08-002830-index.htm" xr:uid="{00000000-0004-0000-0000-000020000000}"/>
    <hyperlink ref="M36" r:id="rId24" tooltip="https://www.sec.gov/Archives/edgar/data/1046179/000114554909000622/0001145549-09-000622-index.htm" xr:uid="{00000000-0004-0000-0000-000022000000}"/>
    <hyperlink ref="M74" r:id="rId25" tooltip="https://www.sec.gov/Archives/edgar/data/1046179/000114554909000622/0001145549-09-000622-index.htm" xr:uid="{00000000-0004-0000-0000-000023000000}"/>
    <hyperlink ref="N36" r:id="rId26" tooltip="https://www.sec.gov/Archives/edgar/data/1046179/000095012310034985/0000950123-10-034985-index.htm" xr:uid="{00000000-0004-0000-0000-000025000000}"/>
    <hyperlink ref="N74" r:id="rId27" tooltip="https://www.sec.gov/Archives/edgar/data/1046179/000095012310034985/0000950123-10-034985-index.htm" xr:uid="{00000000-0004-0000-0000-000026000000}"/>
    <hyperlink ref="O36" r:id="rId28" tooltip="https://www.sec.gov/Archives/edgar/data/1046179/000095012311035858/0000950123-11-035858-index.htm" xr:uid="{00000000-0004-0000-0000-000028000000}"/>
    <hyperlink ref="O74" r:id="rId29" tooltip="https://www.sec.gov/Archives/edgar/data/1046179/000095012311035858/0000950123-11-035858-index.htm" xr:uid="{00000000-0004-0000-0000-000029000000}"/>
    <hyperlink ref="P36" r:id="rId30" tooltip="https://www.sec.gov/Archives/edgar/data/1046179/000119312512161528/0001193125-12-161528-index.htm" xr:uid="{00000000-0004-0000-0000-00002B000000}"/>
    <hyperlink ref="P74" r:id="rId31" tooltip="https://www.sec.gov/Archives/edgar/data/1046179/000119312512161528/0001193125-12-161528-index.htm" xr:uid="{00000000-0004-0000-0000-00002C000000}"/>
    <hyperlink ref="Q36" r:id="rId32" tooltip="https://www.sec.gov/Archives/edgar/data/1046179/000119312513137651/0001193125-13-137651-index.htm" xr:uid="{00000000-0004-0000-0000-00002E000000}"/>
    <hyperlink ref="Q74" r:id="rId33" tooltip="https://www.sec.gov/Archives/edgar/data/1046179/000119312513137651/0001193125-13-137651-index.htm" xr:uid="{00000000-0004-0000-0000-00002F000000}"/>
    <hyperlink ref="R36" r:id="rId34" tooltip="https://www.sec.gov/Archives/edgar/data/1046179/000119312514141496/0001193125-14-141496-index.htm" xr:uid="{00000000-0004-0000-0000-000031000000}"/>
    <hyperlink ref="R74" r:id="rId35" tooltip="https://www.sec.gov/Archives/edgar/data/1046179/000119312514141496/0001193125-14-141496-index.htm" xr:uid="{00000000-0004-0000-0000-000032000000}"/>
    <hyperlink ref="S36" r:id="rId36" tooltip="https://www.sec.gov/Archives/edgar/data/1046179/000119312515126836/0001193125-15-126836-index.htm" xr:uid="{00000000-0004-0000-0000-000034000000}"/>
    <hyperlink ref="S74" r:id="rId37" tooltip="https://www.sec.gov/Archives/edgar/data/1046179/000119312515126836/0001193125-15-126836-index.htm" xr:uid="{00000000-0004-0000-0000-000035000000}"/>
    <hyperlink ref="T36" r:id="rId38" tooltip="https://www.sec.gov/Archives/edgar/data/1046179/000119312516536225/0001193125-16-536225-index.htm" xr:uid="{00000000-0004-0000-0000-000037000000}"/>
    <hyperlink ref="T74" r:id="rId39" tooltip="https://www.sec.gov/Archives/edgar/data/1046179/000119312516536225/0001193125-16-536225-index.htm" xr:uid="{00000000-0004-0000-0000-000038000000}"/>
    <hyperlink ref="U36" r:id="rId40" tooltip="https://www.sec.gov/Archives/edgar/data/1046179/000119312517122097/0001193125-17-122097-index.htm" xr:uid="{00000000-0004-0000-0000-00003A000000}"/>
    <hyperlink ref="U74" r:id="rId41" tooltip="https://www.sec.gov/Archives/edgar/data/1046179/000119312517122097/0001193125-17-122097-index.htm" xr:uid="{00000000-0004-0000-0000-00003B000000}"/>
    <hyperlink ref="V36" r:id="rId42" tooltip="https://www.sec.gov/Archives/edgar/data/1046179/000119312518121866/0001193125-18-121866-index.htm" xr:uid="{00000000-0004-0000-0000-00003D000000}"/>
    <hyperlink ref="V74" r:id="rId43" tooltip="https://www.sec.gov/Archives/edgar/data/1046179/000119312518121866/0001193125-18-121866-index.htm" xr:uid="{00000000-0004-0000-0000-00003E000000}"/>
    <hyperlink ref="W36" r:id="rId44" tooltip="https://www.sec.gov/Archives/edgar/data/1046179/000119312519108390/0001193125-19-108390-index.htm" xr:uid="{00000000-0004-0000-0000-000040000000}"/>
    <hyperlink ref="W74" r:id="rId45" tooltip="https://www.sec.gov/Archives/edgar/data/1046179/000119312519108390/0001193125-19-108390-index.htm" xr:uid="{00000000-0004-0000-0000-000041000000}"/>
    <hyperlink ref="X36" r:id="rId46" tooltip="https://www.sec.gov/Archives/edgar/data/1046179/000119312520107579/0001193125-20-107579-index.htm" xr:uid="{00000000-0004-0000-0000-000043000000}"/>
    <hyperlink ref="X74" r:id="rId47" tooltip="https://www.sec.gov/Archives/edgar/data/1046179/000119312520107579/0001193125-20-107579-index.htm" xr:uid="{00000000-0004-0000-0000-000044000000}"/>
    <hyperlink ref="Y36" r:id="rId48" tooltip="https://www.sec.gov/Archives/edgar/data/1046179/000119312521118512/0001193125-21-118512-index.htm" xr:uid="{00000000-0004-0000-0000-000046000000}"/>
    <hyperlink ref="Y74" r:id="rId49" tooltip="https://www.sec.gov/Archives/edgar/data/1046179/000119312521118512/0001193125-21-118512-index.htm" xr:uid="{00000000-0004-0000-0000-000047000000}"/>
    <hyperlink ref="Z36" r:id="rId50" tooltip="https://www.sec.gov/Archives/edgar/data/1046179/000119312522104891/0001193125-22-104891-index.htm" xr:uid="{00000000-0004-0000-0000-000049000000}"/>
    <hyperlink ref="Z74" r:id="rId51" tooltip="https://www.sec.gov/Archives/edgar/data/1046179/000119312522104891/0001193125-22-104891-index.htm" xr:uid="{00000000-0004-0000-0000-00004A000000}"/>
    <hyperlink ref="AA36" r:id="rId52" tooltip="https://sec.gov" xr:uid="{00000000-0004-0000-0000-00004C000000}"/>
    <hyperlink ref="AA74" r:id="rId53" tooltip="https://sec.gov" xr:uid="{00000000-0004-0000-0000-00004D000000}"/>
    <hyperlink ref="AB1" r:id="rId54" display="https://finbox.com/NYSE:TSM/explorer/revenue_proj" xr:uid="{BD4BDCDA-3FE0-8448-B821-18ACC774C463}"/>
    <hyperlink ref="AG106" r:id="rId55" xr:uid="{FFA92C07-BB9C-F94C-BBBB-FF7DE1364AC8}"/>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2023-03-14T06:02:17Z</dcterms:created>
  <dcterms:modified xsi:type="dcterms:W3CDTF">2023-06-26T11:34:02Z</dcterms:modified>
</cp:coreProperties>
</file>