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9CA7FA6-9194-D34F-A30E-30C7536FAC20}"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 i="1" l="1"/>
  <c r="Q22" i="1"/>
  <c r="Q94" i="1"/>
  <c r="J108" i="1"/>
  <c r="K108" i="1"/>
  <c r="L108" i="1"/>
  <c r="M108" i="1"/>
  <c r="K114" i="1"/>
  <c r="K105" i="1"/>
  <c r="L105" i="1" s="1"/>
  <c r="M105" i="1" s="1"/>
  <c r="N105" i="1" s="1"/>
  <c r="J105" i="1"/>
  <c r="C105" i="1"/>
  <c r="D105" i="1"/>
  <c r="E105" i="1"/>
  <c r="F105" i="1"/>
  <c r="G105" i="1"/>
  <c r="H105" i="1"/>
  <c r="I105" i="1"/>
  <c r="K30" i="1" l="1"/>
  <c r="L30" i="1"/>
  <c r="M30" i="1"/>
  <c r="N30" i="1"/>
  <c r="J30" i="1"/>
  <c r="J29" i="1"/>
  <c r="K29" i="1"/>
  <c r="L29" i="1"/>
  <c r="M29" i="1"/>
  <c r="N29" i="1"/>
  <c r="K21" i="1"/>
  <c r="L21" i="1"/>
  <c r="M21" i="1"/>
  <c r="N21" i="1"/>
  <c r="J21" i="1"/>
  <c r="J20" i="1"/>
  <c r="K20" i="1"/>
  <c r="L20" i="1"/>
  <c r="M20" i="1"/>
  <c r="N20" i="1"/>
  <c r="K116" i="1" a="1"/>
  <c r="K116" i="1" s="1"/>
  <c r="Q101" i="1" a="1"/>
  <c r="Q101" i="1" s="1"/>
  <c r="R19" i="1" s="1"/>
  <c r="Q95" i="1" a="1"/>
  <c r="Q95" i="1" s="1"/>
  <c r="P19" i="1" l="1"/>
  <c r="Q19" i="1"/>
  <c r="O16" i="1"/>
  <c r="O19" i="1"/>
  <c r="R16" i="1"/>
  <c r="Q16" i="1"/>
  <c r="P16" i="1"/>
  <c r="R13" i="1"/>
  <c r="Q13" i="1"/>
  <c r="P13" i="1"/>
  <c r="O13" i="1"/>
  <c r="R10" i="1"/>
  <c r="Q10" i="1"/>
  <c r="P10" i="1"/>
  <c r="O10" i="1"/>
  <c r="R7" i="1"/>
  <c r="Q7" i="1"/>
  <c r="P7" i="1"/>
  <c r="O7" i="1"/>
  <c r="Q4" i="1"/>
  <c r="P4" i="1"/>
  <c r="O4" i="1"/>
  <c r="K111" i="1"/>
  <c r="Q99" i="1"/>
  <c r="Q103" i="1" s="1"/>
  <c r="Q102" i="1" s="1"/>
  <c r="Q97" i="1"/>
  <c r="Q91" i="1"/>
  <c r="Q90" i="1"/>
  <c r="Q89" i="1"/>
  <c r="Q87" i="1"/>
  <c r="Q86" i="1"/>
  <c r="Q85" i="1"/>
  <c r="Q88" i="1" s="1"/>
  <c r="Q92" i="1" s="1"/>
  <c r="N4" i="1"/>
  <c r="M4" i="1"/>
  <c r="L4" i="1"/>
  <c r="K4" i="1"/>
  <c r="J4" i="1"/>
  <c r="H106" i="1"/>
  <c r="I106" i="1"/>
  <c r="R4" i="1" s="1"/>
  <c r="G106" i="1"/>
  <c r="F106" i="1"/>
  <c r="E106" i="1"/>
  <c r="D106" i="1"/>
  <c r="C106"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Q106" i="1" l="1"/>
  <c r="K112" i="1"/>
  <c r="Q100" i="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<sst xmlns="http://schemas.openxmlformats.org/spreadsheetml/2006/main" count="388" uniqueCount="167">
  <si>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</si>
  <si>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</si>
  <si>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</si>
  <si>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</si>
  <si>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</si>
  <si>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</si>
  <si>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</si>
  <si>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</si>
  <si>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</si>
  <si>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</si>
  <si>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</si>
  <si>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</si>
  <si>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</si>
  <si>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</si>
  <si>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</si>
  <si>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</si>
  <si>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</si>
  <si>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</si>
  <si>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</si>
  <si>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</si>
  <si>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</si>
  <si>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</si>
  <si>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</si>
  <si>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</si>
  <si>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</si>
  <si>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</si>
  <si>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</si>
  <si>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</si>
  <si>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</si>
  <si>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</si>
  <si>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</si>
  <si>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</si>
  <si>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</si>
  <si>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</si>
  <si>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</si>
  <si>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</si>
  <si>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</si>
  <si>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</si>
  <si>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</si>
  <si>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</si>
  <si>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</si>
  <si>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</si>
  <si>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</si>
  <si>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</si>
  <si>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</si>
  <si>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</si>
  <si>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</si>
  <si>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</si>
  <si>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</si>
  <si>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</si>
  <si>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</si>
  <si>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</si>
  <si>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</si>
  <si>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</si>
  <si>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</si>
  <si>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</si>
  <si>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</si>
  <si>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</si>
  <si>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</si>
  <si>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</si>
  <si>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</si>
  <si>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</si>
  <si>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</si>
  <si>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</si>
  <si>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</si>
  <si>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</si>
  <si>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</si>
  <si>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</si>
  <si>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</si>
  <si>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</si>
  <si>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</si>
  <si>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</si>
  <si>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</si>
  <si>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</si>
  <si>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</si>
  <si>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</si>
  <si>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</si>
  <si>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</si>
  <si>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</si>
  <si>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</si>
  <si>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</si>
  <si>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</si>
  <si>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</si>
  <si>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</si>
  <si>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</si>
  <si>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</si>
  <si>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</si>
  <si>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</si>
  <si>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</si>
  <si>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</si>
  <si>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</si>
  <si>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</si>
  <si>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</si>
  <si>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</si>
  <si>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</si>
  <si>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</si>
  <si>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</si>
  <si>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</si>
  <si>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</si>
  <si>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</si>
  <si>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</si>
  <si>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</si>
  <si>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</si>
  <si>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</si>
  <si>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</si>
  <si>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</si>
  <si>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</si>
  <si>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</si>
  <si>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</si>
  <si>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</si>
  <si>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</si>
  <si>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</si>
  <si>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</si>
  <si>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</si>
  <si>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</si>
  <si>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</si>
  <si>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</si>
  <si>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</si>
  <si>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</si>
  <si>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</si>
  <si>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</si>
  <si>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</si>
  <si>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</si>
  <si>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</si>
  <si>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</si>
  <si>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</si>
  <si>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</si>
  <si>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</si>
  <si>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</si>
  <si>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</si>
  <si>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</si>
  <si>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</si>
  <si>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</si>
  <si>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</si>
  <si>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</si>
  <si>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</si>
  <si>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</si>
  <si>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</si>
  <si>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</si>
  <si>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</si>
  <si>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</si>
  <si>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</si>
  <si>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</si>
  <si>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</si>
  <si>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</si>
  <si>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</si>
  <si>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</si>
  <si>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</si>
  <si>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</si>
  <si>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</si>
  <si>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</si>
  <si>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</si>
  <si>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</si>
  <si>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</si>
  <si>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</si>
  <si>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</si>
  <si>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Forward P/S</t>
  </si>
  <si>
    <t>Forward P/E</t>
  </si>
  <si>
    <t>Forward P/FCF</t>
  </si>
  <si>
    <t>Unlevered FCF</t>
  </si>
  <si>
    <t>Levered FCF Growth YoY</t>
  </si>
  <si>
    <t>Levered FCF</t>
  </si>
  <si>
    <t>Unlevered FCF Proj</t>
  </si>
  <si>
    <t>Unlevered FCF Forecast</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</si>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</sst>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164" fontId="6" fillId="0" borderId="0" xfId="0" applyNumberFormat="1" applyFont="1"/>
    <xf numFmtId="165" fontId="2" fillId="0" borderId="15" xfId="0" applyNumberFormat="1" applyFont="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7" xfId="0" applyNumberFormat="1" applyFont="1" applyBorder="1" applyAlignment="1">
      <alignment horizontal="center"/>
    </xf>
    <xf numFmtId="169" fontId="11" fillId="0" borderId="14"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172" fontId="11" fillId="0" borderId="14" xfId="0" applyNumberFormat="1" applyFont="1" applyBorder="1" applyAlignment="1">
      <alignment horizontal="center"/>
    </xf>
    <xf numFmtId="172"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87799791449427"/>
          <c:y val="0.17296505042132893"/>
          <c:w val="0.83038581856100102"/>
          <c:h val="0.66959552424368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0.84489999999999998</v>
    <v>-0.99</v>
    <v>-6.9379999999999997E-3</v>
    <v>0.24</v>
    <v>1.694E-3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145.37</v>
    <v>Software &amp; IT Services</v>
    <v>Stock</v>
    <v>45103.931358495312</v>
    <v>0</v>
    <v>140.34889999999999</v>
    <v>20674241952</v>
    <v>ZSCALER, INC.</v>
    <v>ZSCALER, INC.</v>
    <v>142</v>
    <v>142.69999999999999</v>
    <v>141.71</v>
    <v>141.94999999999999</v>
    <v>145891200</v>
    <v>ZS</v>
    <v>ZSCALER, INC. (XNAS:ZS)</v>
    <v>1196000</v>
    <v>2944702</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2" activePane="bottomRight" state="frozen"/>
      <selection pane="topRight"/>
      <selection pane="bottomLeft"/>
      <selection pane="bottomRight" activeCell="M38" sqref="M38"/>
    </sheetView>
  </sheetViews>
  <sheetFormatPr baseColWidth="10" defaultRowHeight="16" x14ac:dyDescent="0.2"/>
  <cols>
    <col min="1" max="1" width="50" customWidth="1"/>
    <col min="2" max="9" width="15" customWidth="1"/>
    <col min="10"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2039000000</v>
      </c>
      <c r="L3" s="22">
        <v>2582000000</v>
      </c>
      <c r="M3" s="22">
        <v>3183000000</v>
      </c>
      <c r="N3" s="22">
        <v>3897000000</v>
      </c>
      <c r="O3" s="40" t="s">
        <v>108</v>
      </c>
      <c r="P3" s="41" t="s">
        <v>109</v>
      </c>
      <c r="Q3" s="41" t="s">
        <v>110</v>
      </c>
      <c r="R3" s="41"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0.28077889447236171</v>
      </c>
      <c r="L4" s="16">
        <f t="shared" si="0"/>
        <v>0.2663070132417853</v>
      </c>
      <c r="M4" s="16">
        <f t="shared" si="0"/>
        <v>0.23276529821843539</v>
      </c>
      <c r="N4" s="16">
        <f t="shared" si="0"/>
        <v>0.2243166823751177</v>
      </c>
      <c r="O4" s="42">
        <f>(I4+H4+G4)/3</f>
        <v>0.53520738402986978</v>
      </c>
      <c r="P4" s="42">
        <f>(I20+H20+G20)/3</f>
        <v>1.9422162936945606</v>
      </c>
      <c r="Q4" s="42">
        <f>(I29+H29+G29)/3</f>
        <v>1.5943240760148953</v>
      </c>
      <c r="R4" s="42">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40" t="s">
        <v>112</v>
      </c>
      <c r="P6" s="41" t="s">
        <v>113</v>
      </c>
      <c r="Q6" s="41" t="s">
        <v>114</v>
      </c>
      <c r="R6" s="41"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42">
        <f>I7</f>
        <v>0.77790000000000004</v>
      </c>
      <c r="P7" s="43">
        <f>I21</f>
        <v>-0.25700000000000001</v>
      </c>
      <c r="Q7" s="43">
        <f>I30</f>
        <v>-0.35770000000000002</v>
      </c>
      <c r="R7" s="43">
        <f>I107/I3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40" t="s">
        <v>95</v>
      </c>
      <c r="P9" s="41" t="s">
        <v>96</v>
      </c>
      <c r="Q9" s="41" t="s">
        <v>97</v>
      </c>
      <c r="R9" s="41" t="s">
        <v>98</v>
      </c>
    </row>
    <row r="10" spans="1:38" ht="19" x14ac:dyDescent="0.25">
      <c r="A10" s="5" t="s">
        <v>6</v>
      </c>
      <c r="B10" s="1">
        <v>4469000</v>
      </c>
      <c r="C10" s="1">
        <v>9399000</v>
      </c>
      <c r="D10" s="1">
        <v>20521000</v>
      </c>
      <c r="E10" s="1">
        <v>31135000</v>
      </c>
      <c r="F10" s="1">
        <v>46598000</v>
      </c>
      <c r="G10" s="1">
        <v>73632000</v>
      </c>
      <c r="H10" s="1">
        <v>96535000</v>
      </c>
      <c r="I10" s="1">
        <v>151735000</v>
      </c>
      <c r="O10" s="42">
        <f>I9</f>
        <v>0.26503511631189813</v>
      </c>
      <c r="P10" s="43">
        <f>I13</f>
        <v>0.81301365970451334</v>
      </c>
      <c r="Q10" s="43">
        <f>I80</f>
        <v>0.3754191316527124</v>
      </c>
      <c r="R10" s="43">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40" t="s">
        <v>116</v>
      </c>
      <c r="P12" s="41" t="s">
        <v>117</v>
      </c>
      <c r="Q12" s="41" t="s">
        <v>118</v>
      </c>
      <c r="R12" s="41"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42">
        <f>I28/I72</f>
        <v>-0.68075702075702071</v>
      </c>
      <c r="P13" s="43">
        <f>I28/I54</f>
        <v>-0.13777767579293704</v>
      </c>
      <c r="Q13" s="43">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40" t="s">
        <v>155</v>
      </c>
      <c r="P15" s="41" t="s">
        <v>151</v>
      </c>
      <c r="Q15" s="41" t="s">
        <v>152</v>
      </c>
      <c r="R15" s="41"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64">
        <f>Q101/I3</f>
        <v>18.950747289050053</v>
      </c>
      <c r="Q16" s="64">
        <f>Q101/I28</f>
        <v>-52.973116475947911</v>
      </c>
      <c r="R16" s="65">
        <f>Q101/I107</f>
        <v>89.370437086092721</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40" t="s">
        <v>154</v>
      </c>
      <c r="P18" s="41" t="s">
        <v>156</v>
      </c>
      <c r="Q18" s="41" t="s">
        <v>157</v>
      </c>
      <c r="R18" s="41" t="s">
        <v>158</v>
      </c>
    </row>
    <row r="19" spans="1:18" ht="19" x14ac:dyDescent="0.25">
      <c r="A19" s="6" t="s">
        <v>14</v>
      </c>
      <c r="B19" s="10">
        <v>-9745000</v>
      </c>
      <c r="C19" s="10">
        <v>-22098000</v>
      </c>
      <c r="D19" s="10">
        <v>-27743000</v>
      </c>
      <c r="E19" s="10">
        <v>-24321000</v>
      </c>
      <c r="F19" s="10">
        <v>-16606000</v>
      </c>
      <c r="G19" s="10">
        <v>-86585000</v>
      </c>
      <c r="H19" s="10">
        <v>-169977000</v>
      </c>
      <c r="I19" s="10">
        <v>-280368000</v>
      </c>
      <c r="J19" s="59">
        <v>278100000</v>
      </c>
      <c r="K19" s="59">
        <v>406200000</v>
      </c>
      <c r="L19" s="59">
        <v>565600000</v>
      </c>
      <c r="M19" s="59">
        <v>856300000</v>
      </c>
      <c r="N19" s="59">
        <v>1243000000</v>
      </c>
      <c r="O19" s="44">
        <f>I40-I56-I61</f>
        <v>685617000</v>
      </c>
      <c r="P19" s="64">
        <f>Q101/J3</f>
        <v>12.98633288442211</v>
      </c>
      <c r="Q19" s="64">
        <f>Q101/J28</f>
        <v>81.587379447513811</v>
      </c>
      <c r="R19" s="65">
        <f>Q101/J105</f>
        <v>-86.767570181121499</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0.46062567421790712</v>
      </c>
      <c r="L20" s="16">
        <f t="shared" ref="L20" si="8">(L19/K19)-1</f>
        <v>0.39241752831117682</v>
      </c>
      <c r="M20" s="16">
        <f t="shared" ref="M20" si="9">(M19/L19)-1</f>
        <v>0.51396746817538896</v>
      </c>
      <c r="N20" s="16">
        <f t="shared" ref="N20" si="10">(N19/M19)-1</f>
        <v>0.4515940674997081</v>
      </c>
      <c r="Q20" s="15"/>
      <c r="R20" s="15"/>
    </row>
    <row r="21" spans="1:18" ht="20" x14ac:dyDescent="0.25">
      <c r="A21" s="5" t="s">
        <v>15</v>
      </c>
      <c r="B21" s="2">
        <v>-0.18140000000000001</v>
      </c>
      <c r="C21" s="2">
        <v>-0.27510000000000001</v>
      </c>
      <c r="D21" s="2">
        <v>-0.22070000000000001</v>
      </c>
      <c r="E21" s="2">
        <v>-0.12790000000000001</v>
      </c>
      <c r="F21" s="2">
        <v>-5.4800000000000001E-2</v>
      </c>
      <c r="G21" s="2">
        <v>-0.20080000000000001</v>
      </c>
      <c r="H21" s="2">
        <v>-0.2525</v>
      </c>
      <c r="I21" s="58">
        <v>-0.25700000000000001</v>
      </c>
      <c r="J21" s="60">
        <f>J19/J3</f>
        <v>0.1746859296482412</v>
      </c>
      <c r="K21" s="60">
        <f t="shared" ref="K21:N21" si="11">K19/K3</f>
        <v>0.19921530161844042</v>
      </c>
      <c r="L21" s="60">
        <f t="shared" si="11"/>
        <v>0.2190549961270333</v>
      </c>
      <c r="M21" s="60">
        <f t="shared" si="11"/>
        <v>0.26902293433867419</v>
      </c>
      <c r="N21" s="60">
        <f t="shared" si="11"/>
        <v>0.31896330510649218</v>
      </c>
      <c r="Q21" s="40" t="s">
        <v>165</v>
      </c>
      <c r="R21" s="41" t="s">
        <v>166</v>
      </c>
    </row>
    <row r="22" spans="1:18" ht="19" x14ac:dyDescent="0.25">
      <c r="A22" s="6" t="s">
        <v>16</v>
      </c>
      <c r="B22" s="10">
        <v>-12418000</v>
      </c>
      <c r="C22" s="10">
        <v>-26843000</v>
      </c>
      <c r="D22" s="10">
        <v>-35073000</v>
      </c>
      <c r="E22" s="10">
        <v>-34624000</v>
      </c>
      <c r="F22" s="10">
        <v>-35313000</v>
      </c>
      <c r="G22" s="10">
        <v>-113956000</v>
      </c>
      <c r="H22" s="10">
        <v>-207812000</v>
      </c>
      <c r="I22" s="57">
        <v>-327429000</v>
      </c>
      <c r="Q22" s="77">
        <f>(-1*I98)/Q101</f>
        <v>0</v>
      </c>
      <c r="R22" s="78">
        <f>I107/Q101</f>
        <v>1.1189382446867477E-2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61">
        <v>253400000</v>
      </c>
      <c r="K28" s="61">
        <v>337700000</v>
      </c>
      <c r="L28" s="61">
        <v>461700000</v>
      </c>
      <c r="M28" s="61">
        <v>494000000</v>
      </c>
      <c r="N28" s="61">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0.33267561168113646</v>
      </c>
      <c r="L29" s="16">
        <f t="shared" ref="L29" si="17">(L28/K28)-1</f>
        <v>0.36718981344388513</v>
      </c>
      <c r="M29" s="16">
        <f t="shared" ref="M29" si="18">(M28/L28)-1</f>
        <v>6.9958847736625529E-2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62">
        <f>J28/J3</f>
        <v>0.15917085427135677</v>
      </c>
      <c r="K30" s="62">
        <f t="shared" ref="K30:N30" si="20">K28/K3</f>
        <v>0.16562040215792054</v>
      </c>
      <c r="L30" s="62">
        <f t="shared" si="20"/>
        <v>0.17881487219209916</v>
      </c>
      <c r="M30" s="62">
        <f t="shared" si="20"/>
        <v>0.15519949732956331</v>
      </c>
      <c r="N30" s="62">
        <f t="shared" si="20"/>
        <v>0.17244033872209391</v>
      </c>
    </row>
    <row r="31" spans="1:18" ht="19" x14ac:dyDescent="0.25">
      <c r="A31" s="5" t="s">
        <v>24</v>
      </c>
      <c r="B31" s="12">
        <v>-0.13</v>
      </c>
      <c r="C31" s="12">
        <v>-0.26</v>
      </c>
      <c r="D31" s="12">
        <v>-0.35</v>
      </c>
      <c r="E31" s="12">
        <v>-0.63</v>
      </c>
      <c r="F31" s="12">
        <v>-0.23</v>
      </c>
      <c r="G31" s="12">
        <v>-0.89</v>
      </c>
      <c r="H31" s="12">
        <v>-1.93</v>
      </c>
      <c r="I31" s="12">
        <v>-2.77</v>
      </c>
      <c r="J31" s="63">
        <v>1.75</v>
      </c>
      <c r="K31" s="63">
        <v>2.33</v>
      </c>
      <c r="L31" s="63">
        <v>3.18</v>
      </c>
      <c r="M31" s="63">
        <v>3.4</v>
      </c>
      <c r="N31" s="63">
        <v>4.63</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 si="23">(I34-H34)/H34</f>
        <v>3.8635056835773361E-2</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92842000</v>
      </c>
      <c r="D38" s="1">
        <v>87978000</v>
      </c>
      <c r="E38" s="1">
        <v>135579000</v>
      </c>
      <c r="F38" s="1">
        <v>78484000</v>
      </c>
      <c r="G38" s="1">
        <v>141851000</v>
      </c>
      <c r="H38" s="1">
        <v>275898000</v>
      </c>
      <c r="I38" s="1">
        <v>1013210000</v>
      </c>
    </row>
    <row r="39" spans="1:9" ht="19" x14ac:dyDescent="0.25">
      <c r="A39" s="5" t="s">
        <v>31</v>
      </c>
      <c r="B39" s="1" t="s">
        <v>91</v>
      </c>
      <c r="C39" s="1" t="s">
        <v>91</v>
      </c>
      <c r="D39" s="1" t="s">
        <v>91</v>
      </c>
      <c r="E39" s="1">
        <v>162960000</v>
      </c>
      <c r="F39" s="1">
        <v>286162000</v>
      </c>
      <c r="G39" s="1">
        <v>1228722000</v>
      </c>
      <c r="H39" s="1">
        <v>1226654000</v>
      </c>
      <c r="I39" s="1">
        <v>718129000</v>
      </c>
    </row>
    <row r="40" spans="1:9" ht="19" x14ac:dyDescent="0.25">
      <c r="A40" s="5" t="s">
        <v>32</v>
      </c>
      <c r="B40" s="1" t="s">
        <v>91</v>
      </c>
      <c r="C40" s="1">
        <v>92842000</v>
      </c>
      <c r="D40" s="1">
        <v>87978000</v>
      </c>
      <c r="E40" s="1">
        <v>298539000</v>
      </c>
      <c r="F40" s="1">
        <v>364646000</v>
      </c>
      <c r="G40" s="1">
        <v>1370573000</v>
      </c>
      <c r="H40" s="1">
        <v>1502552000</v>
      </c>
      <c r="I40" s="1">
        <v>1731339000</v>
      </c>
    </row>
    <row r="41" spans="1:9" ht="19" x14ac:dyDescent="0.25">
      <c r="A41" s="5" t="s">
        <v>33</v>
      </c>
      <c r="B41" s="1" t="s">
        <v>91</v>
      </c>
      <c r="C41" s="1">
        <v>24489000</v>
      </c>
      <c r="D41" s="1">
        <v>39052000</v>
      </c>
      <c r="E41" s="1">
        <v>61611000</v>
      </c>
      <c r="F41" s="1">
        <v>93341000</v>
      </c>
      <c r="G41" s="1">
        <v>147584000</v>
      </c>
      <c r="H41" s="1">
        <v>257109000</v>
      </c>
      <c r="I41" s="1">
        <v>399745000</v>
      </c>
    </row>
    <row r="42" spans="1:9" ht="19" x14ac:dyDescent="0.25">
      <c r="A42" s="5" t="s">
        <v>34</v>
      </c>
      <c r="B42" s="1" t="s">
        <v>91</v>
      </c>
      <c r="C42" s="1" t="s">
        <v>91</v>
      </c>
      <c r="D42" s="1" t="s">
        <v>91</v>
      </c>
      <c r="E42" s="1" t="s">
        <v>91</v>
      </c>
      <c r="F42" s="1" t="s">
        <v>91</v>
      </c>
      <c r="G42" s="1" t="s">
        <v>91</v>
      </c>
      <c r="H42" s="1" t="s">
        <v>91</v>
      </c>
      <c r="I42" s="1" t="s">
        <v>91</v>
      </c>
    </row>
    <row r="43" spans="1:9" ht="19" x14ac:dyDescent="0.25">
      <c r="A43" s="5" t="s">
        <v>35</v>
      </c>
      <c r="B43" s="1" t="s">
        <v>91</v>
      </c>
      <c r="C43" s="1">
        <v>9723000</v>
      </c>
      <c r="D43" s="1">
        <v>15879000</v>
      </c>
      <c r="E43" s="1">
        <v>27014000</v>
      </c>
      <c r="F43" s="1">
        <v>38099000</v>
      </c>
      <c r="G43" s="1">
        <v>63636000</v>
      </c>
      <c r="H43" s="1">
        <v>88642000</v>
      </c>
      <c r="I43" s="1">
        <v>125563000</v>
      </c>
    </row>
    <row r="44" spans="1:9" ht="19" x14ac:dyDescent="0.25">
      <c r="A44" s="6" t="s">
        <v>36</v>
      </c>
      <c r="B44" s="10" t="s">
        <v>91</v>
      </c>
      <c r="C44" s="10">
        <v>127054000</v>
      </c>
      <c r="D44" s="10">
        <v>142909000</v>
      </c>
      <c r="E44" s="10">
        <v>387164000</v>
      </c>
      <c r="F44" s="10">
        <v>496086000</v>
      </c>
      <c r="G44" s="10">
        <v>1581793000</v>
      </c>
      <c r="H44" s="10">
        <v>1848303000</v>
      </c>
      <c r="I44" s="10">
        <v>2256647000</v>
      </c>
    </row>
    <row r="45" spans="1:9" ht="19" x14ac:dyDescent="0.25">
      <c r="A45" s="5" t="s">
        <v>37</v>
      </c>
      <c r="B45" s="1" t="s">
        <v>91</v>
      </c>
      <c r="C45" s="1">
        <v>11108000</v>
      </c>
      <c r="D45" s="1">
        <v>13139000</v>
      </c>
      <c r="E45" s="1">
        <v>19765000</v>
      </c>
      <c r="F45" s="1">
        <v>41046000</v>
      </c>
      <c r="G45" s="1">
        <v>111853000</v>
      </c>
      <c r="H45" s="1">
        <v>152915000</v>
      </c>
      <c r="I45" s="1">
        <v>232990000</v>
      </c>
    </row>
    <row r="46" spans="1:9" ht="19" x14ac:dyDescent="0.25">
      <c r="A46" s="5" t="s">
        <v>38</v>
      </c>
      <c r="B46" s="1" t="s">
        <v>91</v>
      </c>
      <c r="C46" s="1" t="s">
        <v>91</v>
      </c>
      <c r="D46" s="1" t="s">
        <v>91</v>
      </c>
      <c r="E46" s="1" t="s">
        <v>91</v>
      </c>
      <c r="F46" s="1">
        <v>7479000</v>
      </c>
      <c r="G46" s="1">
        <v>30059000</v>
      </c>
      <c r="H46" s="1">
        <v>58977000</v>
      </c>
      <c r="I46" s="1">
        <v>78547000</v>
      </c>
    </row>
    <row r="47" spans="1:9" ht="19" x14ac:dyDescent="0.25">
      <c r="A47" s="5" t="s">
        <v>39</v>
      </c>
      <c r="B47" s="1" t="s">
        <v>91</v>
      </c>
      <c r="C47" s="1" t="s">
        <v>91</v>
      </c>
      <c r="D47" s="1" t="s">
        <v>91</v>
      </c>
      <c r="E47" s="1" t="s">
        <v>91</v>
      </c>
      <c r="F47" s="1">
        <v>8708000</v>
      </c>
      <c r="G47" s="1">
        <v>24024000</v>
      </c>
      <c r="H47" s="1">
        <v>32129000</v>
      </c>
      <c r="I47" s="1">
        <v>31819000</v>
      </c>
    </row>
    <row r="48" spans="1:9"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91</v>
      </c>
      <c r="C83" s="1" t="s">
        <v>91</v>
      </c>
      <c r="D83" s="1" t="s">
        <v>91</v>
      </c>
      <c r="E83" s="1" t="s">
        <v>91</v>
      </c>
      <c r="F83" s="1" t="s">
        <v>91</v>
      </c>
      <c r="G83" s="1" t="s">
        <v>91</v>
      </c>
      <c r="H83" s="1" t="s">
        <v>91</v>
      </c>
      <c r="I83" s="1" t="s">
        <v>91</v>
      </c>
      <c r="P83" s="71" t="s">
        <v>120</v>
      </c>
      <c r="Q83" s="72"/>
    </row>
    <row r="84" spans="1:17" ht="19" x14ac:dyDescent="0.25">
      <c r="A84" s="5" t="s">
        <v>47</v>
      </c>
      <c r="B84" s="1">
        <v>-389000</v>
      </c>
      <c r="C84" s="1">
        <v>563000</v>
      </c>
      <c r="D84" s="1">
        <v>2249000</v>
      </c>
      <c r="E84" s="1">
        <v>-779000</v>
      </c>
      <c r="F84" s="1">
        <v>495000</v>
      </c>
      <c r="G84" s="1">
        <v>862000</v>
      </c>
      <c r="H84" s="1">
        <v>7451000</v>
      </c>
      <c r="I84" s="1">
        <v>14358000</v>
      </c>
      <c r="P84" s="73" t="s">
        <v>121</v>
      </c>
      <c r="Q84" s="74"/>
    </row>
    <row r="85" spans="1:17" ht="20" x14ac:dyDescent="0.25">
      <c r="A85" s="5" t="s">
        <v>71</v>
      </c>
      <c r="B85" s="1">
        <v>7392000</v>
      </c>
      <c r="C85" s="1">
        <v>5232000</v>
      </c>
      <c r="D85" s="1">
        <v>13953000</v>
      </c>
      <c r="E85" s="1">
        <v>44760000</v>
      </c>
      <c r="F85" s="1">
        <v>52804000</v>
      </c>
      <c r="G85" s="1">
        <v>80865000</v>
      </c>
      <c r="H85" s="1">
        <v>168629000</v>
      </c>
      <c r="I85" s="1">
        <v>251002000</v>
      </c>
      <c r="P85" s="46" t="s">
        <v>101</v>
      </c>
      <c r="Q85" s="47">
        <f>I17</f>
        <v>53796000</v>
      </c>
    </row>
    <row r="86" spans="1:17" ht="20" x14ac:dyDescent="0.25">
      <c r="A86" s="5" t="s">
        <v>72</v>
      </c>
      <c r="B86" s="1">
        <v>3920000</v>
      </c>
      <c r="C86" s="1">
        <v>5456000</v>
      </c>
      <c r="D86" s="1">
        <v>8385000</v>
      </c>
      <c r="E86" s="1">
        <v>13311000</v>
      </c>
      <c r="F86" s="1">
        <v>16754000</v>
      </c>
      <c r="G86" s="1">
        <v>44479000</v>
      </c>
      <c r="H86" s="1">
        <v>125914000</v>
      </c>
      <c r="I86" s="1">
        <v>156273000</v>
      </c>
      <c r="P86" s="46" t="s">
        <v>122</v>
      </c>
      <c r="Q86" s="47">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6" t="s">
        <v>123</v>
      </c>
      <c r="Q87" s="47">
        <f>I61</f>
        <v>1019622000</v>
      </c>
    </row>
    <row r="88" spans="1:17" ht="20" x14ac:dyDescent="0.25">
      <c r="A88" s="5" t="s">
        <v>74</v>
      </c>
      <c r="B88" s="1">
        <v>-5171000</v>
      </c>
      <c r="C88" s="1">
        <v>-5402000</v>
      </c>
      <c r="D88" s="1">
        <v>-7783000</v>
      </c>
      <c r="E88" s="1">
        <v>-13397000</v>
      </c>
      <c r="F88" s="1">
        <v>-25520000</v>
      </c>
      <c r="G88" s="1">
        <v>-43072000</v>
      </c>
      <c r="H88" s="1">
        <v>-48165000</v>
      </c>
      <c r="I88" s="1">
        <v>-69296000</v>
      </c>
      <c r="P88" s="48" t="s">
        <v>124</v>
      </c>
      <c r="Q88" s="49">
        <f>Q85/(Q86+Q87)</f>
        <v>5.1443882791028593E-2</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15"/>
      <c r="K89" s="15"/>
      <c r="L89" s="15"/>
      <c r="M89" s="15"/>
      <c r="N89" s="15"/>
      <c r="O89" s="15"/>
      <c r="P89" s="46" t="s">
        <v>125</v>
      </c>
      <c r="Q89" s="47">
        <f>I27</f>
        <v>6648000</v>
      </c>
    </row>
    <row r="90" spans="1:17" ht="20" x14ac:dyDescent="0.25">
      <c r="A90" s="5" t="s">
        <v>75</v>
      </c>
      <c r="B90" s="1" t="s">
        <v>91</v>
      </c>
      <c r="C90" s="1" t="s">
        <v>91</v>
      </c>
      <c r="D90" s="1" t="s">
        <v>91</v>
      </c>
      <c r="E90" s="1" t="s">
        <v>91</v>
      </c>
      <c r="F90" s="1">
        <v>-11432000</v>
      </c>
      <c r="G90" s="1">
        <v>-41601000</v>
      </c>
      <c r="H90" s="1">
        <v>-40530000</v>
      </c>
      <c r="I90" s="1">
        <v>-25287000</v>
      </c>
      <c r="P90" s="46" t="s">
        <v>19</v>
      </c>
      <c r="Q90" s="47">
        <f>I25</f>
        <v>-383630000</v>
      </c>
    </row>
    <row r="91" spans="1:17" ht="20" x14ac:dyDescent="0.25">
      <c r="A91" s="5" t="s">
        <v>76</v>
      </c>
      <c r="B91" s="1">
        <v>-38000</v>
      </c>
      <c r="C91" s="1" t="s">
        <v>91</v>
      </c>
      <c r="D91" s="1" t="s">
        <v>91</v>
      </c>
      <c r="E91" s="1">
        <v>-163366000</v>
      </c>
      <c r="F91" s="1">
        <v>-335186000</v>
      </c>
      <c r="G91" s="1">
        <v>-1255629000</v>
      </c>
      <c r="H91" s="1">
        <v>-818557000</v>
      </c>
      <c r="I91" s="1">
        <v>-844944000</v>
      </c>
      <c r="P91" s="48" t="s">
        <v>126</v>
      </c>
      <c r="Q91" s="49">
        <f>Q89/Q90</f>
        <v>-1.7329197403748404E-2</v>
      </c>
    </row>
    <row r="92" spans="1:17" ht="20" x14ac:dyDescent="0.25">
      <c r="A92" s="5" t="s">
        <v>77</v>
      </c>
      <c r="B92" s="1">
        <v>6148000</v>
      </c>
      <c r="C92" s="1" t="s">
        <v>91</v>
      </c>
      <c r="D92" s="1" t="s">
        <v>91</v>
      </c>
      <c r="E92" s="1" t="s">
        <v>91</v>
      </c>
      <c r="F92" s="1">
        <v>214706000</v>
      </c>
      <c r="G92" s="1">
        <v>310877000</v>
      </c>
      <c r="H92" s="1">
        <v>807716000</v>
      </c>
      <c r="I92" s="1">
        <v>1334874000</v>
      </c>
      <c r="P92" s="50" t="s">
        <v>127</v>
      </c>
      <c r="Q92" s="51">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75" t="s">
        <v>128</v>
      </c>
      <c r="Q93" s="76"/>
    </row>
    <row r="94" spans="1:17" ht="20" x14ac:dyDescent="0.25">
      <c r="A94" s="6" t="s">
        <v>79</v>
      </c>
      <c r="B94" s="10">
        <v>-595000</v>
      </c>
      <c r="C94" s="10">
        <v>-6647000</v>
      </c>
      <c r="D94" s="10">
        <v>-8342000</v>
      </c>
      <c r="E94" s="10">
        <v>-178103000</v>
      </c>
      <c r="F94" s="10">
        <v>-162074000</v>
      </c>
      <c r="G94" s="10">
        <v>-1038162000</v>
      </c>
      <c r="H94" s="10">
        <v>-109668000</v>
      </c>
      <c r="I94" s="10">
        <v>374063000</v>
      </c>
      <c r="P94" s="46" t="s">
        <v>103</v>
      </c>
      <c r="Q94" s="52">
        <f>[1]Treasuries!$C$8</f>
        <v>3.739E-2</v>
      </c>
    </row>
    <row r="95" spans="1:17" ht="20" x14ac:dyDescent="0.25">
      <c r="A95" s="5" t="s">
        <v>80</v>
      </c>
      <c r="B95" s="1">
        <v>-5500000</v>
      </c>
      <c r="C95" s="1" t="s">
        <v>91</v>
      </c>
      <c r="D95" s="1" t="s">
        <v>91</v>
      </c>
      <c r="E95" s="1" t="s">
        <v>91</v>
      </c>
      <c r="F95" s="1" t="s">
        <v>91</v>
      </c>
      <c r="G95" s="1" t="s">
        <v>91</v>
      </c>
      <c r="H95" s="1" t="s">
        <v>91</v>
      </c>
      <c r="I95" s="1" t="s">
        <v>91</v>
      </c>
      <c r="P95" s="46" t="s">
        <v>129</v>
      </c>
      <c r="Q95" s="54" cm="1">
        <f t="array" ref="Q95">_FV(A1,"Beta")</f>
        <v>0.84489999999999998</v>
      </c>
    </row>
    <row r="96" spans="1:17" ht="20" x14ac:dyDescent="0.25">
      <c r="A96" s="5" t="s">
        <v>81</v>
      </c>
      <c r="B96" s="1" t="s">
        <v>91</v>
      </c>
      <c r="C96" s="1" t="s">
        <v>91</v>
      </c>
      <c r="D96" s="1" t="s">
        <v>91</v>
      </c>
      <c r="E96" s="1">
        <v>205344000</v>
      </c>
      <c r="F96" s="1" t="s">
        <v>91</v>
      </c>
      <c r="G96" s="1" t="s">
        <v>91</v>
      </c>
      <c r="H96" s="1" t="s">
        <v>91</v>
      </c>
      <c r="I96" s="1" t="s">
        <v>91</v>
      </c>
      <c r="P96" s="46" t="s">
        <v>130</v>
      </c>
      <c r="Q96" s="52">
        <v>8.4000000000000005E-2</v>
      </c>
    </row>
    <row r="97" spans="1:17" ht="20" x14ac:dyDescent="0.25">
      <c r="A97" s="5" t="s">
        <v>82</v>
      </c>
      <c r="B97" s="1" t="s">
        <v>91</v>
      </c>
      <c r="C97" s="1" t="s">
        <v>91</v>
      </c>
      <c r="D97" s="1" t="s">
        <v>91</v>
      </c>
      <c r="E97" s="1">
        <v>-3811000</v>
      </c>
      <c r="F97" s="1">
        <v>-22000</v>
      </c>
      <c r="G97" s="1" t="s">
        <v>91</v>
      </c>
      <c r="H97" s="1" t="s">
        <v>91</v>
      </c>
      <c r="I97" s="1" t="s">
        <v>91</v>
      </c>
      <c r="P97" s="50" t="s">
        <v>131</v>
      </c>
      <c r="Q97" s="51">
        <f>(Q94)+((Q95)*(Q96-Q94))</f>
        <v>7.6770789000000006E-2</v>
      </c>
    </row>
    <row r="98" spans="1:17" ht="19" x14ac:dyDescent="0.25">
      <c r="A98" s="5" t="s">
        <v>83</v>
      </c>
      <c r="B98" s="1" t="s">
        <v>91</v>
      </c>
      <c r="C98" s="1" t="s">
        <v>91</v>
      </c>
      <c r="D98" s="1" t="s">
        <v>91</v>
      </c>
      <c r="E98" s="1" t="s">
        <v>91</v>
      </c>
      <c r="F98" s="1" t="s">
        <v>91</v>
      </c>
      <c r="G98" s="1" t="s">
        <v>91</v>
      </c>
      <c r="H98" s="1" t="s">
        <v>91</v>
      </c>
      <c r="I98" s="1">
        <v>0</v>
      </c>
      <c r="P98" s="75" t="s">
        <v>132</v>
      </c>
      <c r="Q98" s="76"/>
    </row>
    <row r="99" spans="1:17" ht="20" x14ac:dyDescent="0.25">
      <c r="A99" s="5" t="s">
        <v>84</v>
      </c>
      <c r="B99" s="1">
        <v>91115000</v>
      </c>
      <c r="C99" s="1">
        <v>27563000</v>
      </c>
      <c r="D99" s="1">
        <v>9497000</v>
      </c>
      <c r="E99" s="1">
        <v>6864000</v>
      </c>
      <c r="F99" s="1">
        <v>46406000</v>
      </c>
      <c r="G99" s="1">
        <v>1022212000</v>
      </c>
      <c r="H99" s="1">
        <v>41675000</v>
      </c>
      <c r="I99" s="1">
        <v>41337000</v>
      </c>
      <c r="P99" s="46" t="s">
        <v>133</v>
      </c>
      <c r="Q99" s="47">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48" t="s">
        <v>105</v>
      </c>
      <c r="Q100" s="49">
        <f>Q99/Q103</f>
        <v>4.8145660016332976E-2</v>
      </c>
    </row>
    <row r="101" spans="1:17" ht="20" x14ac:dyDescent="0.25">
      <c r="A101" s="5" t="s">
        <v>86</v>
      </c>
      <c r="B101" s="1" t="s">
        <v>91</v>
      </c>
      <c r="C101" s="1" t="s">
        <v>91</v>
      </c>
      <c r="D101" s="1" t="s">
        <v>91</v>
      </c>
      <c r="E101" s="1" t="s">
        <v>91</v>
      </c>
      <c r="F101" s="1" t="s">
        <v>91</v>
      </c>
      <c r="G101" s="1" t="s">
        <v>91</v>
      </c>
      <c r="H101" s="1" t="s">
        <v>91</v>
      </c>
      <c r="I101" s="1" t="s">
        <v>91</v>
      </c>
      <c r="P101" s="46" t="s">
        <v>134</v>
      </c>
      <c r="Q101" s="35" cm="1">
        <f t="array" ref="Q101">_FV(A1,"Market cap",TRUE)</f>
        <v>20674241952</v>
      </c>
    </row>
    <row r="102" spans="1:17" ht="20" x14ac:dyDescent="0.25">
      <c r="A102" s="6" t="s">
        <v>87</v>
      </c>
      <c r="B102" s="10">
        <v>81741000</v>
      </c>
      <c r="C102" s="10">
        <v>9000000</v>
      </c>
      <c r="D102" s="10">
        <v>-4864000</v>
      </c>
      <c r="E102" s="10">
        <v>47601000</v>
      </c>
      <c r="F102" s="10">
        <v>-57663000</v>
      </c>
      <c r="G102" s="10">
        <v>63367000</v>
      </c>
      <c r="H102" s="10">
        <v>134047000</v>
      </c>
      <c r="I102" s="10">
        <v>737312000</v>
      </c>
      <c r="P102" s="48" t="s">
        <v>135</v>
      </c>
      <c r="Q102" s="49">
        <f>Q101/Q103</f>
        <v>0.95185433998366697</v>
      </c>
    </row>
    <row r="103" spans="1:17" ht="20" x14ac:dyDescent="0.25">
      <c r="A103" s="5" t="s">
        <v>88</v>
      </c>
      <c r="B103" s="1">
        <v>2101000</v>
      </c>
      <c r="C103" s="1">
        <v>83842000</v>
      </c>
      <c r="D103" s="1">
        <v>92842000</v>
      </c>
      <c r="E103" s="1">
        <v>87978000</v>
      </c>
      <c r="F103" s="1">
        <v>136147000</v>
      </c>
      <c r="G103" s="1">
        <v>78484000</v>
      </c>
      <c r="H103" s="1">
        <v>141851000</v>
      </c>
      <c r="I103" s="1">
        <v>275898000</v>
      </c>
      <c r="P103" s="50" t="s">
        <v>136</v>
      </c>
      <c r="Q103" s="53">
        <f>Q99+Q101</f>
        <v>21719963952</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73" t="s">
        <v>137</v>
      </c>
      <c r="Q104" s="74"/>
    </row>
    <row r="105" spans="1:17" ht="21" thickTop="1" x14ac:dyDescent="0.25">
      <c r="A105" s="14" t="s">
        <v>159</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25">
        <f>I105*(1+$Q$106)</f>
        <v>-238271532.88773561</v>
      </c>
      <c r="K105" s="25">
        <f t="shared" ref="K105:N105" si="31">J105*(1+$Q$106)</f>
        <v>-308011315.97100765</v>
      </c>
      <c r="L105" s="25">
        <f t="shared" si="31"/>
        <v>-398163261.95748895</v>
      </c>
      <c r="M105" s="25">
        <f t="shared" si="31"/>
        <v>-514701814.35655558</v>
      </c>
      <c r="N105" s="25">
        <f t="shared" si="31"/>
        <v>-665350078.75793159</v>
      </c>
      <c r="O105" s="26" t="s">
        <v>162</v>
      </c>
      <c r="P105" s="23" t="s">
        <v>138</v>
      </c>
      <c r="Q105" s="24">
        <f>(Q100*Q92)+(Q102*Q97)</f>
        <v>7.5594329335168325E-2</v>
      </c>
    </row>
    <row r="106" spans="1:17" ht="19" x14ac:dyDescent="0.25">
      <c r="A106" s="14" t="s">
        <v>160</v>
      </c>
      <c r="B106" s="1"/>
      <c r="C106" s="15">
        <f t="shared" ref="C106:I106" si="32">(C107/B107)-1</f>
        <v>0.81921073717948723</v>
      </c>
      <c r="D106" s="15">
        <f t="shared" si="32"/>
        <v>-0.21857622639431817</v>
      </c>
      <c r="E106" s="15">
        <f t="shared" si="32"/>
        <v>-1.1505671810047207</v>
      </c>
      <c r="F106" s="15">
        <f t="shared" si="32"/>
        <v>12.039307440336922</v>
      </c>
      <c r="G106" s="15">
        <f t="shared" si="32"/>
        <v>-1.2811771038937714E-2</v>
      </c>
      <c r="H106" s="15">
        <f t="shared" si="32"/>
        <v>4.2254980369347095</v>
      </c>
      <c r="I106" s="15">
        <f t="shared" si="32"/>
        <v>0.6093444550343321</v>
      </c>
      <c r="J106" s="66">
        <v>350000000</v>
      </c>
      <c r="K106" s="66">
        <v>379400000</v>
      </c>
      <c r="L106" s="66">
        <v>514800000</v>
      </c>
      <c r="M106" s="66">
        <v>658400000</v>
      </c>
      <c r="N106" s="66">
        <v>958300000</v>
      </c>
      <c r="O106" s="26" t="s">
        <v>163</v>
      </c>
      <c r="P106" s="27" t="s">
        <v>139</v>
      </c>
      <c r="Q106" s="28">
        <f>(SUM(J4:N4)/5)</f>
        <v>0.2926903698400713</v>
      </c>
    </row>
    <row r="107" spans="1:17" ht="20" customHeight="1" x14ac:dyDescent="0.25">
      <c r="A107" s="68" t="s">
        <v>161</v>
      </c>
      <c r="B107" s="1">
        <v>-9984000</v>
      </c>
      <c r="C107" s="1">
        <v>-18163000</v>
      </c>
      <c r="D107" s="1">
        <v>-14193000</v>
      </c>
      <c r="E107" s="1">
        <v>2137000</v>
      </c>
      <c r="F107" s="1">
        <v>27865000</v>
      </c>
      <c r="G107" s="1">
        <v>27508000</v>
      </c>
      <c r="H107" s="1">
        <v>143743000</v>
      </c>
      <c r="I107" s="1">
        <v>231332000</v>
      </c>
      <c r="J107" s="26"/>
      <c r="K107" s="26"/>
      <c r="L107" s="26"/>
      <c r="M107" s="26"/>
      <c r="N107" s="67">
        <f>N106*(1+Q107)/(Q108-Q107)</f>
        <v>19414379297.191883</v>
      </c>
      <c r="O107" s="29" t="s">
        <v>140</v>
      </c>
      <c r="P107" s="30" t="s">
        <v>141</v>
      </c>
      <c r="Q107" s="31">
        <v>2.5000000000000001E-2</v>
      </c>
    </row>
    <row r="108" spans="1:17" ht="19" x14ac:dyDescent="0.25">
      <c r="J108" s="67">
        <f t="shared" ref="J108:M108" si="33">J107+J106</f>
        <v>350000000</v>
      </c>
      <c r="K108" s="67">
        <f t="shared" si="33"/>
        <v>379400000</v>
      </c>
      <c r="L108" s="67">
        <f t="shared" si="33"/>
        <v>514800000</v>
      </c>
      <c r="M108" s="67">
        <f t="shared" si="33"/>
        <v>658400000</v>
      </c>
      <c r="N108" s="67">
        <f>N107+N106</f>
        <v>20372679297.191883</v>
      </c>
      <c r="O108" s="29" t="s">
        <v>136</v>
      </c>
      <c r="P108" s="32" t="s">
        <v>142</v>
      </c>
      <c r="Q108" s="33">
        <f>Q105</f>
        <v>7.5594329335168325E-2</v>
      </c>
    </row>
    <row r="109" spans="1:17" ht="19" x14ac:dyDescent="0.25">
      <c r="J109" s="69" t="s">
        <v>143</v>
      </c>
      <c r="K109" s="70"/>
    </row>
    <row r="110" spans="1:17" ht="20" x14ac:dyDescent="0.25">
      <c r="J110" s="34" t="s">
        <v>144</v>
      </c>
      <c r="K110" s="35">
        <f>NPV(Q108,J108,K108,L108,M108,N108)</f>
        <v>15710577375.09362</v>
      </c>
    </row>
    <row r="111" spans="1:17" ht="20" x14ac:dyDescent="0.25">
      <c r="J111" s="34" t="s">
        <v>145</v>
      </c>
      <c r="K111" s="35">
        <f>I40</f>
        <v>1731339000</v>
      </c>
    </row>
    <row r="112" spans="1:17" ht="20" x14ac:dyDescent="0.25">
      <c r="J112" s="34" t="s">
        <v>133</v>
      </c>
      <c r="K112" s="35">
        <f>Q99</f>
        <v>1045722000</v>
      </c>
    </row>
    <row r="113" spans="10:11" ht="20" x14ac:dyDescent="0.25">
      <c r="J113" s="34" t="s">
        <v>146</v>
      </c>
      <c r="K113" s="35">
        <f>K110+K111-K112</f>
        <v>16396194375.09362</v>
      </c>
    </row>
    <row r="114" spans="10:11" ht="19" customHeight="1" x14ac:dyDescent="0.25">
      <c r="J114" s="34" t="s">
        <v>164</v>
      </c>
      <c r="K114" s="45">
        <f>I34*(1+(O16*5))</f>
        <v>172403932.42960474</v>
      </c>
    </row>
    <row r="115" spans="10:11" ht="20" x14ac:dyDescent="0.25">
      <c r="J115" s="36" t="s">
        <v>147</v>
      </c>
      <c r="K115" s="56">
        <f>K113/K114</f>
        <v>95.103366518559241</v>
      </c>
    </row>
    <row r="116" spans="10:11" ht="20" x14ac:dyDescent="0.25">
      <c r="J116" s="34" t="s">
        <v>148</v>
      </c>
      <c r="K116" s="55" cm="1">
        <f t="array" ref="K116">_FV(A1,"Price")</f>
        <v>141.71</v>
      </c>
    </row>
    <row r="117" spans="10:11" ht="20" x14ac:dyDescent="0.25">
      <c r="J117" s="37" t="s">
        <v>149</v>
      </c>
      <c r="K117" s="38">
        <f>K115/K116-1</f>
        <v>-0.32888740019364027</v>
      </c>
    </row>
    <row r="118" spans="10:11" ht="20" x14ac:dyDescent="0.25">
      <c r="J118" s="37" t="s">
        <v>150</v>
      </c>
      <c r="K118" s="39"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6"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2023-06-26T22:26:18Z</dcterms:modified>
</cp:coreProperties>
</file>