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/"/>
    </mc:Choice>
  </mc:AlternateContent>
  <xr:revisionPtr revIDLastSave="0" documentId="13_ncr:1_{5EA94DB3-C1DD-6E42-8844-DF3E29869509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 1" sheetId="1" r:id="rId1"/>
  </sheets>
  <definedNames>
    <definedName name="_xlchart.v1.0" hidden="1">'Sheet 1'!$A$104</definedName>
    <definedName name="_xlchart.v1.1" hidden="1">'Sheet 1'!$A$19</definedName>
    <definedName name="_xlchart.v1.11" hidden="1">'Sheet 1'!$A$104</definedName>
    <definedName name="_xlchart.v1.12" hidden="1">'Sheet 1'!$A$19</definedName>
    <definedName name="_xlchart.v1.13" hidden="1">'Sheet 1'!$A$3</definedName>
    <definedName name="_xlchart.v1.14" hidden="1">'Sheet 1'!$B$104:$Q$104</definedName>
    <definedName name="_xlchart.v1.15" hidden="1">'Sheet 1'!$B$19:$Q$19</definedName>
    <definedName name="_xlchart.v1.16" hidden="1">'Sheet 1'!$B$3:$Q$3</definedName>
    <definedName name="_xlchart.v1.2" hidden="1">'Sheet 1'!$B$104:$Q$104</definedName>
    <definedName name="_xlchart.v1.3" hidden="1">'Sheet 1'!$B$19:$Q$19</definedName>
    <definedName name="_xlchart.v1.4" hidden="1">'Sheet 1'!$B$3:$Q$3</definedName>
    <definedName name="_xlchart.v2.10" hidden="1">'Sheet 1'!$B$3:$Q$3</definedName>
    <definedName name="_xlchart.v2.5" hidden="1">'Sheet 1'!$A$104</definedName>
    <definedName name="_xlchart.v2.6" hidden="1">'Sheet 1'!$A$19</definedName>
    <definedName name="_xlchart.v2.7" hidden="1">'Sheet 1'!$A$3</definedName>
    <definedName name="_xlchart.v2.8" hidden="1">'Sheet 1'!$B$104:$Q$104</definedName>
    <definedName name="_xlchart.v2.9" hidden="1">'Sheet 1'!$B$19:$Q$19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X38" i="1"/>
  <c r="X37" i="1" s="1"/>
  <c r="X34" i="1"/>
  <c r="X32" i="1"/>
  <c r="X27" i="1"/>
  <c r="X26" i="1"/>
  <c r="X25" i="1"/>
  <c r="X24" i="1"/>
  <c r="X23" i="1"/>
  <c r="X22" i="1"/>
  <c r="X21" i="1"/>
  <c r="X20" i="1"/>
  <c r="Z13" i="1"/>
  <c r="Y13" i="1"/>
  <c r="X13" i="1"/>
  <c r="W13" i="1"/>
  <c r="Z10" i="1"/>
  <c r="Y10" i="1"/>
  <c r="X10" i="1"/>
  <c r="W10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B8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B7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  <c r="B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3" i="1"/>
  <c r="D13" i="1"/>
  <c r="C4" i="1"/>
  <c r="R4" i="1"/>
  <c r="S4" i="1"/>
  <c r="T4" i="1"/>
  <c r="Z7" i="1"/>
  <c r="Y7" i="1"/>
  <c r="X7" i="1"/>
  <c r="W7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F4" i="1"/>
  <c r="G4" i="1"/>
  <c r="H4" i="1"/>
  <c r="I4" i="1"/>
  <c r="J4" i="1"/>
  <c r="K4" i="1"/>
  <c r="L4" i="1"/>
  <c r="M4" i="1"/>
  <c r="N4" i="1"/>
  <c r="O4" i="1"/>
  <c r="P4" i="1"/>
  <c r="Q4" i="1"/>
  <c r="E4" i="1"/>
  <c r="D4" i="1"/>
  <c r="X35" i="1" l="1"/>
  <c r="X40" i="1" s="1"/>
  <c r="W4" i="1"/>
  <c r="Y4" i="1"/>
  <c r="X4" i="1"/>
  <c r="Z4" i="1"/>
</calcChain>
</file>

<file path=xl/sharedStrings.xml><?xml version="1.0" encoding="utf-8"?>
<sst xmlns="http://schemas.openxmlformats.org/spreadsheetml/2006/main" count="475" uniqueCount="140">
  <si>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</si>
  <si>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</si>
  <si>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</si>
  <si>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</si>
  <si>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</si>
  <si>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</si>
  <si>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</si>
  <si>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</si>
  <si>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</si>
  <si>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</si>
  <si>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</si>
  <si>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</si>
  <si>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</si>
  <si>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</si>
  <si>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</si>
  <si>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</si>
  <si>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</si>
  <si>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</si>
  <si>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</si>
  <si>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</si>
  <si>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</si>
  <si>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</si>
  <si>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</si>
  <si>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</si>
  <si>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</si>
  <si>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</si>
  <si>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</si>
  <si>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</si>
  <si>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</si>
  <si>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</si>
  <si>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</si>
  <si>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</si>
  <si>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</si>
  <si>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</si>
  <si>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</si>
  <si>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</si>
  <si>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</si>
  <si>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</si>
  <si>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</si>
  <si>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</si>
  <si>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</si>
  <si>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</si>
  <si>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</si>
  <si>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</si>
  <si>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</si>
  <si>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</si>
  <si>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</si>
  <si>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</si>
  <si>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</si>
  <si>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</si>
  <si>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</si>
  <si>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</si>
  <si>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</si>
  <si>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</si>
  <si>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</si>
  <si>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</si>
  <si>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</si>
  <si>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</si>
  <si>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</si>
  <si>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</si>
  <si>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</si>
  <si>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</si>
  <si>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</si>
  <si>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</si>
  <si>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</si>
  <si>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</si>
  <si>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</si>
  <si>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</si>
  <si>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</si>
  <si>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</si>
  <si>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</si>
  <si>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</si>
  <si>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</si>
  <si>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</si>
  <si>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</si>
  <si>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</si>
  <si>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</si>
  <si>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</si>
  <si>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</si>
  <si>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</si>
  <si>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</si>
  <si>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</si>
  <si>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</si>
  <si>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</si>
  <si>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</si>
  <si>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</si>
  <si>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</si>
  <si>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</si>
  <si>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</si>
  <si>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</si>
  <si>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</si>
  <si>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</si>
  <si>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</si>
  <si>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</si>
  <si>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</si>
  <si>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EBITDA Growth YoY</t>
  </si>
  <si>
    <t>Net Income Growth YoY</t>
  </si>
  <si>
    <t>FCF Growth YoY</t>
  </si>
  <si>
    <t>3yr EBITDA Growth</t>
  </si>
  <si>
    <t>3yr Net Income Growth</t>
  </si>
  <si>
    <t>3yr Rev Growth</t>
  </si>
  <si>
    <t>3yr FCF Growth</t>
  </si>
  <si>
    <t>Gross Profit Margin</t>
  </si>
  <si>
    <t>EBITDA Margin</t>
  </si>
  <si>
    <t>Net Income Margin</t>
  </si>
  <si>
    <t>FCF Margin</t>
  </si>
  <si>
    <t>Tesla</t>
  </si>
  <si>
    <t>SG&amp;A as % of Revenue</t>
  </si>
  <si>
    <t>R&amp;D as % of Revenue</t>
  </si>
  <si>
    <t>SBC as % of Revenue</t>
  </si>
  <si>
    <t>CAPEX as % of Revenue</t>
  </si>
  <si>
    <t>SBC % of Revenue</t>
  </si>
  <si>
    <t>CAPEX % of Rev</t>
  </si>
  <si>
    <t>SG&amp;A % of Rev</t>
  </si>
  <si>
    <t>R&amp;D % of Rev</t>
  </si>
  <si>
    <t>Debt to Equity</t>
  </si>
  <si>
    <t>ROIC</t>
  </si>
  <si>
    <t>ROA</t>
  </si>
  <si>
    <t>ROE</t>
  </si>
  <si>
    <t>Cost of Debt Calculation</t>
  </si>
  <si>
    <t>Interest Expense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</si>
  <si>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</si>
  <si>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</si>
  <si>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</si>
  <si>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</si>
  <si>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</si>
  <si>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</si>
  <si>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WACC</t>
  </si>
  <si>
    <t>Cost of Equity Calculation</t>
  </si>
  <si>
    <t>Risk Free Rate</t>
  </si>
  <si>
    <t>Beta</t>
  </si>
  <si>
    <t>Market Return</t>
  </si>
  <si>
    <t>Cost of Equity</t>
  </si>
  <si>
    <t>Total Debt</t>
  </si>
  <si>
    <t>Market Cap</t>
  </si>
  <si>
    <t>Total</t>
  </si>
  <si>
    <t>Weight of Debt</t>
  </si>
  <si>
    <t>Weight of Equity</t>
  </si>
  <si>
    <t>WACC Calculation</t>
  </si>
  <si>
    <t>Weight of Debt + Equity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</si>
</sst>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,;\(#,###,,\);\ \-\ \-"/>
    <numFmt numFmtId="165" formatCode="#.00%;\ \-#.00%;\ \-\ \-"/>
    <numFmt numFmtId="166" formatCode="#,##0.00_);\(#,##0.00\);\-\ \-"/>
  </numFmts>
  <fonts count="15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b/>
      <u/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1" fillId="0" borderId="0" xfId="0" applyFont="1" applyAlignment="1">
      <alignment indent="1"/>
    </xf>
    <xf numFmtId="9" fontId="1" fillId="0" borderId="0" xfId="0" applyNumberFormat="1" applyFont="1"/>
    <xf numFmtId="0" fontId="9" fillId="0" borderId="4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1" fillId="0" borderId="0" xfId="0" applyFont="1" applyAlignment="1">
      <alignment indent="1"/>
    </xf>
    <xf numFmtId="37" fontId="1" fillId="0" borderId="0" xfId="0" applyNumberFormat="1" applyFont="1"/>
    <xf numFmtId="0" fontId="14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164" fontId="14" fillId="0" borderId="9" xfId="0" applyNumberFormat="1" applyFont="1" applyBorder="1"/>
    <xf numFmtId="10" fontId="8" fillId="0" borderId="9" xfId="0" applyNumberFormat="1" applyFont="1" applyBorder="1"/>
    <xf numFmtId="10" fontId="8" fillId="0" borderId="10" xfId="0" applyNumberFormat="1" applyFont="1" applyBorder="1"/>
    <xf numFmtId="39" fontId="14" fillId="0" borderId="9" xfId="0" applyNumberFormat="1" applyFont="1" applyBorder="1"/>
    <xf numFmtId="10" fontId="14" fillId="0" borderId="9" xfId="0" applyNumberFormat="1" applyFont="1" applyBorder="1"/>
    <xf numFmtId="164" fontId="1" fillId="0" borderId="9" xfId="0" applyNumberFormat="1" applyFont="1" applyBorder="1"/>
    <xf numFmtId="164" fontId="8" fillId="0" borderId="10" xfId="0" applyNumberFormat="1" applyFont="1" applyBorder="1"/>
    <xf numFmtId="10" fontId="8" fillId="3" borderId="10" xfId="0" applyNumberFormat="1" applyFont="1" applyFill="1" applyBorder="1"/>
    <xf numFmtId="0" fontId="8" fillId="3" borderId="7" xfId="0" applyFont="1" applyFill="1" applyBorder="1" applyAlignment="1">
      <alignment horizontal="left" vertical="center" wrapText="1"/>
    </xf>
    <xf numFmtId="9" fontId="14" fillId="0" borderId="12" xfId="0" applyNumberFormat="1" applyFont="1" applyBorder="1" applyAlignment="1">
      <alignment horizontal="center"/>
    </xf>
    <xf numFmtId="9" fontId="14" fillId="0" borderId="11" xfId="0" applyNumberFormat="1" applyFont="1" applyBorder="1" applyAlignment="1">
      <alignment horizontal="center"/>
    </xf>
    <xf numFmtId="9" fontId="14" fillId="0" borderId="8" xfId="0" applyNumberFormat="1" applyFont="1" applyBorder="1" applyAlignment="1">
      <alignment horizontal="center"/>
    </xf>
    <xf numFmtId="9" fontId="14" fillId="0" borderId="7" xfId="0" applyNumberFormat="1" applyFont="1" applyBorder="1" applyAlignment="1">
      <alignment horizontal="center"/>
    </xf>
    <xf numFmtId="9" fontId="14" fillId="0" borderId="5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7298949927613"/>
          <c:y val="0.13701091711362168"/>
          <c:w val="0.83871816643555708"/>
          <c:h val="0.76043668454486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1'!$B$3:$Q$3</c:f>
              <c:numCache>
                <c:formatCode>#,###,,;\(#,###,,\);\ \-\ \-</c:formatCode>
                <c:ptCount val="16"/>
                <c:pt idx="0">
                  <c:v>73000</c:v>
                </c:pt>
                <c:pt idx="1">
                  <c:v>14742000</c:v>
                </c:pt>
                <c:pt idx="2">
                  <c:v>111943000</c:v>
                </c:pt>
                <c:pt idx="3">
                  <c:v>116744000</c:v>
                </c:pt>
                <c:pt idx="4">
                  <c:v>204242000</c:v>
                </c:pt>
                <c:pt idx="5">
                  <c:v>413256000</c:v>
                </c:pt>
                <c:pt idx="6">
                  <c:v>2013496000</c:v>
                </c:pt>
                <c:pt idx="7">
                  <c:v>3198356000</c:v>
                </c:pt>
                <c:pt idx="8">
                  <c:v>4046025000</c:v>
                </c:pt>
                <c:pt idx="9">
                  <c:v>7000132000</c:v>
                </c:pt>
                <c:pt idx="10">
                  <c:v>11758751000</c:v>
                </c:pt>
                <c:pt idx="11">
                  <c:v>21461268000</c:v>
                </c:pt>
                <c:pt idx="12">
                  <c:v>24578000000</c:v>
                </c:pt>
                <c:pt idx="13">
                  <c:v>31536000000</c:v>
                </c:pt>
                <c:pt idx="14">
                  <c:v>53823000000</c:v>
                </c:pt>
                <c:pt idx="15">
                  <c:v>81462000000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A-FF41-9E68-F078698961FA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1'!$B$19:$Q$19</c:f>
              <c:numCache>
                <c:formatCode>#,###,,;\(#,###,,\);\ \-\ \-</c:formatCode>
                <c:ptCount val="16"/>
                <c:pt idx="0">
                  <c:v>-73403000</c:v>
                </c:pt>
                <c:pt idx="1">
                  <c:v>-74781000</c:v>
                </c:pt>
                <c:pt idx="2">
                  <c:v>-46243000</c:v>
                </c:pt>
                <c:pt idx="3">
                  <c:v>-142540000</c:v>
                </c:pt>
                <c:pt idx="4">
                  <c:v>-236960000</c:v>
                </c:pt>
                <c:pt idx="5">
                  <c:v>-366998000</c:v>
                </c:pt>
                <c:pt idx="6">
                  <c:v>67591000</c:v>
                </c:pt>
                <c:pt idx="7">
                  <c:v>48181000</c:v>
                </c:pt>
                <c:pt idx="8">
                  <c:v>-334183000</c:v>
                </c:pt>
                <c:pt idx="9">
                  <c:v>497693000</c:v>
                </c:pt>
                <c:pt idx="10">
                  <c:v>177408000</c:v>
                </c:pt>
                <c:pt idx="11">
                  <c:v>1645867000</c:v>
                </c:pt>
                <c:pt idx="12">
                  <c:v>2087000000</c:v>
                </c:pt>
                <c:pt idx="13">
                  <c:v>4052000000</c:v>
                </c:pt>
                <c:pt idx="14">
                  <c:v>9500000000</c:v>
                </c:pt>
                <c:pt idx="15">
                  <c:v>17626000000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A-FF41-9E68-F078698961FA}"/>
            </c:ext>
          </c:extLst>
        </c:ser>
        <c:ser>
          <c:idx val="2"/>
          <c:order val="2"/>
          <c:tx>
            <c:strRef>
              <c:f>'Sheet 1'!$A$104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1'!$B$104:$Q$104</c:f>
              <c:numCache>
                <c:formatCode>#,###,,;\(#,###,,\);\ \-\ \-</c:formatCode>
                <c:ptCount val="16"/>
                <c:pt idx="0">
                  <c:v>-63271000</c:v>
                </c:pt>
                <c:pt idx="1">
                  <c:v>-62042000</c:v>
                </c:pt>
                <c:pt idx="2">
                  <c:v>-92709000</c:v>
                </c:pt>
                <c:pt idx="3">
                  <c:v>-168020000</c:v>
                </c:pt>
                <c:pt idx="4">
                  <c:v>-312260000</c:v>
                </c:pt>
                <c:pt idx="5">
                  <c:v>-505309000</c:v>
                </c:pt>
                <c:pt idx="6">
                  <c:v>-6230000</c:v>
                </c:pt>
                <c:pt idx="7">
                  <c:v>-1027222000</c:v>
                </c:pt>
                <c:pt idx="8">
                  <c:v>-2159349000</c:v>
                </c:pt>
                <c:pt idx="9">
                  <c:v>-1564300000</c:v>
                </c:pt>
                <c:pt idx="10">
                  <c:v>-4142008000</c:v>
                </c:pt>
                <c:pt idx="11">
                  <c:v>-221714000</c:v>
                </c:pt>
                <c:pt idx="12">
                  <c:v>968000000</c:v>
                </c:pt>
                <c:pt idx="13">
                  <c:v>2701000000</c:v>
                </c:pt>
                <c:pt idx="14">
                  <c:v>3483000000</c:v>
                </c:pt>
                <c:pt idx="15">
                  <c:v>7561000000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A-FF41-9E68-F078698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9625855"/>
        <c:axId val="1629503615"/>
      </c:barChart>
      <c:catAx>
        <c:axId val="16296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03615"/>
        <c:crosses val="autoZero"/>
        <c:auto val="1"/>
        <c:lblAlgn val="ctr"/>
        <c:lblOffset val="100"/>
        <c:noMultiLvlLbl val="0"/>
      </c:catAx>
      <c:valAx>
        <c:axId val="1629503615"/>
        <c:scaling>
          <c:orientation val="minMax"/>
          <c:min val="-5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42</xdr:row>
      <xdr:rowOff>12700</xdr:rowOff>
    </xdr:from>
    <xdr:to>
      <xdr:col>25</xdr:col>
      <xdr:colOff>0</xdr:colOff>
      <xdr:row>63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E937A-9724-1209-1472-DFD4F922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18605/000119312513096241/0001193125-13-096241-index.htm" TargetMode="External"/><Relationship Id="rId18" Type="http://schemas.openxmlformats.org/officeDocument/2006/relationships/hyperlink" Target="https://www.sec.gov/Archives/edgar/data/1318605/000156459016013195/0001564590-16-013195-index.htm" TargetMode="External"/><Relationship Id="rId26" Type="http://schemas.openxmlformats.org/officeDocument/2006/relationships/hyperlink" Target="https://www.sec.gov/Archives/edgar/data/1318605/000156459020004475/0001564590-20-004475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18605/000156459017003118/0001564590-17-003118-index.htm" TargetMode="External"/><Relationship Id="rId34" Type="http://schemas.openxmlformats.org/officeDocument/2006/relationships/hyperlink" Target="https://finbox.com/NASDAQGS:TSLA/explorer/revenue_proj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18605/000119312513096241/0001193125-13-096241-index.htm" TargetMode="External"/><Relationship Id="rId17" Type="http://schemas.openxmlformats.org/officeDocument/2006/relationships/hyperlink" Target="https://www.sec.gov/Archives/edgar/data/1318605/000156459015001031/0001564590-15-001031-index.htm" TargetMode="External"/><Relationship Id="rId25" Type="http://schemas.openxmlformats.org/officeDocument/2006/relationships/hyperlink" Target="https://www.sec.gov/Archives/edgar/data/1318605/000156459019003165/0001564590-19-003165-index.htm" TargetMode="External"/><Relationship Id="rId33" Type="http://schemas.openxmlformats.org/officeDocument/2006/relationships/hyperlink" Target="https://www.sec.gov/Archives/edgar/data/1318605/000095017023001409/0000950170-23-001409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18605/000156459015001031/0001564590-15-001031-index.htm" TargetMode="External"/><Relationship Id="rId20" Type="http://schemas.openxmlformats.org/officeDocument/2006/relationships/hyperlink" Target="https://www.sec.gov/Archives/edgar/data/1318605/000156459017003118/0001564590-17-003118-index.htm" TargetMode="External"/><Relationship Id="rId29" Type="http://schemas.openxmlformats.org/officeDocument/2006/relationships/hyperlink" Target="https://www.sec.gov/Archives/edgar/data/1318605/000156459021004599/0001564590-21-004599-index.htm" TargetMode="External"/><Relationship Id="rId1" Type="http://schemas.openxmlformats.org/officeDocument/2006/relationships/hyperlink" Target="https://roic.ai/company/TSLA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18605/000119312512081990/0001193125-12-081990-index.htm" TargetMode="External"/><Relationship Id="rId24" Type="http://schemas.openxmlformats.org/officeDocument/2006/relationships/hyperlink" Target="https://www.sec.gov/Archives/edgar/data/1318605/000156459019003165/0001564590-19-003165-index.htm" TargetMode="External"/><Relationship Id="rId32" Type="http://schemas.openxmlformats.org/officeDocument/2006/relationships/hyperlink" Target="https://www.sec.gov/Archives/edgar/data/1318605/000095017023001409/0000950170-23-001409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18605/000119312514069681/0001193125-14-069681-index.htm" TargetMode="External"/><Relationship Id="rId23" Type="http://schemas.openxmlformats.org/officeDocument/2006/relationships/hyperlink" Target="https://www.sec.gov/Archives/edgar/data/1318605/000156459018002956/0001564590-18-002956-index.htm" TargetMode="External"/><Relationship Id="rId28" Type="http://schemas.openxmlformats.org/officeDocument/2006/relationships/hyperlink" Target="https://www.sec.gov/Archives/edgar/data/1318605/000156459021004599/0001564590-21-004599-index.htm" TargetMode="External"/><Relationship Id="rId10" Type="http://schemas.openxmlformats.org/officeDocument/2006/relationships/hyperlink" Target="https://www.sec.gov/Archives/edgar/data/1318605/000119312512081990/0001193125-12-081990-index.htm" TargetMode="External"/><Relationship Id="rId19" Type="http://schemas.openxmlformats.org/officeDocument/2006/relationships/hyperlink" Target="https://www.sec.gov/Archives/edgar/data/1318605/000156459016013195/0001564590-16-013195-index.htm" TargetMode="External"/><Relationship Id="rId31" Type="http://schemas.openxmlformats.org/officeDocument/2006/relationships/hyperlink" Target="https://www.sec.gov/Archives/edgar/data/1318605/000095017022000796/0000950170-22-00079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318605/000119312511054847/0001193125-11-054847-index.htm" TargetMode="External"/><Relationship Id="rId14" Type="http://schemas.openxmlformats.org/officeDocument/2006/relationships/hyperlink" Target="https://www.sec.gov/Archives/edgar/data/1318605/000119312514069681/0001193125-14-069681-index.htm" TargetMode="External"/><Relationship Id="rId22" Type="http://schemas.openxmlformats.org/officeDocument/2006/relationships/hyperlink" Target="https://www.sec.gov/Archives/edgar/data/1318605/000156459018002956/0001564590-18-002956-index.htm" TargetMode="External"/><Relationship Id="rId27" Type="http://schemas.openxmlformats.org/officeDocument/2006/relationships/hyperlink" Target="https://www.sec.gov/Archives/edgar/data/1318605/000156459020004475/0001564590-20-004475-index.htm" TargetMode="External"/><Relationship Id="rId30" Type="http://schemas.openxmlformats.org/officeDocument/2006/relationships/hyperlink" Target="https://www.sec.gov/Archives/edgar/data/1318605/000095017022000796/0000950170-22-000796-index.htm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www.sec.gov/Archives/edgar/data/1318605/000119312511054847/0001193125-11-05484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"/>
  <sheetViews>
    <sheetView tabSelected="1" zoomScaleNormal="100" workbookViewId="0">
      <pane xSplit="1" ySplit="1" topLeftCell="B28" activePane="bottomRight" state="frozen"/>
      <selection pane="topRight"/>
      <selection pane="bottomLeft"/>
      <selection pane="bottomRight" activeCell="X73" sqref="X73"/>
    </sheetView>
  </sheetViews>
  <sheetFormatPr baseColWidth="10" defaultRowHeight="16" x14ac:dyDescent="0.2"/>
  <cols>
    <col min="1" max="1" width="50" customWidth="1"/>
    <col min="2" max="20" width="15" customWidth="1"/>
    <col min="23" max="23" width="20.5" customWidth="1"/>
    <col min="24" max="24" width="17.33203125" customWidth="1"/>
    <col min="25" max="25" width="18.1640625" customWidth="1"/>
    <col min="26" max="26" width="16.5" customWidth="1"/>
  </cols>
  <sheetData>
    <row r="1" spans="1:26" ht="22" thickBot="1" x14ac:dyDescent="0.3">
      <c r="A1" s="3" t="s">
        <v>106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8">
        <v>2022</v>
      </c>
      <c r="R1" s="16">
        <v>2023</v>
      </c>
      <c r="S1" s="16">
        <v>2024</v>
      </c>
      <c r="T1" s="16">
        <v>2025</v>
      </c>
    </row>
    <row r="2" spans="1:26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</row>
    <row r="3" spans="1:26" ht="40" x14ac:dyDescent="0.25">
      <c r="A3" s="5" t="s">
        <v>1</v>
      </c>
      <c r="B3" s="1">
        <v>73000</v>
      </c>
      <c r="C3" s="1">
        <v>14742000</v>
      </c>
      <c r="D3" s="1">
        <v>111943000</v>
      </c>
      <c r="E3" s="1">
        <v>116744000</v>
      </c>
      <c r="F3" s="1">
        <v>204242000</v>
      </c>
      <c r="G3" s="1">
        <v>413256000</v>
      </c>
      <c r="H3" s="1">
        <v>2013496000</v>
      </c>
      <c r="I3" s="1">
        <v>3198356000</v>
      </c>
      <c r="J3" s="1">
        <v>4046025000</v>
      </c>
      <c r="K3" s="1">
        <v>7000132000</v>
      </c>
      <c r="L3" s="1">
        <v>11758751000</v>
      </c>
      <c r="M3" s="1">
        <v>21461268000</v>
      </c>
      <c r="N3" s="1">
        <v>24578000000</v>
      </c>
      <c r="O3" s="1">
        <v>31536000000</v>
      </c>
      <c r="P3" s="1">
        <v>53823000000</v>
      </c>
      <c r="Q3" s="1">
        <v>81462000000</v>
      </c>
      <c r="R3" s="17">
        <v>102000000000</v>
      </c>
      <c r="S3" s="17">
        <v>132300000000</v>
      </c>
      <c r="T3" s="17">
        <v>152800000000</v>
      </c>
      <c r="W3" s="39" t="s">
        <v>100</v>
      </c>
      <c r="X3" s="40" t="s">
        <v>98</v>
      </c>
      <c r="Y3" s="40" t="s">
        <v>99</v>
      </c>
      <c r="Z3" s="41" t="s">
        <v>101</v>
      </c>
    </row>
    <row r="4" spans="1:26" ht="19" x14ac:dyDescent="0.25">
      <c r="A4" s="19" t="s">
        <v>94</v>
      </c>
      <c r="B4" s="1"/>
      <c r="C4" s="15">
        <f>(C3/B3)-1</f>
        <v>200.94520547945206</v>
      </c>
      <c r="D4" s="15">
        <f>(D3/C3)-1</f>
        <v>6.5934744268077603</v>
      </c>
      <c r="E4" s="15">
        <f>(E3/D3)-1</f>
        <v>4.2887898305387528E-2</v>
      </c>
      <c r="F4" s="15">
        <f t="shared" ref="F4:Q4" si="0">(F3/E3)-1</f>
        <v>0.74948605495785658</v>
      </c>
      <c r="G4" s="15">
        <f t="shared" si="0"/>
        <v>1.0233644402228728</v>
      </c>
      <c r="H4" s="15">
        <f t="shared" si="0"/>
        <v>3.8722728768608317</v>
      </c>
      <c r="I4" s="15">
        <f t="shared" si="0"/>
        <v>0.58845907814070642</v>
      </c>
      <c r="J4" s="15">
        <f t="shared" si="0"/>
        <v>0.26503272306147285</v>
      </c>
      <c r="K4" s="15">
        <f t="shared" si="0"/>
        <v>0.73012574069611524</v>
      </c>
      <c r="L4" s="15">
        <f t="shared" si="0"/>
        <v>0.67978989539054413</v>
      </c>
      <c r="M4" s="15">
        <f t="shared" si="0"/>
        <v>0.82513159773516764</v>
      </c>
      <c r="N4" s="15">
        <f t="shared" si="0"/>
        <v>0.14522590184326489</v>
      </c>
      <c r="O4" s="15">
        <f t="shared" si="0"/>
        <v>0.28309870615998056</v>
      </c>
      <c r="P4" s="15">
        <f t="shared" si="0"/>
        <v>0.70671613394216126</v>
      </c>
      <c r="Q4" s="15">
        <f t="shared" si="0"/>
        <v>0.51351652639206291</v>
      </c>
      <c r="R4" s="18">
        <f t="shared" ref="R4" si="1">(R3/Q3)-1</f>
        <v>0.25211755174191652</v>
      </c>
      <c r="S4" s="18">
        <f t="shared" ref="S4" si="2">(S3/R3)-1</f>
        <v>0.29705882352941182</v>
      </c>
      <c r="T4" s="18">
        <f t="shared" ref="T4" si="3">(T3/S3)-1</f>
        <v>0.15495086923658352</v>
      </c>
      <c r="W4" s="33">
        <f>(Q4+P4+O4)/3</f>
        <v>0.50111045549806821</v>
      </c>
      <c r="X4" s="34">
        <f>(Q20+P20+O20)/3</f>
        <v>1.0471441765542473</v>
      </c>
      <c r="Y4" s="34">
        <f>(Q29+P29+O29)/3</f>
        <v>2.1577121717940262</v>
      </c>
      <c r="Z4" s="35">
        <f>(Q105+P105+O105)/3</f>
        <v>1.083547133260981</v>
      </c>
    </row>
    <row r="5" spans="1:26" ht="19" x14ac:dyDescent="0.25">
      <c r="A5" s="5" t="s">
        <v>2</v>
      </c>
      <c r="B5" s="1">
        <v>9000</v>
      </c>
      <c r="C5" s="1">
        <v>15883000</v>
      </c>
      <c r="D5" s="1">
        <v>102408000</v>
      </c>
      <c r="E5" s="1">
        <v>86013000</v>
      </c>
      <c r="F5" s="1">
        <v>142647000</v>
      </c>
      <c r="G5" s="1">
        <v>383189000</v>
      </c>
      <c r="H5" s="1">
        <v>1557234000</v>
      </c>
      <c r="I5" s="1">
        <v>2316685000</v>
      </c>
      <c r="J5" s="1">
        <v>3122522000</v>
      </c>
      <c r="K5" s="1">
        <v>5400875000</v>
      </c>
      <c r="L5" s="1">
        <v>9536264000</v>
      </c>
      <c r="M5" s="1">
        <v>17419247000</v>
      </c>
      <c r="N5" s="1">
        <v>20509000000</v>
      </c>
      <c r="O5" s="1">
        <v>24906000000</v>
      </c>
      <c r="P5" s="1">
        <v>40217000000</v>
      </c>
      <c r="Q5" s="1">
        <v>60609000000</v>
      </c>
    </row>
    <row r="6" spans="1:26" ht="40" x14ac:dyDescent="0.25">
      <c r="A6" s="6" t="s">
        <v>3</v>
      </c>
      <c r="B6" s="10">
        <v>64000</v>
      </c>
      <c r="C6" s="10">
        <v>-1141000</v>
      </c>
      <c r="D6" s="10">
        <v>9535000</v>
      </c>
      <c r="E6" s="10">
        <v>30731000</v>
      </c>
      <c r="F6" s="10">
        <v>61595000</v>
      </c>
      <c r="G6" s="10">
        <v>30067000</v>
      </c>
      <c r="H6" s="10">
        <v>456262000</v>
      </c>
      <c r="I6" s="10">
        <v>881671000</v>
      </c>
      <c r="J6" s="10">
        <v>923503000</v>
      </c>
      <c r="K6" s="10">
        <v>1599257000</v>
      </c>
      <c r="L6" s="10">
        <v>2222487000</v>
      </c>
      <c r="M6" s="10">
        <v>4042021000</v>
      </c>
      <c r="N6" s="10">
        <v>4069000000</v>
      </c>
      <c r="O6" s="10">
        <v>6630000000</v>
      </c>
      <c r="P6" s="10">
        <v>13606000000</v>
      </c>
      <c r="Q6" s="10">
        <v>20853000000</v>
      </c>
      <c r="W6" s="39" t="s">
        <v>102</v>
      </c>
      <c r="X6" s="40" t="s">
        <v>103</v>
      </c>
      <c r="Y6" s="40" t="s">
        <v>104</v>
      </c>
      <c r="Z6" s="41" t="s">
        <v>105</v>
      </c>
    </row>
    <row r="7" spans="1:26" ht="19" x14ac:dyDescent="0.25">
      <c r="A7" s="14" t="s">
        <v>4</v>
      </c>
      <c r="B7" s="2">
        <v>0.87670000000000003</v>
      </c>
      <c r="C7" s="2">
        <v>-7.7399999999999997E-2</v>
      </c>
      <c r="D7" s="2">
        <v>8.5199999999999998E-2</v>
      </c>
      <c r="E7" s="2">
        <v>0.26319999999999999</v>
      </c>
      <c r="F7" s="2">
        <v>0.30159999999999998</v>
      </c>
      <c r="G7" s="2">
        <v>7.2800000000000004E-2</v>
      </c>
      <c r="H7" s="2">
        <v>0.2266</v>
      </c>
      <c r="I7" s="2">
        <v>0.2757</v>
      </c>
      <c r="J7" s="2">
        <v>0.22819999999999999</v>
      </c>
      <c r="K7" s="2">
        <v>0.22850000000000001</v>
      </c>
      <c r="L7" s="2">
        <v>0.189</v>
      </c>
      <c r="M7" s="2">
        <v>0.1883</v>
      </c>
      <c r="N7" s="2">
        <v>0.1656</v>
      </c>
      <c r="O7" s="2">
        <v>0.2102</v>
      </c>
      <c r="P7" s="2">
        <v>0.25280000000000002</v>
      </c>
      <c r="Q7" s="2">
        <v>0.25600000000000001</v>
      </c>
      <c r="W7" s="33">
        <f>Q7</f>
        <v>0.25600000000000001</v>
      </c>
      <c r="X7" s="34">
        <f>Q21</f>
        <v>0.21640000000000001</v>
      </c>
      <c r="Y7" s="34">
        <f>Q30</f>
        <v>0.15409999999999999</v>
      </c>
      <c r="Z7" s="35">
        <f>Q104/Q3</f>
        <v>9.281628243843755E-2</v>
      </c>
    </row>
    <row r="8" spans="1:26" ht="19" x14ac:dyDescent="0.25">
      <c r="A8" s="5" t="s">
        <v>5</v>
      </c>
      <c r="B8" s="1">
        <v>62753000</v>
      </c>
      <c r="C8" s="1">
        <v>53714000</v>
      </c>
      <c r="D8" s="1">
        <v>19282000</v>
      </c>
      <c r="E8" s="1">
        <v>92996000</v>
      </c>
      <c r="F8" s="1">
        <v>208981000</v>
      </c>
      <c r="G8" s="1">
        <v>273978000</v>
      </c>
      <c r="H8" s="1">
        <v>231976000</v>
      </c>
      <c r="I8" s="1">
        <v>464700000</v>
      </c>
      <c r="J8" s="1">
        <v>717900000</v>
      </c>
      <c r="K8" s="1">
        <v>834408000</v>
      </c>
      <c r="L8" s="1">
        <v>1378073000</v>
      </c>
      <c r="M8" s="1">
        <v>1460370000</v>
      </c>
      <c r="N8" s="1">
        <v>1343000000</v>
      </c>
      <c r="O8" s="1">
        <v>1491000000</v>
      </c>
      <c r="P8" s="1">
        <v>2593000000</v>
      </c>
      <c r="Q8" s="1">
        <v>3075000000</v>
      </c>
    </row>
    <row r="9" spans="1:26" ht="19" customHeight="1" x14ac:dyDescent="0.25">
      <c r="A9" s="19" t="s">
        <v>108</v>
      </c>
      <c r="B9" s="15">
        <f>B8/B3</f>
        <v>859.63013698630141</v>
      </c>
      <c r="C9" s="15">
        <f t="shared" ref="C9:Q9" si="4">C8/C3</f>
        <v>3.643603310269977</v>
      </c>
      <c r="D9" s="15">
        <f t="shared" si="4"/>
        <v>0.17224837640584942</v>
      </c>
      <c r="E9" s="15">
        <f t="shared" si="4"/>
        <v>0.79658055231960534</v>
      </c>
      <c r="F9" s="15">
        <f t="shared" si="4"/>
        <v>1.0232028671869644</v>
      </c>
      <c r="G9" s="15">
        <f t="shared" si="4"/>
        <v>0.66297404030431495</v>
      </c>
      <c r="H9" s="15">
        <f t="shared" si="4"/>
        <v>0.11521055914687688</v>
      </c>
      <c r="I9" s="15">
        <f t="shared" si="4"/>
        <v>0.14529339448141482</v>
      </c>
      <c r="J9" s="15">
        <f t="shared" si="4"/>
        <v>0.17743340686229075</v>
      </c>
      <c r="K9" s="15">
        <f t="shared" si="4"/>
        <v>0.11919889510654942</v>
      </c>
      <c r="L9" s="15">
        <f t="shared" si="4"/>
        <v>0.11719552527304983</v>
      </c>
      <c r="M9" s="15">
        <f t="shared" si="4"/>
        <v>6.8046771514152851E-2</v>
      </c>
      <c r="N9" s="15">
        <f t="shared" si="4"/>
        <v>5.4642363088941333E-2</v>
      </c>
      <c r="O9" s="15">
        <f t="shared" si="4"/>
        <v>4.7279299847792999E-2</v>
      </c>
      <c r="P9" s="15">
        <f t="shared" si="4"/>
        <v>4.817643015067908E-2</v>
      </c>
      <c r="Q9" s="15">
        <f t="shared" si="4"/>
        <v>3.7747661486337188E-2</v>
      </c>
      <c r="W9" s="39" t="s">
        <v>114</v>
      </c>
      <c r="X9" s="40" t="s">
        <v>113</v>
      </c>
      <c r="Y9" s="40" t="s">
        <v>111</v>
      </c>
      <c r="Z9" s="41" t="s">
        <v>112</v>
      </c>
    </row>
    <row r="10" spans="1:26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W10" s="33">
        <f>(Q9+P9+O9)/3</f>
        <v>4.4401130494936415E-2</v>
      </c>
      <c r="X10" s="34">
        <f>(Q13+P13+O13)/3</f>
        <v>7.7363429653382554E-2</v>
      </c>
      <c r="Y10" s="34">
        <f>(Q79+P79+O79)/3</f>
        <v>3.7847252476826687E-2</v>
      </c>
      <c r="Z10" s="35">
        <f>(Q88+P88+O88)/3</f>
        <v>0.10381431452687584</v>
      </c>
    </row>
    <row r="11" spans="1:26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</row>
    <row r="12" spans="1:26" ht="20" customHeight="1" x14ac:dyDescent="0.25">
      <c r="A12" s="5" t="s">
        <v>8</v>
      </c>
      <c r="B12" s="1">
        <v>17244000</v>
      </c>
      <c r="C12" s="1">
        <v>23649000</v>
      </c>
      <c r="D12" s="1">
        <v>42150000</v>
      </c>
      <c r="E12" s="1">
        <v>84573000</v>
      </c>
      <c r="F12" s="1">
        <v>104102000</v>
      </c>
      <c r="G12" s="1">
        <v>150372000</v>
      </c>
      <c r="H12" s="1">
        <v>285569000</v>
      </c>
      <c r="I12" s="1">
        <v>603660000</v>
      </c>
      <c r="J12" s="1">
        <v>922232000</v>
      </c>
      <c r="K12" s="1">
        <v>1432189000</v>
      </c>
      <c r="L12" s="1">
        <v>2476500000</v>
      </c>
      <c r="M12" s="1">
        <v>2834491000</v>
      </c>
      <c r="N12" s="1">
        <v>2646000000</v>
      </c>
      <c r="O12" s="1">
        <v>3145000000</v>
      </c>
      <c r="P12" s="1">
        <v>4517000000</v>
      </c>
      <c r="Q12" s="1">
        <v>3946000000</v>
      </c>
      <c r="W12" s="39" t="s">
        <v>118</v>
      </c>
      <c r="X12" s="40" t="s">
        <v>117</v>
      </c>
      <c r="Y12" s="40" t="s">
        <v>116</v>
      </c>
      <c r="Z12" s="41" t="s">
        <v>115</v>
      </c>
    </row>
    <row r="13" spans="1:26" ht="19" x14ac:dyDescent="0.25">
      <c r="A13" s="19" t="s">
        <v>107</v>
      </c>
      <c r="B13" s="15">
        <f>B12/B3</f>
        <v>236.21917808219177</v>
      </c>
      <c r="C13" s="15">
        <f t="shared" ref="C13:D13" si="5">C12/C3</f>
        <v>1.6041921041921041</v>
      </c>
      <c r="D13" s="15">
        <f t="shared" si="5"/>
        <v>0.37653091305396497</v>
      </c>
      <c r="E13" s="15">
        <f t="shared" ref="E13" si="6">E12/E3</f>
        <v>0.72443123415336119</v>
      </c>
      <c r="F13" s="15">
        <f t="shared" ref="F13" si="7">F12/F3</f>
        <v>0.50969927830710626</v>
      </c>
      <c r="G13" s="15">
        <f t="shared" ref="G13" si="8">G12/G3</f>
        <v>0.36387130495383008</v>
      </c>
      <c r="H13" s="15">
        <f t="shared" ref="H13" si="9">H12/H3</f>
        <v>0.14182744837834294</v>
      </c>
      <c r="I13" s="15">
        <f t="shared" ref="I13" si="10">I12/I3</f>
        <v>0.18874071554261002</v>
      </c>
      <c r="J13" s="15">
        <f t="shared" ref="J13" si="11">J12/J3</f>
        <v>0.22793531923307445</v>
      </c>
      <c r="K13" s="15">
        <f t="shared" ref="K13" si="12">K12/K3</f>
        <v>0.2045945705023848</v>
      </c>
      <c r="L13" s="15">
        <f t="shared" ref="L13" si="13">L12/L3</f>
        <v>0.21060910295659802</v>
      </c>
      <c r="M13" s="15">
        <f t="shared" ref="M13" si="14">M12/M3</f>
        <v>0.13207472177319626</v>
      </c>
      <c r="N13" s="15">
        <f t="shared" ref="N13" si="15">N12/N3</f>
        <v>0.10765725445520384</v>
      </c>
      <c r="O13" s="15">
        <f t="shared" ref="O13" si="16">O12/O3</f>
        <v>9.9727295788939629E-2</v>
      </c>
      <c r="P13" s="15">
        <f t="shared" ref="P13" si="17">P12/P3</f>
        <v>8.3923229845976624E-2</v>
      </c>
      <c r="Q13" s="15">
        <f t="shared" ref="Q13" si="18">Q12/Q3</f>
        <v>4.8439763325231394E-2</v>
      </c>
      <c r="W13" s="36">
        <f>Q28/Q71</f>
        <v>0.28086972083035078</v>
      </c>
      <c r="X13" s="37">
        <f>Q28/Q53</f>
        <v>0.1524933809419709</v>
      </c>
      <c r="Y13" s="37">
        <f>(Q28-Q97)/Q72</f>
        <v>0.15325464731657898</v>
      </c>
      <c r="Z13" s="38">
        <f>(Q60+Q55)/Q71</f>
        <v>6.9322655690765927E-2</v>
      </c>
    </row>
    <row r="14" spans="1:26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>
        <v>176000000</v>
      </c>
    </row>
    <row r="15" spans="1:26" ht="19" x14ac:dyDescent="0.25">
      <c r="A15" s="5" t="s">
        <v>10</v>
      </c>
      <c r="B15" s="1">
        <v>79997000</v>
      </c>
      <c r="C15" s="1">
        <v>77363000</v>
      </c>
      <c r="D15" s="1">
        <v>61432000</v>
      </c>
      <c r="E15" s="1">
        <v>177569000</v>
      </c>
      <c r="F15" s="1">
        <v>313083000</v>
      </c>
      <c r="G15" s="1">
        <v>424350000</v>
      </c>
      <c r="H15" s="1">
        <v>517545000</v>
      </c>
      <c r="I15" s="1">
        <v>1068360000</v>
      </c>
      <c r="J15" s="1">
        <v>1640132000</v>
      </c>
      <c r="K15" s="1">
        <v>2266597000</v>
      </c>
      <c r="L15" s="1">
        <v>3854573000</v>
      </c>
      <c r="M15" s="1">
        <v>4294861000</v>
      </c>
      <c r="N15" s="1">
        <v>3989000000</v>
      </c>
      <c r="O15" s="1">
        <v>4636000000</v>
      </c>
      <c r="P15" s="1">
        <v>7110000000</v>
      </c>
      <c r="Q15" s="1">
        <v>7197000000</v>
      </c>
    </row>
    <row r="16" spans="1:26" ht="19" x14ac:dyDescent="0.25">
      <c r="A16" s="5" t="s">
        <v>11</v>
      </c>
      <c r="B16" s="1">
        <v>80006000</v>
      </c>
      <c r="C16" s="1">
        <v>93246000</v>
      </c>
      <c r="D16" s="1">
        <v>163840000</v>
      </c>
      <c r="E16" s="1">
        <v>263582000</v>
      </c>
      <c r="F16" s="1">
        <v>455730000</v>
      </c>
      <c r="G16" s="1">
        <v>807539000</v>
      </c>
      <c r="H16" s="1">
        <v>2074779000</v>
      </c>
      <c r="I16" s="1">
        <v>3385045000</v>
      </c>
      <c r="J16" s="1">
        <v>4762654000</v>
      </c>
      <c r="K16" s="1">
        <v>7667472000</v>
      </c>
      <c r="L16" s="1">
        <v>13390837000</v>
      </c>
      <c r="M16" s="1">
        <v>21714108000</v>
      </c>
      <c r="N16" s="1">
        <v>24498000000</v>
      </c>
      <c r="O16" s="1">
        <v>29542000000</v>
      </c>
      <c r="P16" s="1">
        <v>47327000000</v>
      </c>
      <c r="Q16" s="1">
        <v>67806000000</v>
      </c>
    </row>
    <row r="17" spans="1:24" ht="19" x14ac:dyDescent="0.25">
      <c r="A17" s="5" t="s">
        <v>12</v>
      </c>
      <c r="B17" s="1">
        <v>1749000</v>
      </c>
      <c r="C17" s="1">
        <v>3747000</v>
      </c>
      <c r="D17" s="1">
        <v>2531000</v>
      </c>
      <c r="E17" s="1">
        <v>992000</v>
      </c>
      <c r="F17" s="1">
        <v>43000</v>
      </c>
      <c r="G17" s="1">
        <v>254000</v>
      </c>
      <c r="H17" s="1">
        <v>32934000</v>
      </c>
      <c r="I17" s="1">
        <v>100886000</v>
      </c>
      <c r="J17" s="1">
        <v>118851000</v>
      </c>
      <c r="K17" s="1">
        <v>198810000</v>
      </c>
      <c r="L17" s="1">
        <v>471259000</v>
      </c>
      <c r="M17" s="1">
        <v>663071000</v>
      </c>
      <c r="N17" s="1">
        <v>685000000</v>
      </c>
      <c r="O17" s="1">
        <v>748000000</v>
      </c>
      <c r="P17" s="1">
        <v>371000000</v>
      </c>
      <c r="Q17" s="1">
        <v>191000000</v>
      </c>
    </row>
    <row r="18" spans="1:24" ht="21" x14ac:dyDescent="0.25">
      <c r="A18" s="5" t="s">
        <v>13</v>
      </c>
      <c r="B18" s="1">
        <v>2895000</v>
      </c>
      <c r="C18" s="1">
        <v>4157000</v>
      </c>
      <c r="D18" s="1">
        <v>6940000</v>
      </c>
      <c r="E18" s="1">
        <v>10623000</v>
      </c>
      <c r="F18" s="1">
        <v>16919000</v>
      </c>
      <c r="G18" s="1">
        <v>28825000</v>
      </c>
      <c r="H18" s="1">
        <v>106083000</v>
      </c>
      <c r="I18" s="1">
        <v>231931000</v>
      </c>
      <c r="J18" s="1">
        <v>422590000</v>
      </c>
      <c r="K18" s="1">
        <v>947099000</v>
      </c>
      <c r="L18" s="1">
        <v>1636003000</v>
      </c>
      <c r="M18" s="1">
        <v>1901050000</v>
      </c>
      <c r="N18" s="1">
        <v>2154000000</v>
      </c>
      <c r="O18" s="1">
        <v>2322000000</v>
      </c>
      <c r="P18" s="1">
        <v>2911000000</v>
      </c>
      <c r="Q18" s="1">
        <v>3747000000</v>
      </c>
      <c r="W18" s="44" t="s">
        <v>127</v>
      </c>
      <c r="X18" s="45"/>
    </row>
    <row r="19" spans="1:24" ht="23" customHeight="1" x14ac:dyDescent="0.25">
      <c r="A19" s="6" t="s">
        <v>14</v>
      </c>
      <c r="B19" s="10">
        <v>-73403000</v>
      </c>
      <c r="C19" s="10">
        <v>-74781000</v>
      </c>
      <c r="D19" s="10">
        <v>-46243000</v>
      </c>
      <c r="E19" s="10">
        <v>-142540000</v>
      </c>
      <c r="F19" s="10">
        <v>-236960000</v>
      </c>
      <c r="G19" s="10">
        <v>-366998000</v>
      </c>
      <c r="H19" s="10">
        <v>67591000</v>
      </c>
      <c r="I19" s="10">
        <v>48181000</v>
      </c>
      <c r="J19" s="10">
        <v>-334183000</v>
      </c>
      <c r="K19" s="10">
        <v>497693000</v>
      </c>
      <c r="L19" s="10">
        <v>177408000</v>
      </c>
      <c r="M19" s="10">
        <v>1645867000</v>
      </c>
      <c r="N19" s="10">
        <v>2087000000</v>
      </c>
      <c r="O19" s="10">
        <v>4052000000</v>
      </c>
      <c r="P19" s="10">
        <v>9500000000</v>
      </c>
      <c r="Q19" s="10">
        <v>17626000000</v>
      </c>
      <c r="W19" s="42" t="s">
        <v>119</v>
      </c>
      <c r="X19" s="43"/>
    </row>
    <row r="20" spans="1:24" ht="20" x14ac:dyDescent="0.25">
      <c r="A20" s="19" t="s">
        <v>95</v>
      </c>
      <c r="B20" s="1"/>
      <c r="C20" s="15">
        <f>(C19/B19)-1</f>
        <v>1.8773074669972578E-2</v>
      </c>
      <c r="D20" s="15">
        <f>(D19/C19)-1</f>
        <v>-0.38162099998662757</v>
      </c>
      <c r="E20" s="15">
        <f>(E19/D19)-1</f>
        <v>2.0824124732391929</v>
      </c>
      <c r="F20" s="15">
        <f t="shared" ref="F20" si="19">(F19/E19)-1</f>
        <v>0.66241055142416161</v>
      </c>
      <c r="G20" s="15">
        <f t="shared" ref="G20" si="20">(G19/F19)-1</f>
        <v>0.54877616475354496</v>
      </c>
      <c r="H20" s="15">
        <f t="shared" ref="H20" si="21">(H19/G19)-1</f>
        <v>-1.1841726657910943</v>
      </c>
      <c r="I20" s="15">
        <f t="shared" ref="I20" si="22">(I19/H19)-1</f>
        <v>-0.2871684099954136</v>
      </c>
      <c r="J20" s="15">
        <f t="shared" ref="J20" si="23">(J19/I19)-1</f>
        <v>-7.9359913658911188</v>
      </c>
      <c r="K20" s="15">
        <f t="shared" ref="K20" si="24">(K19/J19)-1</f>
        <v>-2.4892828180966715</v>
      </c>
      <c r="L20" s="15">
        <f t="shared" ref="L20" si="25">(L19/K19)-1</f>
        <v>-0.64353929028537671</v>
      </c>
      <c r="M20" s="15">
        <f t="shared" ref="M20" si="26">(M19/L19)-1</f>
        <v>8.2772986562049056</v>
      </c>
      <c r="N20" s="15">
        <f t="shared" ref="N20" si="27">(N19/M19)-1</f>
        <v>0.26802469458346279</v>
      </c>
      <c r="O20" s="15">
        <f t="shared" ref="O20" si="28">(O19/N19)-1</f>
        <v>0.9415428845232392</v>
      </c>
      <c r="P20" s="15">
        <f t="shared" ref="P20" si="29">(P19/O19)-1</f>
        <v>1.3445212240868707</v>
      </c>
      <c r="Q20" s="15">
        <f t="shared" ref="Q20" si="30">(Q19/P19)-1</f>
        <v>0.85536842105263156</v>
      </c>
      <c r="W20" s="21" t="s">
        <v>120</v>
      </c>
      <c r="X20" s="24">
        <f>Q17</f>
        <v>191000000</v>
      </c>
    </row>
    <row r="21" spans="1:24" ht="20" x14ac:dyDescent="0.25">
      <c r="A21" s="5" t="s">
        <v>15</v>
      </c>
      <c r="B21" s="2">
        <v>-1005.5205</v>
      </c>
      <c r="C21" s="2">
        <v>-5.0726000000000004</v>
      </c>
      <c r="D21" s="2">
        <v>-0.41310000000000002</v>
      </c>
      <c r="E21" s="2">
        <v>-1.2210000000000001</v>
      </c>
      <c r="F21" s="2">
        <v>-1.1601999999999999</v>
      </c>
      <c r="G21" s="2">
        <v>-0.8881</v>
      </c>
      <c r="H21" s="2">
        <v>3.3599999999999998E-2</v>
      </c>
      <c r="I21" s="2">
        <v>1.5100000000000001E-2</v>
      </c>
      <c r="J21" s="2">
        <v>-8.2600000000000007E-2</v>
      </c>
      <c r="K21" s="2">
        <v>7.1099999999999997E-2</v>
      </c>
      <c r="L21" s="2">
        <v>1.5100000000000001E-2</v>
      </c>
      <c r="M21" s="2">
        <v>7.6700000000000004E-2</v>
      </c>
      <c r="N21" s="2">
        <v>8.4900000000000003E-2</v>
      </c>
      <c r="O21" s="2">
        <v>0.1285</v>
      </c>
      <c r="P21" s="2">
        <v>0.17649999999999999</v>
      </c>
      <c r="Q21" s="2">
        <v>0.21640000000000001</v>
      </c>
      <c r="W21" s="21" t="s">
        <v>121</v>
      </c>
      <c r="X21" s="24">
        <f>Q55</f>
        <v>1502000000</v>
      </c>
    </row>
    <row r="22" spans="1:24" ht="20" x14ac:dyDescent="0.25">
      <c r="A22" s="6" t="s">
        <v>16</v>
      </c>
      <c r="B22" s="10">
        <v>-79933000</v>
      </c>
      <c r="C22" s="10">
        <v>-78504000</v>
      </c>
      <c r="D22" s="10">
        <v>-51897000</v>
      </c>
      <c r="E22" s="10">
        <v>-146838000</v>
      </c>
      <c r="F22" s="10">
        <v>-251488000</v>
      </c>
      <c r="G22" s="10">
        <v>-394283000</v>
      </c>
      <c r="H22" s="10">
        <v>-61283000</v>
      </c>
      <c r="I22" s="10">
        <v>-186689000</v>
      </c>
      <c r="J22" s="10">
        <v>-716629000</v>
      </c>
      <c r="K22" s="10">
        <v>-667340000</v>
      </c>
      <c r="L22" s="10">
        <v>-1632086000</v>
      </c>
      <c r="M22" s="10">
        <v>-252840000</v>
      </c>
      <c r="N22" s="10">
        <v>80000000</v>
      </c>
      <c r="O22" s="10">
        <v>1994000000</v>
      </c>
      <c r="P22" s="10">
        <v>6496000000</v>
      </c>
      <c r="Q22" s="10">
        <v>13656000000</v>
      </c>
      <c r="W22" s="21" t="s">
        <v>122</v>
      </c>
      <c r="X22" s="24">
        <f>Q60</f>
        <v>1597000000</v>
      </c>
    </row>
    <row r="23" spans="1:24" ht="20" x14ac:dyDescent="0.25">
      <c r="A23" s="5" t="s">
        <v>17</v>
      </c>
      <c r="B23" s="2">
        <v>-1094.9726000000001</v>
      </c>
      <c r="C23" s="2">
        <v>-5.3251999999999997</v>
      </c>
      <c r="D23" s="2">
        <v>-0.46360000000000001</v>
      </c>
      <c r="E23" s="2">
        <v>-1.2578</v>
      </c>
      <c r="F23" s="2">
        <v>-1.2313000000000001</v>
      </c>
      <c r="G23" s="2">
        <v>-0.95409999999999995</v>
      </c>
      <c r="H23" s="2">
        <v>-3.04E-2</v>
      </c>
      <c r="I23" s="2">
        <v>-5.8400000000000001E-2</v>
      </c>
      <c r="J23" s="2">
        <v>-0.17710000000000001</v>
      </c>
      <c r="K23" s="2">
        <v>-9.5299999999999996E-2</v>
      </c>
      <c r="L23" s="2">
        <v>-0.13880000000000001</v>
      </c>
      <c r="M23" s="2">
        <v>-1.18E-2</v>
      </c>
      <c r="N23" s="2">
        <v>3.3E-3</v>
      </c>
      <c r="O23" s="2">
        <v>6.3200000000000006E-2</v>
      </c>
      <c r="P23" s="2">
        <v>0.1207</v>
      </c>
      <c r="Q23" s="2">
        <v>0.1676</v>
      </c>
      <c r="W23" s="22" t="s">
        <v>123</v>
      </c>
      <c r="X23" s="25">
        <f>X20/(X21+X22)</f>
        <v>6.1632784769280413E-2</v>
      </c>
    </row>
    <row r="24" spans="1:24" ht="20" x14ac:dyDescent="0.25">
      <c r="A24" s="5" t="s">
        <v>18</v>
      </c>
      <c r="B24" s="1">
        <v>1886000</v>
      </c>
      <c r="C24" s="1">
        <v>-4181000</v>
      </c>
      <c r="D24" s="1">
        <v>-3817000</v>
      </c>
      <c r="E24" s="1">
        <v>-7317000</v>
      </c>
      <c r="F24" s="1">
        <v>-2434000</v>
      </c>
      <c r="G24" s="1">
        <v>-1794000</v>
      </c>
      <c r="H24" s="1">
        <v>-10143000</v>
      </c>
      <c r="I24" s="1">
        <v>-97947000</v>
      </c>
      <c r="J24" s="1">
        <v>-158995000</v>
      </c>
      <c r="K24" s="1">
        <v>-79008000</v>
      </c>
      <c r="L24" s="1">
        <v>-576946000</v>
      </c>
      <c r="M24" s="1">
        <v>-751905000</v>
      </c>
      <c r="N24" s="1">
        <v>-745000000</v>
      </c>
      <c r="O24" s="1">
        <v>-840000000</v>
      </c>
      <c r="P24" s="1">
        <v>-153000000</v>
      </c>
      <c r="Q24" s="1">
        <v>63000000</v>
      </c>
      <c r="W24" s="21" t="s">
        <v>124</v>
      </c>
      <c r="X24" s="24">
        <f>Q27</f>
        <v>1132000000</v>
      </c>
    </row>
    <row r="25" spans="1:24" ht="20" x14ac:dyDescent="0.25">
      <c r="A25" s="6" t="s">
        <v>19</v>
      </c>
      <c r="B25" s="10">
        <v>-78047000</v>
      </c>
      <c r="C25" s="10">
        <v>-82685000</v>
      </c>
      <c r="D25" s="10">
        <v>-55714000</v>
      </c>
      <c r="E25" s="10">
        <v>-154155000</v>
      </c>
      <c r="F25" s="10">
        <v>-253922000</v>
      </c>
      <c r="G25" s="10">
        <v>-396077000</v>
      </c>
      <c r="H25" s="10">
        <v>-71426000</v>
      </c>
      <c r="I25" s="10">
        <v>-284636000</v>
      </c>
      <c r="J25" s="10">
        <v>-875624000</v>
      </c>
      <c r="K25" s="10">
        <v>-746348000</v>
      </c>
      <c r="L25" s="10">
        <v>-2209032000</v>
      </c>
      <c r="M25" s="10">
        <v>-1004745000</v>
      </c>
      <c r="N25" s="10">
        <v>-665000000</v>
      </c>
      <c r="O25" s="10">
        <v>1154000000</v>
      </c>
      <c r="P25" s="10">
        <v>6343000000</v>
      </c>
      <c r="Q25" s="10">
        <v>13719000000</v>
      </c>
      <c r="W25" s="21" t="s">
        <v>19</v>
      </c>
      <c r="X25" s="24">
        <f>Q25</f>
        <v>13719000000</v>
      </c>
    </row>
    <row r="26" spans="1:24" ht="20" x14ac:dyDescent="0.25">
      <c r="A26" s="5" t="s">
        <v>20</v>
      </c>
      <c r="B26" s="2">
        <v>-1069.1369999999999</v>
      </c>
      <c r="C26" s="2">
        <v>-5.6087999999999996</v>
      </c>
      <c r="D26" s="2">
        <v>-0.49769999999999998</v>
      </c>
      <c r="E26" s="2">
        <v>-1.3205</v>
      </c>
      <c r="F26" s="2">
        <v>-1.2432000000000001</v>
      </c>
      <c r="G26" s="2">
        <v>-0.95840000000000003</v>
      </c>
      <c r="H26" s="2">
        <v>-3.5499999999999997E-2</v>
      </c>
      <c r="I26" s="2">
        <v>-8.8999999999999996E-2</v>
      </c>
      <c r="J26" s="2">
        <v>-0.21640000000000001</v>
      </c>
      <c r="K26" s="2">
        <v>-0.1066</v>
      </c>
      <c r="L26" s="2">
        <v>-0.18790000000000001</v>
      </c>
      <c r="M26" s="2">
        <v>-4.6800000000000001E-2</v>
      </c>
      <c r="N26" s="2">
        <v>-2.7099999999999999E-2</v>
      </c>
      <c r="O26" s="2">
        <v>3.6600000000000001E-2</v>
      </c>
      <c r="P26" s="2">
        <v>0.1178</v>
      </c>
      <c r="Q26" s="2">
        <v>0.16839999999999999</v>
      </c>
      <c r="W26" s="22" t="s">
        <v>125</v>
      </c>
      <c r="X26" s="25">
        <f>X24/X25</f>
        <v>8.2513302718857054E-2</v>
      </c>
    </row>
    <row r="27" spans="1:24" ht="20" x14ac:dyDescent="0.25">
      <c r="A27" s="5" t="s">
        <v>21</v>
      </c>
      <c r="B27" s="1">
        <v>110000</v>
      </c>
      <c r="C27" s="1">
        <v>97000</v>
      </c>
      <c r="D27" s="1">
        <v>26000</v>
      </c>
      <c r="E27" s="1">
        <v>173000</v>
      </c>
      <c r="F27" s="1">
        <v>489000</v>
      </c>
      <c r="G27" s="1">
        <v>136000</v>
      </c>
      <c r="H27" s="1">
        <v>2588000</v>
      </c>
      <c r="I27" s="1">
        <v>9404000</v>
      </c>
      <c r="J27" s="1">
        <v>13039000</v>
      </c>
      <c r="K27" s="1">
        <v>26698000</v>
      </c>
      <c r="L27" s="1">
        <v>31546000</v>
      </c>
      <c r="M27" s="1">
        <v>57837000</v>
      </c>
      <c r="N27" s="1">
        <v>110000000</v>
      </c>
      <c r="O27" s="1">
        <v>292000000</v>
      </c>
      <c r="P27" s="1">
        <v>699000000</v>
      </c>
      <c r="Q27" s="1">
        <v>1132000000</v>
      </c>
      <c r="W27" s="23" t="s">
        <v>126</v>
      </c>
      <c r="X27" s="26">
        <f>X23*(1-X26)</f>
        <v>5.6547260142206617E-2</v>
      </c>
    </row>
    <row r="28" spans="1:24" ht="22" customHeight="1" thickBot="1" x14ac:dyDescent="0.3">
      <c r="A28" s="7" t="s">
        <v>22</v>
      </c>
      <c r="B28" s="11">
        <v>-78157000</v>
      </c>
      <c r="C28" s="11">
        <v>-82782000</v>
      </c>
      <c r="D28" s="11">
        <v>-55740000</v>
      </c>
      <c r="E28" s="11">
        <v>-154328000</v>
      </c>
      <c r="F28" s="11">
        <v>-254411000</v>
      </c>
      <c r="G28" s="11">
        <v>-396213000</v>
      </c>
      <c r="H28" s="11">
        <v>-74014000</v>
      </c>
      <c r="I28" s="11">
        <v>-294040000</v>
      </c>
      <c r="J28" s="11">
        <v>-888663000</v>
      </c>
      <c r="K28" s="11">
        <v>-674914000</v>
      </c>
      <c r="L28" s="11">
        <v>-1961400000</v>
      </c>
      <c r="M28" s="11">
        <v>-976091000</v>
      </c>
      <c r="N28" s="11">
        <v>-862000000</v>
      </c>
      <c r="O28" s="11">
        <v>690000000</v>
      </c>
      <c r="P28" s="11">
        <v>5519000000</v>
      </c>
      <c r="Q28" s="11">
        <v>12556000000</v>
      </c>
      <c r="W28" s="42" t="s">
        <v>128</v>
      </c>
      <c r="X28" s="43"/>
    </row>
    <row r="29" spans="1:24" ht="20" customHeight="1" thickTop="1" x14ac:dyDescent="0.25">
      <c r="A29" s="19" t="s">
        <v>96</v>
      </c>
      <c r="B29" s="1"/>
      <c r="C29" s="15">
        <f>(C28/B28)-1</f>
        <v>5.9175761608045274E-2</v>
      </c>
      <c r="D29" s="15">
        <f>(D28/C28)-1</f>
        <v>-0.32666521707617602</v>
      </c>
      <c r="E29" s="15">
        <f>(E28/D28)-1</f>
        <v>1.7687118765697885</v>
      </c>
      <c r="F29" s="15">
        <f t="shared" ref="F29" si="31">(F28/E28)-1</f>
        <v>0.64850837177958631</v>
      </c>
      <c r="G29" s="15">
        <f t="shared" ref="G29" si="32">(G28/F28)-1</f>
        <v>0.55737369846429585</v>
      </c>
      <c r="H29" s="15">
        <f t="shared" ref="H29" si="33">(H28/G28)-1</f>
        <v>-0.81319643726985236</v>
      </c>
      <c r="I29" s="15">
        <f t="shared" ref="I29" si="34">(I28/H28)-1</f>
        <v>2.972761909908936</v>
      </c>
      <c r="J29" s="15">
        <f t="shared" ref="J29" si="35">(J28/I28)-1</f>
        <v>2.0222520745476804</v>
      </c>
      <c r="K29" s="15">
        <f t="shared" ref="K29" si="36">(K28/J28)-1</f>
        <v>-0.24052874936843327</v>
      </c>
      <c r="L29" s="15">
        <f t="shared" ref="L29" si="37">(L28/K28)-1</f>
        <v>1.9061480425654231</v>
      </c>
      <c r="M29" s="15">
        <f t="shared" ref="M29" si="38">(M28/L28)-1</f>
        <v>-0.50234985214642602</v>
      </c>
      <c r="N29" s="15">
        <f t="shared" ref="N29" si="39">(N28/M28)-1</f>
        <v>-0.11688561824665933</v>
      </c>
      <c r="O29" s="15">
        <f t="shared" ref="O29" si="40">(O28/N28)-1</f>
        <v>-1.8004640371229699</v>
      </c>
      <c r="P29" s="15">
        <f t="shared" ref="P29" si="41">(P28/O28)-1</f>
        <v>6.9985507246376812</v>
      </c>
      <c r="Q29" s="15">
        <f t="shared" ref="Q29" si="42">(Q28/P28)-1</f>
        <v>1.2750498278673672</v>
      </c>
      <c r="W29" s="21" t="s">
        <v>129</v>
      </c>
      <c r="X29" s="28">
        <v>4.095E-2</v>
      </c>
    </row>
    <row r="30" spans="1:24" ht="20" x14ac:dyDescent="0.25">
      <c r="A30" s="5" t="s">
        <v>23</v>
      </c>
      <c r="B30" s="2">
        <v>-1070.6438000000001</v>
      </c>
      <c r="C30" s="2">
        <v>-5.6154000000000002</v>
      </c>
      <c r="D30" s="2">
        <v>-0.49790000000000001</v>
      </c>
      <c r="E30" s="2">
        <v>-1.3219000000000001</v>
      </c>
      <c r="F30" s="2">
        <v>-1.2456</v>
      </c>
      <c r="G30" s="2">
        <v>-0.95879999999999999</v>
      </c>
      <c r="H30" s="2">
        <v>-3.6799999999999999E-2</v>
      </c>
      <c r="I30" s="2">
        <v>-9.1899999999999996E-2</v>
      </c>
      <c r="J30" s="2">
        <v>-0.21959999999999999</v>
      </c>
      <c r="K30" s="2">
        <v>-9.64E-2</v>
      </c>
      <c r="L30" s="2">
        <v>-0.1668</v>
      </c>
      <c r="M30" s="2">
        <v>-4.5499999999999999E-2</v>
      </c>
      <c r="N30" s="2">
        <v>-3.5099999999999999E-2</v>
      </c>
      <c r="O30" s="2">
        <v>2.1899999999999999E-2</v>
      </c>
      <c r="P30" s="2">
        <v>0.10249999999999999</v>
      </c>
      <c r="Q30" s="2">
        <v>0.15409999999999999</v>
      </c>
      <c r="W30" s="21" t="s">
        <v>130</v>
      </c>
      <c r="X30" s="27">
        <v>2.11</v>
      </c>
    </row>
    <row r="31" spans="1:24" ht="20" x14ac:dyDescent="0.25">
      <c r="A31" s="5" t="s">
        <v>24</v>
      </c>
      <c r="B31" s="12">
        <v>-0.04</v>
      </c>
      <c r="C31" s="12">
        <v>-0.04</v>
      </c>
      <c r="D31" s="12">
        <v>-0.05</v>
      </c>
      <c r="E31" s="12">
        <v>-0.2</v>
      </c>
      <c r="F31" s="12">
        <v>-0.17</v>
      </c>
      <c r="G31" s="12">
        <v>-0.25</v>
      </c>
      <c r="H31" s="12">
        <v>-0.04</v>
      </c>
      <c r="I31" s="12">
        <v>-0.16</v>
      </c>
      <c r="J31" s="12">
        <v>-0.46</v>
      </c>
      <c r="K31" s="12">
        <v>-0.31</v>
      </c>
      <c r="L31" s="12">
        <v>-0.79</v>
      </c>
      <c r="M31" s="12">
        <v>-0.38</v>
      </c>
      <c r="N31" s="12">
        <v>-0.33</v>
      </c>
      <c r="O31" s="12">
        <v>0.25</v>
      </c>
      <c r="P31" s="12">
        <v>1.87</v>
      </c>
      <c r="Q31" s="12">
        <v>4.24</v>
      </c>
      <c r="W31" s="21" t="s">
        <v>131</v>
      </c>
      <c r="X31" s="28">
        <v>8.4000000000000005E-2</v>
      </c>
    </row>
    <row r="32" spans="1:24" ht="20" x14ac:dyDescent="0.25">
      <c r="A32" s="5" t="s">
        <v>25</v>
      </c>
      <c r="B32" s="12">
        <v>-0.04</v>
      </c>
      <c r="C32" s="12">
        <v>-0.04</v>
      </c>
      <c r="D32" s="12">
        <v>-0.05</v>
      </c>
      <c r="E32" s="12">
        <v>-0.2</v>
      </c>
      <c r="F32" s="12">
        <v>-0.17</v>
      </c>
      <c r="G32" s="12">
        <v>-0.25</v>
      </c>
      <c r="H32" s="12">
        <v>-0.04</v>
      </c>
      <c r="I32" s="12">
        <v>-0.16</v>
      </c>
      <c r="J32" s="12">
        <v>-0.46</v>
      </c>
      <c r="K32" s="12">
        <v>-0.31</v>
      </c>
      <c r="L32" s="12">
        <v>-0.79</v>
      </c>
      <c r="M32" s="12">
        <v>-0.38</v>
      </c>
      <c r="N32" s="12">
        <v>-0.33</v>
      </c>
      <c r="O32" s="12">
        <v>0.21</v>
      </c>
      <c r="P32" s="12">
        <v>1.63</v>
      </c>
      <c r="Q32" s="12">
        <v>3.71</v>
      </c>
      <c r="W32" s="23" t="s">
        <v>132</v>
      </c>
      <c r="X32" s="26">
        <f>(X29)+((X30)*(X31-X29))</f>
        <v>0.1317855</v>
      </c>
    </row>
    <row r="33" spans="1:24" ht="25" customHeight="1" x14ac:dyDescent="0.25">
      <c r="A33" s="5" t="s">
        <v>26</v>
      </c>
      <c r="B33" s="1">
        <v>2044950000</v>
      </c>
      <c r="C33" s="1">
        <v>2044950000</v>
      </c>
      <c r="D33" s="1">
        <v>1165407810</v>
      </c>
      <c r="E33" s="1">
        <v>760774530</v>
      </c>
      <c r="F33" s="1">
        <v>1505832225</v>
      </c>
      <c r="G33" s="1">
        <v>1610235000</v>
      </c>
      <c r="H33" s="1">
        <v>1791315000</v>
      </c>
      <c r="I33" s="1">
        <v>1868595000</v>
      </c>
      <c r="J33" s="1">
        <v>1923030000</v>
      </c>
      <c r="K33" s="1">
        <v>2163180000</v>
      </c>
      <c r="L33" s="1">
        <v>2486370000</v>
      </c>
      <c r="M33" s="1">
        <v>2557875000</v>
      </c>
      <c r="N33" s="1">
        <v>2655000000</v>
      </c>
      <c r="O33" s="1">
        <v>2880000000</v>
      </c>
      <c r="P33" s="1">
        <v>2958000000</v>
      </c>
      <c r="Q33" s="1">
        <v>2958000000</v>
      </c>
      <c r="W33" s="42" t="s">
        <v>139</v>
      </c>
      <c r="X33" s="43"/>
    </row>
    <row r="34" spans="1:24" ht="20" x14ac:dyDescent="0.25">
      <c r="A34" s="5" t="s">
        <v>27</v>
      </c>
      <c r="B34" s="1">
        <v>2044950000</v>
      </c>
      <c r="C34" s="1">
        <v>2044950000</v>
      </c>
      <c r="D34" s="1">
        <v>1165407810</v>
      </c>
      <c r="E34" s="1">
        <v>760774530</v>
      </c>
      <c r="F34" s="1">
        <v>1505832225</v>
      </c>
      <c r="G34" s="1">
        <v>1610235000</v>
      </c>
      <c r="H34" s="1">
        <v>1791315000</v>
      </c>
      <c r="I34" s="1">
        <v>1868595000</v>
      </c>
      <c r="J34" s="1">
        <v>1923030000</v>
      </c>
      <c r="K34" s="1">
        <v>2163180000</v>
      </c>
      <c r="L34" s="1">
        <v>2486370000</v>
      </c>
      <c r="M34" s="1">
        <v>2557875000</v>
      </c>
      <c r="N34" s="1">
        <v>2655000000</v>
      </c>
      <c r="O34" s="1">
        <v>2880000000</v>
      </c>
      <c r="P34" s="1">
        <v>3387000000</v>
      </c>
      <c r="Q34" s="1">
        <v>3387000000</v>
      </c>
      <c r="W34" s="21" t="s">
        <v>133</v>
      </c>
      <c r="X34" s="24">
        <f>X21+X22</f>
        <v>3099000000</v>
      </c>
    </row>
    <row r="35" spans="1:24" ht="22" customHeight="1" x14ac:dyDescent="0.25">
      <c r="A35" s="5" t="s">
        <v>28</v>
      </c>
      <c r="B35" s="13" t="s">
        <v>93</v>
      </c>
      <c r="C35" s="13" t="s">
        <v>93</v>
      </c>
      <c r="D35" s="13" t="s">
        <v>93</v>
      </c>
      <c r="E35" s="13" t="s">
        <v>93</v>
      </c>
      <c r="F35" s="13" t="s">
        <v>93</v>
      </c>
      <c r="G35" s="13" t="s">
        <v>93</v>
      </c>
      <c r="H35" s="13" t="s">
        <v>93</v>
      </c>
      <c r="I35" s="13" t="s">
        <v>93</v>
      </c>
      <c r="J35" s="13" t="s">
        <v>93</v>
      </c>
      <c r="K35" s="13" t="s">
        <v>93</v>
      </c>
      <c r="L35" s="13" t="s">
        <v>93</v>
      </c>
      <c r="M35" s="13" t="s">
        <v>93</v>
      </c>
      <c r="N35" s="13" t="s">
        <v>93</v>
      </c>
      <c r="O35" s="13" t="s">
        <v>93</v>
      </c>
      <c r="P35" s="13" t="s">
        <v>93</v>
      </c>
      <c r="Q35" s="13" t="s">
        <v>93</v>
      </c>
      <c r="W35" s="22" t="s">
        <v>136</v>
      </c>
      <c r="X35" s="25">
        <f>X34/X38</f>
        <v>5.1384598548497012E-3</v>
      </c>
    </row>
    <row r="36" spans="1:24" ht="21" x14ac:dyDescent="0.25">
      <c r="A36" s="4" t="s">
        <v>29</v>
      </c>
      <c r="B36" s="9" t="s">
        <v>91</v>
      </c>
      <c r="C36" s="9" t="s">
        <v>91</v>
      </c>
      <c r="D36" s="9" t="s">
        <v>91</v>
      </c>
      <c r="E36" s="9" t="s">
        <v>91</v>
      </c>
      <c r="F36" s="9" t="s">
        <v>91</v>
      </c>
      <c r="G36" s="9" t="s">
        <v>91</v>
      </c>
      <c r="H36" s="9" t="s">
        <v>91</v>
      </c>
      <c r="I36" s="9" t="s">
        <v>91</v>
      </c>
      <c r="J36" s="9" t="s">
        <v>91</v>
      </c>
      <c r="K36" s="9" t="s">
        <v>91</v>
      </c>
      <c r="L36" s="9" t="s">
        <v>91</v>
      </c>
      <c r="M36" s="9" t="s">
        <v>91</v>
      </c>
      <c r="N36" s="9" t="s">
        <v>91</v>
      </c>
      <c r="O36" s="9" t="s">
        <v>91</v>
      </c>
      <c r="P36" s="9" t="s">
        <v>91</v>
      </c>
      <c r="Q36" s="9" t="s">
        <v>91</v>
      </c>
      <c r="W36" s="21" t="s">
        <v>134</v>
      </c>
      <c r="X36" s="29">
        <v>600000000000</v>
      </c>
    </row>
    <row r="37" spans="1:24" ht="19" customHeight="1" x14ac:dyDescent="0.25">
      <c r="A37" s="5" t="s">
        <v>30</v>
      </c>
      <c r="B37" s="1">
        <v>17211000</v>
      </c>
      <c r="C37" s="1">
        <v>9277000</v>
      </c>
      <c r="D37" s="1">
        <v>69627000</v>
      </c>
      <c r="E37" s="1">
        <v>99558000</v>
      </c>
      <c r="F37" s="1">
        <v>255266000</v>
      </c>
      <c r="G37" s="1">
        <v>201890000</v>
      </c>
      <c r="H37" s="1">
        <v>845889000</v>
      </c>
      <c r="I37" s="1">
        <v>1905713000</v>
      </c>
      <c r="J37" s="1">
        <v>1196908000</v>
      </c>
      <c r="K37" s="1">
        <v>3393216000</v>
      </c>
      <c r="L37" s="1">
        <v>3367914000</v>
      </c>
      <c r="M37" s="1">
        <v>3685618000</v>
      </c>
      <c r="N37" s="1">
        <v>6268000000</v>
      </c>
      <c r="O37" s="1">
        <v>19384000000</v>
      </c>
      <c r="P37" s="1">
        <v>17576000000</v>
      </c>
      <c r="Q37" s="1">
        <v>16253000000</v>
      </c>
      <c r="W37" s="22" t="s">
        <v>137</v>
      </c>
      <c r="X37" s="25">
        <f>X36/X38</f>
        <v>0.99486154014515027</v>
      </c>
    </row>
    <row r="38" spans="1:24" ht="20" x14ac:dyDescent="0.25">
      <c r="A38" s="5" t="s">
        <v>31</v>
      </c>
      <c r="B38" s="1" t="s">
        <v>92</v>
      </c>
      <c r="C38" s="1" t="s">
        <v>92</v>
      </c>
      <c r="D38" s="1" t="s">
        <v>92</v>
      </c>
      <c r="E38" s="1" t="s">
        <v>92</v>
      </c>
      <c r="F38" s="1">
        <v>25061000</v>
      </c>
      <c r="G38" s="1" t="s">
        <v>92</v>
      </c>
      <c r="H38" s="1" t="s">
        <v>92</v>
      </c>
      <c r="I38" s="1" t="s">
        <v>92</v>
      </c>
      <c r="J38" s="1" t="s">
        <v>92</v>
      </c>
      <c r="K38" s="1" t="s">
        <v>92</v>
      </c>
      <c r="L38" s="1" t="s">
        <v>92</v>
      </c>
      <c r="M38" s="1" t="s">
        <v>92</v>
      </c>
      <c r="N38" s="1" t="s">
        <v>92</v>
      </c>
      <c r="O38" s="1" t="s">
        <v>92</v>
      </c>
      <c r="P38" s="1">
        <v>131000000</v>
      </c>
      <c r="Q38" s="1">
        <v>5932000000</v>
      </c>
      <c r="W38" s="23" t="s">
        <v>135</v>
      </c>
      <c r="X38" s="30">
        <f>X34+X36</f>
        <v>603099000000</v>
      </c>
    </row>
    <row r="39" spans="1:24" ht="20" customHeight="1" x14ac:dyDescent="0.25">
      <c r="A39" s="5" t="s">
        <v>32</v>
      </c>
      <c r="B39" s="1">
        <v>17211000</v>
      </c>
      <c r="C39" s="1">
        <v>9277000</v>
      </c>
      <c r="D39" s="1">
        <v>69627000</v>
      </c>
      <c r="E39" s="1">
        <v>99558000</v>
      </c>
      <c r="F39" s="1">
        <v>280327000</v>
      </c>
      <c r="G39" s="1">
        <v>201890000</v>
      </c>
      <c r="H39" s="1">
        <v>845889000</v>
      </c>
      <c r="I39" s="1">
        <v>1905713000</v>
      </c>
      <c r="J39" s="1">
        <v>1196908000</v>
      </c>
      <c r="K39" s="1">
        <v>3393216000</v>
      </c>
      <c r="L39" s="1">
        <v>3367914000</v>
      </c>
      <c r="M39" s="1">
        <v>3685618000</v>
      </c>
      <c r="N39" s="1">
        <v>6268000000</v>
      </c>
      <c r="O39" s="1">
        <v>19384000000</v>
      </c>
      <c r="P39" s="1">
        <v>17707000000</v>
      </c>
      <c r="Q39" s="1">
        <v>22185000000</v>
      </c>
      <c r="W39" s="42" t="s">
        <v>138</v>
      </c>
      <c r="X39" s="43"/>
    </row>
    <row r="40" spans="1:24" ht="20" x14ac:dyDescent="0.25">
      <c r="A40" s="5" t="s">
        <v>33</v>
      </c>
      <c r="B40" s="1">
        <v>59000</v>
      </c>
      <c r="C40" s="1">
        <v>3320000</v>
      </c>
      <c r="D40" s="1">
        <v>3488000</v>
      </c>
      <c r="E40" s="1">
        <v>6710000</v>
      </c>
      <c r="F40" s="1">
        <v>9539000</v>
      </c>
      <c r="G40" s="1">
        <v>26842000</v>
      </c>
      <c r="H40" s="1">
        <v>49109000</v>
      </c>
      <c r="I40" s="1">
        <v>226604000</v>
      </c>
      <c r="J40" s="1">
        <v>168965000</v>
      </c>
      <c r="K40" s="1">
        <v>499142000</v>
      </c>
      <c r="L40" s="1">
        <v>515381000</v>
      </c>
      <c r="M40" s="1">
        <v>949022000</v>
      </c>
      <c r="N40" s="1">
        <v>1324000000</v>
      </c>
      <c r="O40" s="1">
        <v>1886000000</v>
      </c>
      <c r="P40" s="1">
        <v>1913000000</v>
      </c>
      <c r="Q40" s="1">
        <v>2952000000</v>
      </c>
      <c r="W40" s="32" t="s">
        <v>127</v>
      </c>
      <c r="X40" s="31">
        <f>(X35*X27)+(X37*X32)</f>
        <v>0.13139889132494117</v>
      </c>
    </row>
    <row r="41" spans="1:24" ht="19" x14ac:dyDescent="0.25">
      <c r="A41" s="5" t="s">
        <v>34</v>
      </c>
      <c r="B41" s="1">
        <v>2108000</v>
      </c>
      <c r="C41" s="1">
        <v>16650000</v>
      </c>
      <c r="D41" s="1">
        <v>23222000</v>
      </c>
      <c r="E41" s="1">
        <v>45182000</v>
      </c>
      <c r="F41" s="1">
        <v>50082000</v>
      </c>
      <c r="G41" s="1">
        <v>268504000</v>
      </c>
      <c r="H41" s="1">
        <v>340355000</v>
      </c>
      <c r="I41" s="1">
        <v>953675000</v>
      </c>
      <c r="J41" s="1">
        <v>1277838000</v>
      </c>
      <c r="K41" s="1">
        <v>2067454000</v>
      </c>
      <c r="L41" s="1">
        <v>2263537000</v>
      </c>
      <c r="M41" s="1">
        <v>3113446000</v>
      </c>
      <c r="N41" s="1">
        <v>3552000000</v>
      </c>
      <c r="O41" s="1">
        <v>4101000000</v>
      </c>
      <c r="P41" s="1">
        <v>5757000000</v>
      </c>
      <c r="Q41" s="1">
        <v>12839000000</v>
      </c>
    </row>
    <row r="42" spans="1:24" ht="19" x14ac:dyDescent="0.25">
      <c r="A42" s="5" t="s">
        <v>35</v>
      </c>
      <c r="B42" s="1">
        <v>2930000</v>
      </c>
      <c r="C42" s="1">
        <v>2180000</v>
      </c>
      <c r="D42" s="1">
        <v>4222000</v>
      </c>
      <c r="E42" s="1">
        <v>84436000</v>
      </c>
      <c r="F42" s="1">
        <v>32890000</v>
      </c>
      <c r="G42" s="1">
        <v>27532000</v>
      </c>
      <c r="H42" s="1">
        <v>30586000</v>
      </c>
      <c r="I42" s="1">
        <v>112665000</v>
      </c>
      <c r="J42" s="1">
        <v>147857000</v>
      </c>
      <c r="K42" s="1">
        <v>299984000</v>
      </c>
      <c r="L42" s="1">
        <v>423688000</v>
      </c>
      <c r="M42" s="1">
        <v>558222000</v>
      </c>
      <c r="N42" s="1">
        <v>959000000</v>
      </c>
      <c r="O42" s="1">
        <v>1346000000</v>
      </c>
      <c r="P42" s="1">
        <v>1723000000</v>
      </c>
      <c r="Q42" s="1">
        <v>2941000000</v>
      </c>
    </row>
    <row r="43" spans="1:24" ht="19" x14ac:dyDescent="0.25">
      <c r="A43" s="6" t="s">
        <v>36</v>
      </c>
      <c r="B43" s="10">
        <v>22308000</v>
      </c>
      <c r="C43" s="10">
        <v>31427000</v>
      </c>
      <c r="D43" s="10">
        <v>100559000</v>
      </c>
      <c r="E43" s="10">
        <v>235886000</v>
      </c>
      <c r="F43" s="10">
        <v>372838000</v>
      </c>
      <c r="G43" s="10">
        <v>524768000</v>
      </c>
      <c r="H43" s="10">
        <v>1265939000</v>
      </c>
      <c r="I43" s="10">
        <v>3198657000</v>
      </c>
      <c r="J43" s="10">
        <v>2791568000</v>
      </c>
      <c r="K43" s="10">
        <v>6259796000</v>
      </c>
      <c r="L43" s="10">
        <v>6570520000</v>
      </c>
      <c r="M43" s="10">
        <v>8306308000</v>
      </c>
      <c r="N43" s="10">
        <v>12103000000</v>
      </c>
      <c r="O43" s="10">
        <v>26717000000</v>
      </c>
      <c r="P43" s="10">
        <v>27100000000</v>
      </c>
      <c r="Q43" s="10">
        <v>40917000000</v>
      </c>
    </row>
    <row r="44" spans="1:24" ht="19" x14ac:dyDescent="0.25">
      <c r="A44" s="5" t="s">
        <v>37</v>
      </c>
      <c r="B44" s="1">
        <v>11998000</v>
      </c>
      <c r="C44" s="1">
        <v>18793000</v>
      </c>
      <c r="D44" s="1">
        <v>23535000</v>
      </c>
      <c r="E44" s="1">
        <v>122599000</v>
      </c>
      <c r="F44" s="1">
        <v>310171000</v>
      </c>
      <c r="G44" s="1">
        <v>562300000</v>
      </c>
      <c r="H44" s="1">
        <v>1120919000</v>
      </c>
      <c r="I44" s="1">
        <v>2596011000</v>
      </c>
      <c r="J44" s="1">
        <v>5194737000</v>
      </c>
      <c r="K44" s="1">
        <v>15036917000</v>
      </c>
      <c r="L44" s="1">
        <v>20491616000</v>
      </c>
      <c r="M44" s="1">
        <v>19691231000</v>
      </c>
      <c r="N44" s="1">
        <v>20199000000</v>
      </c>
      <c r="O44" s="1">
        <v>23375000000</v>
      </c>
      <c r="P44" s="1">
        <v>31176000000</v>
      </c>
      <c r="Q44" s="1">
        <v>36635000000</v>
      </c>
    </row>
    <row r="45" spans="1:24" ht="19" x14ac:dyDescent="0.25">
      <c r="A45" s="5" t="s">
        <v>38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>
        <v>60237000</v>
      </c>
      <c r="M45" s="1">
        <v>68159000</v>
      </c>
      <c r="N45" s="1">
        <v>198000000</v>
      </c>
      <c r="O45" s="1">
        <v>207000000</v>
      </c>
      <c r="P45" s="1">
        <v>200000000</v>
      </c>
      <c r="Q45" s="1">
        <v>194000000</v>
      </c>
    </row>
    <row r="46" spans="1:24" ht="19" x14ac:dyDescent="0.25">
      <c r="A46" s="5" t="s">
        <v>39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>
        <v>14267000</v>
      </c>
      <c r="H46" s="1">
        <v>13930000</v>
      </c>
      <c r="I46" s="1" t="s">
        <v>92</v>
      </c>
      <c r="J46" s="1" t="s">
        <v>92</v>
      </c>
      <c r="K46" s="1">
        <v>376145000</v>
      </c>
      <c r="L46" s="1">
        <v>361502000</v>
      </c>
      <c r="M46" s="1">
        <v>282492000</v>
      </c>
      <c r="N46" s="1">
        <v>339000000</v>
      </c>
      <c r="O46" s="1">
        <v>313000000</v>
      </c>
      <c r="P46" s="1">
        <v>1517000000</v>
      </c>
      <c r="Q46" s="1">
        <v>399000000</v>
      </c>
    </row>
    <row r="47" spans="1:24" ht="19" x14ac:dyDescent="0.25">
      <c r="A47" s="5" t="s">
        <v>40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>
        <v>14267000</v>
      </c>
      <c r="H47" s="1">
        <v>13930000</v>
      </c>
      <c r="I47" s="1" t="s">
        <v>92</v>
      </c>
      <c r="J47" s="1" t="s">
        <v>92</v>
      </c>
      <c r="K47" s="1">
        <v>376145000</v>
      </c>
      <c r="L47" s="1">
        <v>421739000</v>
      </c>
      <c r="M47" s="1">
        <v>350651000</v>
      </c>
      <c r="N47" s="1">
        <v>537000000</v>
      </c>
      <c r="O47" s="1">
        <v>520000000</v>
      </c>
      <c r="P47" s="1">
        <v>1717000000</v>
      </c>
      <c r="Q47" s="1">
        <v>593000000</v>
      </c>
    </row>
    <row r="48" spans="1:24" ht="19" x14ac:dyDescent="0.25">
      <c r="A48" s="5" t="s">
        <v>41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</row>
    <row r="49" spans="1:17" ht="19" x14ac:dyDescent="0.25">
      <c r="A49" s="5" t="s">
        <v>42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</row>
    <row r="50" spans="1:17" ht="19" x14ac:dyDescent="0.25">
      <c r="A50" s="5" t="s">
        <v>43</v>
      </c>
      <c r="B50" s="1">
        <v>531000</v>
      </c>
      <c r="C50" s="1">
        <v>1479000</v>
      </c>
      <c r="D50" s="1">
        <v>6330000</v>
      </c>
      <c r="E50" s="1">
        <v>27597000</v>
      </c>
      <c r="F50" s="1">
        <v>30439000</v>
      </c>
      <c r="G50" s="1">
        <v>12854000</v>
      </c>
      <c r="H50" s="1">
        <v>16142000</v>
      </c>
      <c r="I50" s="1">
        <v>54583000</v>
      </c>
      <c r="J50" s="1">
        <v>106155000</v>
      </c>
      <c r="K50" s="1">
        <v>991218000</v>
      </c>
      <c r="L50" s="1">
        <v>1171497000</v>
      </c>
      <c r="M50" s="1">
        <v>1391424000</v>
      </c>
      <c r="N50" s="1">
        <v>1470000000</v>
      </c>
      <c r="O50" s="1">
        <v>1536000000</v>
      </c>
      <c r="P50" s="1">
        <v>2138000000</v>
      </c>
      <c r="Q50" s="1">
        <v>4193000000</v>
      </c>
    </row>
    <row r="51" spans="1:17" ht="19" x14ac:dyDescent="0.25">
      <c r="A51" s="5" t="s">
        <v>44</v>
      </c>
      <c r="B51" s="1">
        <v>12529000</v>
      </c>
      <c r="C51" s="1">
        <v>20272000</v>
      </c>
      <c r="D51" s="1">
        <v>29865000</v>
      </c>
      <c r="E51" s="1">
        <v>150196000</v>
      </c>
      <c r="F51" s="1">
        <v>340610000</v>
      </c>
      <c r="G51" s="1">
        <v>589421000</v>
      </c>
      <c r="H51" s="1">
        <v>1150991000</v>
      </c>
      <c r="I51" s="1">
        <v>2650594000</v>
      </c>
      <c r="J51" s="1">
        <v>5300892000</v>
      </c>
      <c r="K51" s="1">
        <v>16404280000</v>
      </c>
      <c r="L51" s="1">
        <v>22084852000</v>
      </c>
      <c r="M51" s="1">
        <v>21433306000</v>
      </c>
      <c r="N51" s="1">
        <v>22206000000</v>
      </c>
      <c r="O51" s="1">
        <v>25431000000</v>
      </c>
      <c r="P51" s="1">
        <v>35031000000</v>
      </c>
      <c r="Q51" s="1">
        <v>41421000000</v>
      </c>
    </row>
    <row r="52" spans="1:17" ht="19" x14ac:dyDescent="0.25">
      <c r="A52" s="5" t="s">
        <v>45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>
        <v>1000</v>
      </c>
      <c r="H52" s="1" t="s">
        <v>92</v>
      </c>
      <c r="I52" s="1" t="s">
        <v>92</v>
      </c>
      <c r="J52" s="1" t="s">
        <v>92</v>
      </c>
      <c r="K52" s="1" t="s">
        <v>92</v>
      </c>
      <c r="L52" s="1" t="s">
        <v>92</v>
      </c>
      <c r="M52" s="1" t="s">
        <v>92</v>
      </c>
      <c r="N52" s="1" t="s">
        <v>92</v>
      </c>
      <c r="O52" s="1" t="s">
        <v>92</v>
      </c>
      <c r="P52" s="1" t="s">
        <v>92</v>
      </c>
      <c r="Q52" s="1" t="s">
        <v>92</v>
      </c>
    </row>
    <row r="53" spans="1:17" ht="19" x14ac:dyDescent="0.25">
      <c r="A53" s="7" t="s">
        <v>46</v>
      </c>
      <c r="B53" s="11">
        <v>34837000</v>
      </c>
      <c r="C53" s="11">
        <v>51699000</v>
      </c>
      <c r="D53" s="11">
        <v>130424000</v>
      </c>
      <c r="E53" s="11">
        <v>386082000</v>
      </c>
      <c r="F53" s="11">
        <v>713448000</v>
      </c>
      <c r="G53" s="11">
        <v>1114190000</v>
      </c>
      <c r="H53" s="11">
        <v>2416930000</v>
      </c>
      <c r="I53" s="11">
        <v>5849251000</v>
      </c>
      <c r="J53" s="11">
        <v>8092460000</v>
      </c>
      <c r="K53" s="11">
        <v>22664076000</v>
      </c>
      <c r="L53" s="11">
        <v>28655372000</v>
      </c>
      <c r="M53" s="11">
        <v>29739614000</v>
      </c>
      <c r="N53" s="11">
        <v>34309000000</v>
      </c>
      <c r="O53" s="11">
        <v>52148000000</v>
      </c>
      <c r="P53" s="11">
        <v>62131000000</v>
      </c>
      <c r="Q53" s="11">
        <v>82338000000</v>
      </c>
    </row>
    <row r="54" spans="1:17" ht="19" x14ac:dyDescent="0.25">
      <c r="A54" s="5" t="s">
        <v>47</v>
      </c>
      <c r="B54" s="1">
        <v>5369000</v>
      </c>
      <c r="C54" s="1">
        <v>14184000</v>
      </c>
      <c r="D54" s="1">
        <v>15086000</v>
      </c>
      <c r="E54" s="1">
        <v>28951000</v>
      </c>
      <c r="F54" s="1">
        <v>56141000</v>
      </c>
      <c r="G54" s="1">
        <v>303382000</v>
      </c>
      <c r="H54" s="1">
        <v>303969000</v>
      </c>
      <c r="I54" s="1">
        <v>777946000</v>
      </c>
      <c r="J54" s="1">
        <v>916148000</v>
      </c>
      <c r="K54" s="1">
        <v>1860341000</v>
      </c>
      <c r="L54" s="1">
        <v>2390250000</v>
      </c>
      <c r="M54" s="1">
        <v>3404451000</v>
      </c>
      <c r="N54" s="1">
        <v>3771000000</v>
      </c>
      <c r="O54" s="1">
        <v>6051000000</v>
      </c>
      <c r="P54" s="1">
        <v>10025000000</v>
      </c>
      <c r="Q54" s="1">
        <v>15255000000</v>
      </c>
    </row>
    <row r="55" spans="1:17" ht="19" x14ac:dyDescent="0.25">
      <c r="A55" s="5" t="s">
        <v>48</v>
      </c>
      <c r="B55" s="1">
        <v>80000</v>
      </c>
      <c r="C55" s="1">
        <v>341000</v>
      </c>
      <c r="D55" s="1">
        <v>290000</v>
      </c>
      <c r="E55" s="1">
        <v>279000</v>
      </c>
      <c r="F55" s="1">
        <v>8983000</v>
      </c>
      <c r="G55" s="1">
        <v>55206000</v>
      </c>
      <c r="H55" s="1">
        <v>7904000</v>
      </c>
      <c r="I55" s="1">
        <v>632128000</v>
      </c>
      <c r="J55" s="1">
        <v>633166000</v>
      </c>
      <c r="K55" s="1">
        <v>1202178000</v>
      </c>
      <c r="L55" s="1">
        <v>963862000</v>
      </c>
      <c r="M55" s="1">
        <v>2711199000</v>
      </c>
      <c r="N55" s="1">
        <v>2070000000</v>
      </c>
      <c r="O55" s="1">
        <v>2418000000</v>
      </c>
      <c r="P55" s="1">
        <v>1957000000</v>
      </c>
      <c r="Q55" s="1">
        <v>1502000000</v>
      </c>
    </row>
    <row r="56" spans="1:17" ht="19" x14ac:dyDescent="0.25">
      <c r="A56" s="5" t="s">
        <v>49</v>
      </c>
      <c r="B56" s="1" t="s">
        <v>92</v>
      </c>
      <c r="C56" s="1" t="s">
        <v>92</v>
      </c>
      <c r="D56" s="1" t="s">
        <v>92</v>
      </c>
      <c r="E56" s="1">
        <v>2674000</v>
      </c>
      <c r="F56" s="1">
        <v>967000</v>
      </c>
      <c r="G56" s="1">
        <v>9710000</v>
      </c>
      <c r="H56" s="1">
        <v>38067000</v>
      </c>
      <c r="I56" s="1">
        <v>71229000</v>
      </c>
      <c r="J56" s="1">
        <v>101206000</v>
      </c>
      <c r="K56" s="1">
        <v>152897000</v>
      </c>
      <c r="L56" s="1">
        <v>185807000</v>
      </c>
      <c r="M56" s="1">
        <v>348663000</v>
      </c>
      <c r="N56" s="1">
        <v>611000000</v>
      </c>
      <c r="O56" s="1">
        <v>777000000</v>
      </c>
      <c r="P56" s="1">
        <v>1122000000</v>
      </c>
      <c r="Q56" s="1" t="s">
        <v>92</v>
      </c>
    </row>
    <row r="57" spans="1:17" ht="19" x14ac:dyDescent="0.25">
      <c r="A57" s="5" t="s">
        <v>50</v>
      </c>
      <c r="B57" s="1" t="s">
        <v>92</v>
      </c>
      <c r="C57" s="1">
        <v>4073000</v>
      </c>
      <c r="D57" s="1">
        <v>1377000</v>
      </c>
      <c r="E57" s="1">
        <v>4635000</v>
      </c>
      <c r="F57" s="1">
        <v>2345000</v>
      </c>
      <c r="G57" s="1">
        <v>140722000</v>
      </c>
      <c r="H57" s="1">
        <v>255035000</v>
      </c>
      <c r="I57" s="1">
        <v>449238000</v>
      </c>
      <c r="J57" s="1">
        <v>707331000</v>
      </c>
      <c r="K57" s="1">
        <v>1426985000</v>
      </c>
      <c r="L57" s="1">
        <v>1869172000</v>
      </c>
      <c r="M57" s="1">
        <v>1422893000</v>
      </c>
      <c r="N57" s="1">
        <v>1889000000</v>
      </c>
      <c r="O57" s="1">
        <v>2210000000</v>
      </c>
      <c r="P57" s="1">
        <v>2372000000</v>
      </c>
      <c r="Q57" s="1">
        <v>2810000000</v>
      </c>
    </row>
    <row r="58" spans="1:17" ht="19" x14ac:dyDescent="0.25">
      <c r="A58" s="5" t="s">
        <v>51</v>
      </c>
      <c r="B58" s="1">
        <v>45847000</v>
      </c>
      <c r="C58" s="1">
        <v>69337000</v>
      </c>
      <c r="D58" s="1">
        <v>40736000</v>
      </c>
      <c r="E58" s="1">
        <v>49026000</v>
      </c>
      <c r="F58" s="1">
        <v>122903000</v>
      </c>
      <c r="G58" s="1">
        <v>30088000</v>
      </c>
      <c r="H58" s="1">
        <v>70185000</v>
      </c>
      <c r="I58" s="1">
        <v>176625000</v>
      </c>
      <c r="J58" s="1">
        <v>458423000</v>
      </c>
      <c r="K58" s="1">
        <v>1184604000</v>
      </c>
      <c r="L58" s="1">
        <v>2265579000</v>
      </c>
      <c r="M58" s="1">
        <v>2104930000</v>
      </c>
      <c r="N58" s="1">
        <v>2326000000</v>
      </c>
      <c r="O58" s="1">
        <v>2792000000</v>
      </c>
      <c r="P58" s="1">
        <v>4229000000</v>
      </c>
      <c r="Q58" s="1">
        <v>7142000000</v>
      </c>
    </row>
    <row r="59" spans="1:17" ht="19" x14ac:dyDescent="0.25">
      <c r="A59" s="6" t="s">
        <v>52</v>
      </c>
      <c r="B59" s="10">
        <v>51296000</v>
      </c>
      <c r="C59" s="10">
        <v>87935000</v>
      </c>
      <c r="D59" s="10">
        <v>57489000</v>
      </c>
      <c r="E59" s="10">
        <v>85565000</v>
      </c>
      <c r="F59" s="10">
        <v>191339000</v>
      </c>
      <c r="G59" s="10">
        <v>539108000</v>
      </c>
      <c r="H59" s="10">
        <v>675160000</v>
      </c>
      <c r="I59" s="10">
        <v>2107166000</v>
      </c>
      <c r="J59" s="10">
        <v>2816274000</v>
      </c>
      <c r="K59" s="10">
        <v>5827005000</v>
      </c>
      <c r="L59" s="10">
        <v>7674670000</v>
      </c>
      <c r="M59" s="10">
        <v>9992136000</v>
      </c>
      <c r="N59" s="10">
        <v>10667000000</v>
      </c>
      <c r="O59" s="10">
        <v>14248000000</v>
      </c>
      <c r="P59" s="10">
        <v>19705000000</v>
      </c>
      <c r="Q59" s="10">
        <v>26709000000</v>
      </c>
    </row>
    <row r="60" spans="1:17" ht="19" x14ac:dyDescent="0.25">
      <c r="A60" s="5" t="s">
        <v>53</v>
      </c>
      <c r="B60" s="1">
        <v>18000</v>
      </c>
      <c r="C60" s="1">
        <v>55416000</v>
      </c>
      <c r="D60" s="1">
        <v>800000</v>
      </c>
      <c r="E60" s="1">
        <v>72324000</v>
      </c>
      <c r="F60" s="1">
        <v>271165000</v>
      </c>
      <c r="G60" s="1">
        <v>411460000</v>
      </c>
      <c r="H60" s="1">
        <v>598974000</v>
      </c>
      <c r="I60" s="1">
        <v>1876981000</v>
      </c>
      <c r="J60" s="1">
        <v>2082420000</v>
      </c>
      <c r="K60" s="1">
        <v>7385937000</v>
      </c>
      <c r="L60" s="1">
        <v>11152086000</v>
      </c>
      <c r="M60" s="1">
        <v>11116072000</v>
      </c>
      <c r="N60" s="1">
        <v>12627000000</v>
      </c>
      <c r="O60" s="1">
        <v>10861000000</v>
      </c>
      <c r="P60" s="1">
        <v>6916000000</v>
      </c>
      <c r="Q60" s="1">
        <v>1597000000</v>
      </c>
    </row>
    <row r="61" spans="1:17" ht="19" x14ac:dyDescent="0.25">
      <c r="A61" s="5" t="s">
        <v>50</v>
      </c>
      <c r="B61" s="1" t="s">
        <v>92</v>
      </c>
      <c r="C61" s="1" t="s">
        <v>92</v>
      </c>
      <c r="D61" s="1">
        <v>1240000</v>
      </c>
      <c r="E61" s="1">
        <v>2783000</v>
      </c>
      <c r="F61" s="1">
        <v>3146000</v>
      </c>
      <c r="G61" s="1">
        <v>3060000</v>
      </c>
      <c r="H61" s="1">
        <v>181180000</v>
      </c>
      <c r="I61" s="1">
        <v>292271000</v>
      </c>
      <c r="J61" s="1">
        <v>446105000</v>
      </c>
      <c r="K61" s="1">
        <v>851790000</v>
      </c>
      <c r="L61" s="1">
        <v>1177799000</v>
      </c>
      <c r="M61" s="1">
        <v>990873000</v>
      </c>
      <c r="N61" s="1">
        <v>1207000000</v>
      </c>
      <c r="O61" s="1">
        <v>1284000000</v>
      </c>
      <c r="P61" s="1">
        <v>2052000000</v>
      </c>
      <c r="Q61" s="1">
        <v>2804000000</v>
      </c>
    </row>
    <row r="62" spans="1:17" ht="19" x14ac:dyDescent="0.25">
      <c r="A62" s="5" t="s">
        <v>54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>
        <v>6821000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>
        <v>151000000</v>
      </c>
      <c r="P62" s="1">
        <v>24000000</v>
      </c>
      <c r="Q62" s="1" t="s">
        <v>92</v>
      </c>
    </row>
    <row r="63" spans="1:17" ht="19" x14ac:dyDescent="0.25">
      <c r="A63" s="5" t="s">
        <v>55</v>
      </c>
      <c r="B63" s="1">
        <v>101369000</v>
      </c>
      <c r="C63" s="1">
        <v>108062000</v>
      </c>
      <c r="D63" s="1">
        <v>324418000</v>
      </c>
      <c r="E63" s="1">
        <v>18362000</v>
      </c>
      <c r="F63" s="1">
        <v>23753000</v>
      </c>
      <c r="G63" s="1">
        <v>35862000</v>
      </c>
      <c r="H63" s="1">
        <v>287675000</v>
      </c>
      <c r="I63" s="1">
        <v>661123000</v>
      </c>
      <c r="J63" s="1">
        <v>1658717000</v>
      </c>
      <c r="K63" s="1">
        <v>2694219000</v>
      </c>
      <c r="L63" s="1">
        <v>3018495000</v>
      </c>
      <c r="M63" s="1">
        <v>1326929000</v>
      </c>
      <c r="N63" s="1">
        <v>1698000000</v>
      </c>
      <c r="O63" s="1">
        <v>1925000000</v>
      </c>
      <c r="P63" s="1">
        <v>1851000000</v>
      </c>
      <c r="Q63" s="1">
        <v>6115000000</v>
      </c>
    </row>
    <row r="64" spans="1:17" ht="19" x14ac:dyDescent="0.25">
      <c r="A64" s="5" t="s">
        <v>56</v>
      </c>
      <c r="B64" s="1">
        <v>101387000</v>
      </c>
      <c r="C64" s="1">
        <v>163478000</v>
      </c>
      <c r="D64" s="1">
        <v>326458000</v>
      </c>
      <c r="E64" s="1">
        <v>93469000</v>
      </c>
      <c r="F64" s="1">
        <v>298064000</v>
      </c>
      <c r="G64" s="1">
        <v>450382000</v>
      </c>
      <c r="H64" s="1">
        <v>1074650000</v>
      </c>
      <c r="I64" s="1">
        <v>2830375000</v>
      </c>
      <c r="J64" s="1">
        <v>4187242000</v>
      </c>
      <c r="K64" s="1">
        <v>10931946000</v>
      </c>
      <c r="L64" s="1">
        <v>15348380000</v>
      </c>
      <c r="M64" s="1">
        <v>13433874000</v>
      </c>
      <c r="N64" s="1">
        <v>15532000000</v>
      </c>
      <c r="O64" s="1">
        <v>14221000000</v>
      </c>
      <c r="P64" s="1">
        <v>10843000000</v>
      </c>
      <c r="Q64" s="1">
        <v>10516000000</v>
      </c>
    </row>
    <row r="65" spans="1:17" ht="19" x14ac:dyDescent="0.25">
      <c r="A65" s="5" t="s">
        <v>57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92</v>
      </c>
      <c r="K65" s="1" t="s">
        <v>92</v>
      </c>
      <c r="L65" s="1" t="s">
        <v>92</v>
      </c>
      <c r="M65" s="1" t="s">
        <v>92</v>
      </c>
      <c r="N65" s="1" t="s">
        <v>92</v>
      </c>
      <c r="O65" s="1" t="s">
        <v>92</v>
      </c>
      <c r="P65" s="1" t="s">
        <v>92</v>
      </c>
      <c r="Q65" s="1" t="s">
        <v>92</v>
      </c>
    </row>
    <row r="66" spans="1:17" ht="19" x14ac:dyDescent="0.25">
      <c r="A66" s="6" t="s">
        <v>58</v>
      </c>
      <c r="B66" s="10">
        <v>152683000</v>
      </c>
      <c r="C66" s="10">
        <v>251413000</v>
      </c>
      <c r="D66" s="10">
        <v>383947000</v>
      </c>
      <c r="E66" s="10">
        <v>179034000</v>
      </c>
      <c r="F66" s="10">
        <v>489403000</v>
      </c>
      <c r="G66" s="10">
        <v>989490000</v>
      </c>
      <c r="H66" s="10">
        <v>1749810000</v>
      </c>
      <c r="I66" s="10">
        <v>4937541000</v>
      </c>
      <c r="J66" s="10">
        <v>7003516000</v>
      </c>
      <c r="K66" s="10">
        <v>16758951000</v>
      </c>
      <c r="L66" s="10">
        <v>23023050000</v>
      </c>
      <c r="M66" s="10">
        <v>23426010000</v>
      </c>
      <c r="N66" s="10">
        <v>26199000000</v>
      </c>
      <c r="O66" s="10">
        <v>28469000000</v>
      </c>
      <c r="P66" s="10">
        <v>30548000000</v>
      </c>
      <c r="Q66" s="10">
        <v>37225000000</v>
      </c>
    </row>
    <row r="67" spans="1:17" ht="19" x14ac:dyDescent="0.25">
      <c r="A67" s="5" t="s">
        <v>59</v>
      </c>
      <c r="B67" s="1">
        <v>18000</v>
      </c>
      <c r="C67" s="1">
        <v>21000</v>
      </c>
      <c r="D67" s="1">
        <v>7000</v>
      </c>
      <c r="E67" s="1">
        <v>95000</v>
      </c>
      <c r="F67" s="1">
        <v>104000</v>
      </c>
      <c r="G67" s="1">
        <v>115000</v>
      </c>
      <c r="H67" s="1">
        <v>123000</v>
      </c>
      <c r="I67" s="1">
        <v>126000</v>
      </c>
      <c r="J67" s="1">
        <v>131000</v>
      </c>
      <c r="K67" s="1">
        <v>161000</v>
      </c>
      <c r="L67" s="1">
        <v>169000</v>
      </c>
      <c r="M67" s="1">
        <v>173000</v>
      </c>
      <c r="N67" s="1" t="s">
        <v>92</v>
      </c>
      <c r="O67" s="1">
        <v>1000000</v>
      </c>
      <c r="P67" s="1">
        <v>1000000</v>
      </c>
      <c r="Q67" s="1">
        <v>3000000</v>
      </c>
    </row>
    <row r="68" spans="1:17" ht="19" x14ac:dyDescent="0.25">
      <c r="A68" s="5" t="s">
        <v>60</v>
      </c>
      <c r="B68" s="1">
        <v>-122132000</v>
      </c>
      <c r="C68" s="1">
        <v>-204914000</v>
      </c>
      <c r="D68" s="1">
        <v>-260654000</v>
      </c>
      <c r="E68" s="1">
        <v>-414982000</v>
      </c>
      <c r="F68" s="1">
        <v>-669392000</v>
      </c>
      <c r="G68" s="1">
        <v>-1065606000</v>
      </c>
      <c r="H68" s="1">
        <v>-1139620000</v>
      </c>
      <c r="I68" s="1">
        <v>-1433682000</v>
      </c>
      <c r="J68" s="1">
        <v>-2322323000</v>
      </c>
      <c r="K68" s="1">
        <v>-2997237000</v>
      </c>
      <c r="L68" s="1">
        <v>-4974299000</v>
      </c>
      <c r="M68" s="1">
        <v>-5317832000</v>
      </c>
      <c r="N68" s="1">
        <v>-6083000000</v>
      </c>
      <c r="O68" s="1">
        <v>-5399000000</v>
      </c>
      <c r="P68" s="1">
        <v>331000000</v>
      </c>
      <c r="Q68" s="1">
        <v>12885000000</v>
      </c>
    </row>
    <row r="69" spans="1:17" ht="19" x14ac:dyDescent="0.25">
      <c r="A69" s="5" t="s">
        <v>61</v>
      </c>
      <c r="B69" s="1" t="s">
        <v>92</v>
      </c>
      <c r="C69" s="1" t="s">
        <v>92</v>
      </c>
      <c r="D69" s="1" t="s">
        <v>92</v>
      </c>
      <c r="E69" s="1" t="s">
        <v>92</v>
      </c>
      <c r="F69" s="1">
        <v>-3000</v>
      </c>
      <c r="G69" s="1" t="s">
        <v>92</v>
      </c>
      <c r="H69" s="1" t="s">
        <v>92</v>
      </c>
      <c r="I69" s="1" t="s">
        <v>92</v>
      </c>
      <c r="J69" s="1">
        <v>-3556000</v>
      </c>
      <c r="K69" s="1">
        <v>-23740000</v>
      </c>
      <c r="L69" s="1">
        <v>33348000</v>
      </c>
      <c r="M69" s="1">
        <v>-8218000</v>
      </c>
      <c r="N69" s="1">
        <v>-36000000</v>
      </c>
      <c r="O69" s="1">
        <v>363000000</v>
      </c>
      <c r="P69" s="1">
        <v>54000000</v>
      </c>
      <c r="Q69" s="1">
        <v>-361000000</v>
      </c>
    </row>
    <row r="70" spans="1:17" ht="19" x14ac:dyDescent="0.25">
      <c r="A70" s="5" t="s">
        <v>62</v>
      </c>
      <c r="B70" s="1">
        <v>4268000</v>
      </c>
      <c r="C70" s="1">
        <v>5179000</v>
      </c>
      <c r="D70" s="1">
        <v>7124000</v>
      </c>
      <c r="E70" s="1">
        <v>621935000</v>
      </c>
      <c r="F70" s="1">
        <v>893336000</v>
      </c>
      <c r="G70" s="1">
        <v>1190191000</v>
      </c>
      <c r="H70" s="1">
        <v>1806617000</v>
      </c>
      <c r="I70" s="1">
        <v>2345266000</v>
      </c>
      <c r="J70" s="1">
        <v>3414692000</v>
      </c>
      <c r="K70" s="1">
        <v>7773727000</v>
      </c>
      <c r="L70" s="1">
        <v>9178024000</v>
      </c>
      <c r="M70" s="1">
        <v>10249120000</v>
      </c>
      <c r="N70" s="1">
        <v>12737000000</v>
      </c>
      <c r="O70" s="1">
        <v>27260000000</v>
      </c>
      <c r="P70" s="1">
        <v>29803000000</v>
      </c>
      <c r="Q70" s="1">
        <v>32177000000</v>
      </c>
    </row>
    <row r="71" spans="1:17" ht="19" x14ac:dyDescent="0.25">
      <c r="A71" s="6" t="s">
        <v>63</v>
      </c>
      <c r="B71" s="10">
        <v>-117846000</v>
      </c>
      <c r="C71" s="10">
        <v>-199714000</v>
      </c>
      <c r="D71" s="10">
        <v>-253523000</v>
      </c>
      <c r="E71" s="10">
        <v>207048000</v>
      </c>
      <c r="F71" s="10">
        <v>224045000</v>
      </c>
      <c r="G71" s="10">
        <v>124700000</v>
      </c>
      <c r="H71" s="10">
        <v>667120000</v>
      </c>
      <c r="I71" s="10">
        <v>911710000</v>
      </c>
      <c r="J71" s="10">
        <v>1088944000</v>
      </c>
      <c r="K71" s="10">
        <v>4752911000</v>
      </c>
      <c r="L71" s="10">
        <v>4237242000</v>
      </c>
      <c r="M71" s="10">
        <v>4923243000</v>
      </c>
      <c r="N71" s="10">
        <v>6618000000</v>
      </c>
      <c r="O71" s="10">
        <v>22225000000</v>
      </c>
      <c r="P71" s="10">
        <v>30189000000</v>
      </c>
      <c r="Q71" s="10">
        <v>44704000000</v>
      </c>
    </row>
    <row r="72" spans="1:17" ht="19" x14ac:dyDescent="0.25">
      <c r="A72" s="7" t="s">
        <v>64</v>
      </c>
      <c r="B72" s="11">
        <v>34837000</v>
      </c>
      <c r="C72" s="11">
        <v>51699000</v>
      </c>
      <c r="D72" s="11">
        <v>130424000</v>
      </c>
      <c r="E72" s="11">
        <v>386082000</v>
      </c>
      <c r="F72" s="11">
        <v>713448000</v>
      </c>
      <c r="G72" s="11">
        <v>1114190000</v>
      </c>
      <c r="H72" s="11">
        <v>2416930000</v>
      </c>
      <c r="I72" s="11">
        <v>5849251000</v>
      </c>
      <c r="J72" s="11">
        <v>8092460000</v>
      </c>
      <c r="K72" s="11">
        <v>21511862000</v>
      </c>
      <c r="L72" s="11">
        <v>27260292000</v>
      </c>
      <c r="M72" s="11">
        <v>28349253000</v>
      </c>
      <c r="N72" s="11">
        <v>32817000000</v>
      </c>
      <c r="O72" s="11">
        <v>50694000000</v>
      </c>
      <c r="P72" s="11">
        <v>60737000000</v>
      </c>
      <c r="Q72" s="11">
        <v>81929000000</v>
      </c>
    </row>
    <row r="73" spans="1:17" ht="19" x14ac:dyDescent="0.25">
      <c r="A73" s="5" t="s">
        <v>28</v>
      </c>
      <c r="B73" s="13" t="s">
        <v>93</v>
      </c>
      <c r="C73" s="13" t="s">
        <v>93</v>
      </c>
      <c r="D73" s="13" t="s">
        <v>93</v>
      </c>
      <c r="E73" s="13" t="s">
        <v>93</v>
      </c>
      <c r="F73" s="13" t="s">
        <v>93</v>
      </c>
      <c r="G73" s="13" t="s">
        <v>93</v>
      </c>
      <c r="H73" s="13" t="s">
        <v>93</v>
      </c>
      <c r="I73" s="13" t="s">
        <v>93</v>
      </c>
      <c r="J73" s="13" t="s">
        <v>93</v>
      </c>
      <c r="K73" s="13" t="s">
        <v>93</v>
      </c>
      <c r="L73" s="13" t="s">
        <v>93</v>
      </c>
      <c r="M73" s="13" t="s">
        <v>93</v>
      </c>
      <c r="N73" s="13" t="s">
        <v>93</v>
      </c>
      <c r="O73" s="13" t="s">
        <v>93</v>
      </c>
      <c r="P73" s="13" t="s">
        <v>93</v>
      </c>
      <c r="Q73" s="13" t="s">
        <v>93</v>
      </c>
    </row>
    <row r="74" spans="1:17" ht="21" x14ac:dyDescent="0.25">
      <c r="A74" s="4" t="s">
        <v>65</v>
      </c>
      <c r="B74" s="9" t="s">
        <v>91</v>
      </c>
      <c r="C74" s="9" t="s">
        <v>91</v>
      </c>
      <c r="D74" s="9" t="s">
        <v>91</v>
      </c>
      <c r="E74" s="9" t="s">
        <v>91</v>
      </c>
      <c r="F74" s="9" t="s">
        <v>91</v>
      </c>
      <c r="G74" s="9" t="s">
        <v>91</v>
      </c>
      <c r="H74" s="9" t="s">
        <v>91</v>
      </c>
      <c r="I74" s="9" t="s">
        <v>91</v>
      </c>
      <c r="J74" s="9" t="s">
        <v>91</v>
      </c>
      <c r="K74" s="9" t="s">
        <v>91</v>
      </c>
      <c r="L74" s="9" t="s">
        <v>91</v>
      </c>
      <c r="M74" s="9" t="s">
        <v>91</v>
      </c>
      <c r="N74" s="9" t="s">
        <v>91</v>
      </c>
      <c r="O74" s="9" t="s">
        <v>91</v>
      </c>
      <c r="P74" s="9" t="s">
        <v>91</v>
      </c>
      <c r="Q74" s="9" t="s">
        <v>91</v>
      </c>
    </row>
    <row r="75" spans="1:17" ht="19" x14ac:dyDescent="0.25">
      <c r="A75" s="5" t="s">
        <v>66</v>
      </c>
      <c r="B75" s="1">
        <v>-78157000</v>
      </c>
      <c r="C75" s="1">
        <v>-82782000</v>
      </c>
      <c r="D75" s="1">
        <v>-55740000</v>
      </c>
      <c r="E75" s="1">
        <v>-154328000</v>
      </c>
      <c r="F75" s="1">
        <v>-254411000</v>
      </c>
      <c r="G75" s="1">
        <v>-396213000</v>
      </c>
      <c r="H75" s="1">
        <v>-74014000</v>
      </c>
      <c r="I75" s="1">
        <v>-294040000</v>
      </c>
      <c r="J75" s="1">
        <v>-888663000</v>
      </c>
      <c r="K75" s="1">
        <v>-773046000</v>
      </c>
      <c r="L75" s="1">
        <v>-2240578000</v>
      </c>
      <c r="M75" s="1">
        <v>-1062582000</v>
      </c>
      <c r="N75" s="1">
        <v>-775000000</v>
      </c>
      <c r="O75" s="1">
        <v>862000000</v>
      </c>
      <c r="P75" s="1">
        <v>5644000000</v>
      </c>
      <c r="Q75" s="1">
        <v>12587000000</v>
      </c>
    </row>
    <row r="76" spans="1:17" ht="19" x14ac:dyDescent="0.25">
      <c r="A76" s="5" t="s">
        <v>13</v>
      </c>
      <c r="B76" s="1">
        <v>2895000</v>
      </c>
      <c r="C76" s="1">
        <v>4157000</v>
      </c>
      <c r="D76" s="1">
        <v>6940000</v>
      </c>
      <c r="E76" s="1">
        <v>10623000</v>
      </c>
      <c r="F76" s="1">
        <v>16919000</v>
      </c>
      <c r="G76" s="1">
        <v>28825000</v>
      </c>
      <c r="H76" s="1">
        <v>106083000</v>
      </c>
      <c r="I76" s="1">
        <v>231931000</v>
      </c>
      <c r="J76" s="1">
        <v>422590000</v>
      </c>
      <c r="K76" s="1">
        <v>947099000</v>
      </c>
      <c r="L76" s="1">
        <v>1636003000</v>
      </c>
      <c r="M76" s="1">
        <v>1901050000</v>
      </c>
      <c r="N76" s="1">
        <v>2154000000</v>
      </c>
      <c r="O76" s="1">
        <v>2322000000</v>
      </c>
      <c r="P76" s="1">
        <v>2911000000</v>
      </c>
      <c r="Q76" s="1">
        <v>3747000000</v>
      </c>
    </row>
    <row r="77" spans="1:17" ht="19" x14ac:dyDescent="0.25">
      <c r="A77" s="5" t="s">
        <v>67</v>
      </c>
      <c r="B77" s="1" t="s">
        <v>92</v>
      </c>
      <c r="C77" s="1" t="s">
        <v>92</v>
      </c>
      <c r="D77" s="1" t="s">
        <v>92</v>
      </c>
      <c r="E77" s="1" t="s">
        <v>92</v>
      </c>
      <c r="F77" s="1" t="s">
        <v>92</v>
      </c>
      <c r="G77" s="1" t="s">
        <v>92</v>
      </c>
      <c r="H77" s="1" t="s">
        <v>92</v>
      </c>
      <c r="I77" s="1" t="s">
        <v>92</v>
      </c>
      <c r="J77" s="1" t="s">
        <v>92</v>
      </c>
      <c r="K77" s="1" t="s">
        <v>92</v>
      </c>
      <c r="L77" s="1" t="s">
        <v>92</v>
      </c>
      <c r="M77" s="1" t="s">
        <v>92</v>
      </c>
      <c r="N77" s="1" t="s">
        <v>92</v>
      </c>
      <c r="O77" s="1" t="s">
        <v>92</v>
      </c>
      <c r="P77" s="1" t="s">
        <v>92</v>
      </c>
      <c r="Q77" s="1" t="s">
        <v>92</v>
      </c>
    </row>
    <row r="78" spans="1:17" ht="19" x14ac:dyDescent="0.25">
      <c r="A78" s="5" t="s">
        <v>68</v>
      </c>
      <c r="B78" s="1">
        <v>198000</v>
      </c>
      <c r="C78" s="1">
        <v>437000</v>
      </c>
      <c r="D78" s="1">
        <v>1434000</v>
      </c>
      <c r="E78" s="1">
        <v>21156000</v>
      </c>
      <c r="F78" s="1">
        <v>29419000</v>
      </c>
      <c r="G78" s="1">
        <v>50145000</v>
      </c>
      <c r="H78" s="1">
        <v>80737000</v>
      </c>
      <c r="I78" s="1">
        <v>156496000</v>
      </c>
      <c r="J78" s="1">
        <v>197999000</v>
      </c>
      <c r="K78" s="1">
        <v>334225000</v>
      </c>
      <c r="L78" s="1">
        <v>466760000</v>
      </c>
      <c r="M78" s="1">
        <v>749024000</v>
      </c>
      <c r="N78" s="1">
        <v>898000000</v>
      </c>
      <c r="O78" s="1">
        <v>1734000000</v>
      </c>
      <c r="P78" s="1">
        <v>2121000000</v>
      </c>
      <c r="Q78" s="1">
        <v>1560000000</v>
      </c>
    </row>
    <row r="79" spans="1:17" ht="19" x14ac:dyDescent="0.25">
      <c r="A79" s="19" t="s">
        <v>109</v>
      </c>
      <c r="B79" s="15">
        <f>B78/B3</f>
        <v>2.7123287671232879</v>
      </c>
      <c r="C79" s="15">
        <f>C78/C3</f>
        <v>2.9643196309862976E-2</v>
      </c>
      <c r="D79" s="15">
        <f t="shared" ref="D79:Q79" si="43">D78/D3</f>
        <v>1.2810090849807491E-2</v>
      </c>
      <c r="E79" s="15">
        <f t="shared" si="43"/>
        <v>0.1812170218597958</v>
      </c>
      <c r="F79" s="15">
        <f t="shared" si="43"/>
        <v>0.14403991343602196</v>
      </c>
      <c r="G79" s="15">
        <f t="shared" si="43"/>
        <v>0.12134125094372496</v>
      </c>
      <c r="H79" s="15">
        <f t="shared" si="43"/>
        <v>4.0097919240961989E-2</v>
      </c>
      <c r="I79" s="15">
        <f t="shared" si="43"/>
        <v>4.8930137858324715E-2</v>
      </c>
      <c r="J79" s="15">
        <f t="shared" si="43"/>
        <v>4.8936672413047375E-2</v>
      </c>
      <c r="K79" s="15">
        <f t="shared" si="43"/>
        <v>4.7745528227182005E-2</v>
      </c>
      <c r="L79" s="15">
        <f t="shared" si="43"/>
        <v>3.9694692063808476E-2</v>
      </c>
      <c r="M79" s="15">
        <f t="shared" si="43"/>
        <v>3.4901199686803219E-2</v>
      </c>
      <c r="N79" s="15">
        <f t="shared" si="43"/>
        <v>3.6536740174139472E-2</v>
      </c>
      <c r="O79" s="15">
        <f t="shared" si="43"/>
        <v>5.498477929984779E-2</v>
      </c>
      <c r="P79" s="15">
        <f t="shared" si="43"/>
        <v>3.9406944986344131E-2</v>
      </c>
      <c r="Q79" s="15">
        <f t="shared" si="43"/>
        <v>1.9150033144288134E-2</v>
      </c>
    </row>
    <row r="80" spans="1:17" ht="19" x14ac:dyDescent="0.25">
      <c r="A80" s="5" t="s">
        <v>69</v>
      </c>
      <c r="B80" s="1">
        <v>19210000</v>
      </c>
      <c r="C80" s="1">
        <v>20529000</v>
      </c>
      <c r="D80" s="1">
        <v>-37543000</v>
      </c>
      <c r="E80" s="1">
        <v>-11175000</v>
      </c>
      <c r="F80" s="1">
        <v>88897000</v>
      </c>
      <c r="G80" s="1">
        <v>42819000</v>
      </c>
      <c r="H80" s="1">
        <v>124995000</v>
      </c>
      <c r="I80" s="1">
        <v>-256825000</v>
      </c>
      <c r="J80" s="1">
        <v>-493289000</v>
      </c>
      <c r="K80" s="1">
        <v>-693861000</v>
      </c>
      <c r="L80" s="1">
        <v>-496603000</v>
      </c>
      <c r="M80" s="1">
        <v>57951000</v>
      </c>
      <c r="N80" s="1">
        <v>-349000000</v>
      </c>
      <c r="O80" s="1">
        <v>184000000</v>
      </c>
      <c r="P80" s="1">
        <v>518000000</v>
      </c>
      <c r="Q80" s="1">
        <v>-3170000000</v>
      </c>
    </row>
    <row r="81" spans="1:17" ht="19" x14ac:dyDescent="0.25">
      <c r="A81" s="5" t="s">
        <v>70</v>
      </c>
      <c r="B81" s="1">
        <v>-59000</v>
      </c>
      <c r="C81" s="1">
        <v>-3261000</v>
      </c>
      <c r="D81" s="1">
        <v>-168000</v>
      </c>
      <c r="E81" s="1">
        <v>-3222000</v>
      </c>
      <c r="F81" s="1">
        <v>-2829000</v>
      </c>
      <c r="G81" s="1">
        <v>-17303000</v>
      </c>
      <c r="H81" s="1">
        <v>-21917000</v>
      </c>
      <c r="I81" s="1">
        <v>-183658000</v>
      </c>
      <c r="J81" s="1">
        <v>46267000</v>
      </c>
      <c r="K81" s="1">
        <v>-216565000</v>
      </c>
      <c r="L81" s="1">
        <v>-24635000</v>
      </c>
      <c r="M81" s="1">
        <v>-496732000</v>
      </c>
      <c r="N81" s="1">
        <v>-367000000</v>
      </c>
      <c r="O81" s="1">
        <v>-652000000</v>
      </c>
      <c r="P81" s="1">
        <v>-130000000</v>
      </c>
      <c r="Q81" s="1">
        <v>-1124000000</v>
      </c>
    </row>
    <row r="82" spans="1:17" ht="19" x14ac:dyDescent="0.25">
      <c r="A82" s="5" t="s">
        <v>34</v>
      </c>
      <c r="B82" s="1">
        <v>-2108000</v>
      </c>
      <c r="C82" s="1">
        <v>-14542000</v>
      </c>
      <c r="D82" s="1">
        <v>-7925000</v>
      </c>
      <c r="E82" s="1">
        <v>-20115000</v>
      </c>
      <c r="F82" s="1">
        <v>-13638000</v>
      </c>
      <c r="G82" s="1">
        <v>-194726000</v>
      </c>
      <c r="H82" s="1">
        <v>-463270000</v>
      </c>
      <c r="I82" s="1">
        <v>-1050264000</v>
      </c>
      <c r="J82" s="1">
        <v>-1573860000</v>
      </c>
      <c r="K82" s="1">
        <v>-2465703000</v>
      </c>
      <c r="L82" s="1">
        <v>-178850000</v>
      </c>
      <c r="M82" s="1">
        <v>-1023264000</v>
      </c>
      <c r="N82" s="1">
        <v>-429000000</v>
      </c>
      <c r="O82" s="1">
        <v>-422000000</v>
      </c>
      <c r="P82" s="1">
        <v>-1709000000</v>
      </c>
      <c r="Q82" s="1">
        <v>-6465000000</v>
      </c>
    </row>
    <row r="83" spans="1:17" ht="19" x14ac:dyDescent="0.25">
      <c r="A83" s="5" t="s">
        <v>47</v>
      </c>
      <c r="B83" s="1">
        <v>523000</v>
      </c>
      <c r="C83" s="1">
        <v>8815000</v>
      </c>
      <c r="D83" s="1">
        <v>902000</v>
      </c>
      <c r="E83" s="1">
        <v>-212000</v>
      </c>
      <c r="F83" s="1">
        <v>31859000</v>
      </c>
      <c r="G83" s="1">
        <v>187821000</v>
      </c>
      <c r="H83" s="1">
        <v>-243000</v>
      </c>
      <c r="I83" s="1">
        <v>252781000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</row>
    <row r="84" spans="1:17" ht="19" x14ac:dyDescent="0.25">
      <c r="A84" s="5" t="s">
        <v>71</v>
      </c>
      <c r="B84" s="1">
        <v>-64000</v>
      </c>
      <c r="C84" s="1">
        <v>5277000</v>
      </c>
      <c r="D84" s="1">
        <v>291000</v>
      </c>
      <c r="E84" s="1">
        <v>4006000</v>
      </c>
      <c r="F84" s="1">
        <v>61432000</v>
      </c>
      <c r="G84" s="1">
        <v>46530000</v>
      </c>
      <c r="H84" s="1">
        <v>292396000</v>
      </c>
      <c r="I84" s="1">
        <v>315911000</v>
      </c>
      <c r="J84" s="1">
        <v>358924000</v>
      </c>
      <c r="K84" s="1">
        <v>774791000</v>
      </c>
      <c r="L84" s="1">
        <v>623476000</v>
      </c>
      <c r="M84" s="1">
        <v>102567000</v>
      </c>
      <c r="N84" s="1">
        <v>743000000</v>
      </c>
      <c r="O84" s="1">
        <v>328000000</v>
      </c>
      <c r="P84" s="1">
        <v>979000000</v>
      </c>
      <c r="Q84" s="1" t="s">
        <v>92</v>
      </c>
    </row>
    <row r="85" spans="1:17" ht="19" x14ac:dyDescent="0.25">
      <c r="A85" s="5" t="s">
        <v>72</v>
      </c>
      <c r="B85" s="1">
        <v>2385000</v>
      </c>
      <c r="C85" s="1">
        <v>5247000</v>
      </c>
      <c r="D85" s="1">
        <v>4084000</v>
      </c>
      <c r="E85" s="1">
        <v>5907000</v>
      </c>
      <c r="F85" s="1">
        <v>4812000</v>
      </c>
      <c r="G85" s="1">
        <v>8343000</v>
      </c>
      <c r="H85" s="1">
        <v>20193000</v>
      </c>
      <c r="I85" s="1">
        <v>105101000</v>
      </c>
      <c r="J85" s="1">
        <v>236864000</v>
      </c>
      <c r="K85" s="1">
        <v>61754000</v>
      </c>
      <c r="L85" s="1">
        <v>573764000</v>
      </c>
      <c r="M85" s="1">
        <v>452359000</v>
      </c>
      <c r="N85" s="1">
        <v>477000000</v>
      </c>
      <c r="O85" s="1">
        <v>841000000</v>
      </c>
      <c r="P85" s="1">
        <v>303000000</v>
      </c>
      <c r="Q85" s="1" t="s">
        <v>92</v>
      </c>
    </row>
    <row r="86" spans="1:17" ht="19" x14ac:dyDescent="0.25">
      <c r="A86" s="6" t="s">
        <v>73</v>
      </c>
      <c r="B86" s="10">
        <v>-53469000</v>
      </c>
      <c r="C86" s="10">
        <v>-52412000</v>
      </c>
      <c r="D86" s="10">
        <v>-80825000</v>
      </c>
      <c r="E86" s="10">
        <v>-127817000</v>
      </c>
      <c r="F86" s="10">
        <v>-114364000</v>
      </c>
      <c r="G86" s="10">
        <v>-266081000</v>
      </c>
      <c r="H86" s="10">
        <v>257994000</v>
      </c>
      <c r="I86" s="10">
        <v>-57337000</v>
      </c>
      <c r="J86" s="10">
        <v>-524499000</v>
      </c>
      <c r="K86" s="10">
        <v>-123829000</v>
      </c>
      <c r="L86" s="10">
        <v>-60654000</v>
      </c>
      <c r="M86" s="10">
        <v>2097802000</v>
      </c>
      <c r="N86" s="10">
        <v>2405000000</v>
      </c>
      <c r="O86" s="10">
        <v>5943000000</v>
      </c>
      <c r="P86" s="10">
        <v>11497000000</v>
      </c>
      <c r="Q86" s="10">
        <v>14724000000</v>
      </c>
    </row>
    <row r="87" spans="1:17" ht="19" x14ac:dyDescent="0.25">
      <c r="A87" s="5" t="s">
        <v>74</v>
      </c>
      <c r="B87" s="1">
        <v>-9802000</v>
      </c>
      <c r="C87" s="1">
        <v>-9630000</v>
      </c>
      <c r="D87" s="1">
        <v>-11884000</v>
      </c>
      <c r="E87" s="1">
        <v>-40203000</v>
      </c>
      <c r="F87" s="1">
        <v>-197896000</v>
      </c>
      <c r="G87" s="1">
        <v>-239228000</v>
      </c>
      <c r="H87" s="1">
        <v>-264224000</v>
      </c>
      <c r="I87" s="1">
        <v>-969885000</v>
      </c>
      <c r="J87" s="1">
        <v>-1634850000</v>
      </c>
      <c r="K87" s="1">
        <v>-1440471000</v>
      </c>
      <c r="L87" s="1">
        <v>-4081354000</v>
      </c>
      <c r="M87" s="1">
        <v>-2319516000</v>
      </c>
      <c r="N87" s="1">
        <v>-1432000000</v>
      </c>
      <c r="O87" s="1">
        <v>-3232000000</v>
      </c>
      <c r="P87" s="1">
        <v>-6514000000</v>
      </c>
      <c r="Q87" s="1">
        <v>-7163000000</v>
      </c>
    </row>
    <row r="88" spans="1:17" ht="19" x14ac:dyDescent="0.25">
      <c r="A88" s="19" t="s">
        <v>110</v>
      </c>
      <c r="B88" s="15">
        <f>(-1*B87)/B3</f>
        <v>134.27397260273972</v>
      </c>
      <c r="C88" s="15">
        <f t="shared" ref="C88:Q88" si="44">(-1*C87)/C3</f>
        <v>0.65323565323565325</v>
      </c>
      <c r="D88" s="15">
        <f t="shared" si="44"/>
        <v>0.10616117131039904</v>
      </c>
      <c r="E88" s="15">
        <f t="shared" si="44"/>
        <v>0.34436887548824779</v>
      </c>
      <c r="F88" s="15">
        <f t="shared" si="44"/>
        <v>0.96892901557955757</v>
      </c>
      <c r="G88" s="15">
        <f t="shared" si="44"/>
        <v>0.57888572700698837</v>
      </c>
      <c r="H88" s="15">
        <f t="shared" si="44"/>
        <v>0.13122648368807288</v>
      </c>
      <c r="I88" s="15">
        <f t="shared" si="44"/>
        <v>0.303244854544022</v>
      </c>
      <c r="J88" s="15">
        <f t="shared" si="44"/>
        <v>0.4040632472612008</v>
      </c>
      <c r="K88" s="15">
        <f t="shared" si="44"/>
        <v>0.2057776910492545</v>
      </c>
      <c r="L88" s="15">
        <f t="shared" si="44"/>
        <v>0.34709077520223025</v>
      </c>
      <c r="M88" s="15">
        <f t="shared" si="44"/>
        <v>0.10807916848156408</v>
      </c>
      <c r="N88" s="15">
        <f t="shared" si="44"/>
        <v>5.8263487671901704E-2</v>
      </c>
      <c r="O88" s="15">
        <f t="shared" si="44"/>
        <v>0.10248604769152714</v>
      </c>
      <c r="P88" s="15">
        <f t="shared" si="44"/>
        <v>0.12102632703491073</v>
      </c>
      <c r="Q88" s="15">
        <f t="shared" si="44"/>
        <v>8.7930568854189678E-2</v>
      </c>
    </row>
    <row r="89" spans="1:17" ht="19" x14ac:dyDescent="0.25">
      <c r="A89" s="5" t="s">
        <v>75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>
        <v>-12260000</v>
      </c>
      <c r="K89" s="1">
        <v>213523000</v>
      </c>
      <c r="L89" s="1">
        <v>-114523000</v>
      </c>
      <c r="M89" s="1">
        <v>-17912000</v>
      </c>
      <c r="N89" s="1">
        <v>-45000000</v>
      </c>
      <c r="O89" s="1">
        <v>-13000000</v>
      </c>
      <c r="P89" s="1" t="s">
        <v>92</v>
      </c>
      <c r="Q89" s="1" t="s">
        <v>92</v>
      </c>
    </row>
    <row r="90" spans="1:17" ht="19" x14ac:dyDescent="0.25">
      <c r="A90" s="5" t="s">
        <v>76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-64952000</v>
      </c>
      <c r="G90" s="1">
        <v>-14992000</v>
      </c>
      <c r="H90" s="1" t="s">
        <v>92</v>
      </c>
      <c r="I90" s="1">
        <v>-205841000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>
        <v>-132000000</v>
      </c>
      <c r="Q90" s="1">
        <v>-5835000000</v>
      </c>
    </row>
    <row r="91" spans="1:17" ht="19" x14ac:dyDescent="0.25">
      <c r="A91" s="5" t="s">
        <v>77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40000000</v>
      </c>
      <c r="G91" s="1">
        <v>40000000</v>
      </c>
      <c r="H91" s="1" t="s">
        <v>92</v>
      </c>
      <c r="I91" s="1">
        <v>189131000</v>
      </c>
      <c r="J91" s="1" t="s">
        <v>92</v>
      </c>
      <c r="K91" s="1">
        <v>16667000</v>
      </c>
      <c r="L91" s="1" t="s">
        <v>92</v>
      </c>
      <c r="M91" s="1" t="s">
        <v>92</v>
      </c>
      <c r="N91" s="1" t="s">
        <v>92</v>
      </c>
      <c r="O91" s="1" t="s">
        <v>92</v>
      </c>
      <c r="P91" s="1" t="s">
        <v>92</v>
      </c>
      <c r="Q91" s="1">
        <v>22000000</v>
      </c>
    </row>
    <row r="92" spans="1:17" ht="19" x14ac:dyDescent="0.25">
      <c r="A92" s="5" t="s">
        <v>78</v>
      </c>
      <c r="B92" s="1">
        <v>40000</v>
      </c>
      <c r="C92" s="1">
        <v>-960000</v>
      </c>
      <c r="D92" s="1">
        <v>-2360000</v>
      </c>
      <c r="E92" s="1">
        <v>-140094000</v>
      </c>
      <c r="F92" s="1">
        <v>46920000</v>
      </c>
      <c r="G92" s="1">
        <v>7290000</v>
      </c>
      <c r="H92" s="1">
        <v>14807000</v>
      </c>
      <c r="I92" s="1">
        <v>-3849000</v>
      </c>
      <c r="J92" s="1">
        <v>-26441000</v>
      </c>
      <c r="K92" s="1">
        <v>-206149000</v>
      </c>
      <c r="L92" s="1">
        <v>-223090000</v>
      </c>
      <c r="M92" s="1" t="s">
        <v>92</v>
      </c>
      <c r="N92" s="1">
        <v>41000000</v>
      </c>
      <c r="O92" s="1">
        <v>113000000</v>
      </c>
      <c r="P92" s="1">
        <v>-1222000000</v>
      </c>
      <c r="Q92" s="1">
        <v>1003000000</v>
      </c>
    </row>
    <row r="93" spans="1:17" ht="19" x14ac:dyDescent="0.25">
      <c r="A93" s="6" t="s">
        <v>79</v>
      </c>
      <c r="B93" s="10">
        <v>-9762000</v>
      </c>
      <c r="C93" s="10">
        <v>-10590000</v>
      </c>
      <c r="D93" s="10">
        <v>-14244000</v>
      </c>
      <c r="E93" s="10">
        <v>-180297000</v>
      </c>
      <c r="F93" s="10">
        <v>-175928000</v>
      </c>
      <c r="G93" s="10">
        <v>-206930000</v>
      </c>
      <c r="H93" s="10">
        <v>-249417000</v>
      </c>
      <c r="I93" s="10">
        <v>-990444000</v>
      </c>
      <c r="J93" s="10">
        <v>-1673551000</v>
      </c>
      <c r="K93" s="10">
        <v>-1416430000</v>
      </c>
      <c r="L93" s="10">
        <v>-4418967000</v>
      </c>
      <c r="M93" s="10">
        <v>-2337428000</v>
      </c>
      <c r="N93" s="10">
        <v>-1436000000</v>
      </c>
      <c r="O93" s="10">
        <v>-3132000000</v>
      </c>
      <c r="P93" s="10">
        <v>-7868000000</v>
      </c>
      <c r="Q93" s="10">
        <v>-11973000000</v>
      </c>
    </row>
    <row r="94" spans="1:17" ht="19" x14ac:dyDescent="0.25">
      <c r="A94" s="5" t="s">
        <v>80</v>
      </c>
      <c r="B94" s="1" t="s">
        <v>92</v>
      </c>
      <c r="C94" s="1">
        <v>-191000</v>
      </c>
      <c r="D94" s="1">
        <v>-322000</v>
      </c>
      <c r="E94" s="1">
        <v>-315000</v>
      </c>
      <c r="F94" s="1">
        <v>-416000</v>
      </c>
      <c r="G94" s="1">
        <v>-15542000</v>
      </c>
      <c r="H94" s="1">
        <v>-460762000</v>
      </c>
      <c r="I94" s="1">
        <v>-11179000</v>
      </c>
      <c r="J94" s="1">
        <v>-203780000</v>
      </c>
      <c r="K94" s="1">
        <v>-1904483000</v>
      </c>
      <c r="L94" s="1">
        <v>-4263788000</v>
      </c>
      <c r="M94" s="1">
        <v>-6087029000</v>
      </c>
      <c r="N94" s="1">
        <v>-9871000000</v>
      </c>
      <c r="O94" s="1">
        <v>-12201000000</v>
      </c>
      <c r="P94" s="1">
        <v>-14615000000</v>
      </c>
      <c r="Q94" s="1">
        <v>-3866000000</v>
      </c>
    </row>
    <row r="95" spans="1:17" ht="19" x14ac:dyDescent="0.25">
      <c r="A95" s="5" t="s">
        <v>81</v>
      </c>
      <c r="B95" s="1" t="s">
        <v>92</v>
      </c>
      <c r="C95" s="1">
        <v>21000</v>
      </c>
      <c r="D95" s="1" t="s">
        <v>92</v>
      </c>
      <c r="E95" s="1">
        <v>268842000</v>
      </c>
      <c r="F95" s="1">
        <v>231468000</v>
      </c>
      <c r="G95" s="1">
        <v>221496000</v>
      </c>
      <c r="H95" s="1">
        <v>415000000</v>
      </c>
      <c r="I95" s="1" t="s">
        <v>92</v>
      </c>
      <c r="J95" s="1">
        <v>750000000</v>
      </c>
      <c r="K95" s="1">
        <v>1701734000</v>
      </c>
      <c r="L95" s="1">
        <v>400175000</v>
      </c>
      <c r="M95" s="1" t="s">
        <v>92</v>
      </c>
      <c r="N95" s="1">
        <v>848000000</v>
      </c>
      <c r="O95" s="1">
        <v>12269000000</v>
      </c>
      <c r="P95" s="1" t="s">
        <v>92</v>
      </c>
      <c r="Q95" s="1" t="s">
        <v>92</v>
      </c>
    </row>
    <row r="96" spans="1:17" ht="19" x14ac:dyDescent="0.25">
      <c r="A96" s="5" t="s">
        <v>82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</row>
    <row r="97" spans="1:17" ht="19" x14ac:dyDescent="0.25">
      <c r="A97" s="5" t="s">
        <v>83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</row>
    <row r="98" spans="1:17" ht="19" x14ac:dyDescent="0.25">
      <c r="A98" s="5" t="s">
        <v>84</v>
      </c>
      <c r="B98" s="1">
        <v>45041000</v>
      </c>
      <c r="C98" s="1">
        <v>55238000</v>
      </c>
      <c r="D98" s="1">
        <v>155741000</v>
      </c>
      <c r="E98" s="1">
        <v>69518000</v>
      </c>
      <c r="F98" s="1">
        <v>214948000</v>
      </c>
      <c r="G98" s="1">
        <v>213681000</v>
      </c>
      <c r="H98" s="1">
        <v>681184000</v>
      </c>
      <c r="I98" s="1">
        <v>2154309000</v>
      </c>
      <c r="J98" s="1">
        <v>977303000</v>
      </c>
      <c r="K98" s="1">
        <v>3946725000</v>
      </c>
      <c r="L98" s="1">
        <v>8278477000</v>
      </c>
      <c r="M98" s="1">
        <v>6660784000</v>
      </c>
      <c r="N98" s="1">
        <v>10552000000</v>
      </c>
      <c r="O98" s="1">
        <v>9905000000</v>
      </c>
      <c r="P98" s="1">
        <v>9412000000</v>
      </c>
      <c r="Q98" s="1">
        <v>339000000</v>
      </c>
    </row>
    <row r="99" spans="1:17" ht="19" x14ac:dyDescent="0.25">
      <c r="A99" s="6" t="s">
        <v>85</v>
      </c>
      <c r="B99" s="10">
        <v>45041000</v>
      </c>
      <c r="C99" s="10">
        <v>55068000</v>
      </c>
      <c r="D99" s="10">
        <v>155419000</v>
      </c>
      <c r="E99" s="10">
        <v>338045000</v>
      </c>
      <c r="F99" s="10">
        <v>446000000</v>
      </c>
      <c r="G99" s="10">
        <v>419635000</v>
      </c>
      <c r="H99" s="10">
        <v>635422000</v>
      </c>
      <c r="I99" s="10">
        <v>2143130000</v>
      </c>
      <c r="J99" s="10">
        <v>1523523000</v>
      </c>
      <c r="K99" s="10">
        <v>3743976000</v>
      </c>
      <c r="L99" s="10">
        <v>4414864000</v>
      </c>
      <c r="M99" s="10">
        <v>573755000</v>
      </c>
      <c r="N99" s="10">
        <v>1529000000</v>
      </c>
      <c r="O99" s="10">
        <v>9973000000</v>
      </c>
      <c r="P99" s="10">
        <v>-5203000000</v>
      </c>
      <c r="Q99" s="10">
        <v>-3527000000</v>
      </c>
    </row>
    <row r="100" spans="1:17" ht="19" x14ac:dyDescent="0.25">
      <c r="A100" s="5" t="s">
        <v>86</v>
      </c>
      <c r="B100" s="1" t="s">
        <v>92</v>
      </c>
      <c r="C100" s="1" t="s">
        <v>92</v>
      </c>
      <c r="D100" s="1" t="s">
        <v>92</v>
      </c>
      <c r="E100" s="1" t="s">
        <v>92</v>
      </c>
      <c r="F100" s="1" t="s">
        <v>92</v>
      </c>
      <c r="G100" s="1" t="s">
        <v>92</v>
      </c>
      <c r="H100" s="1" t="s">
        <v>92</v>
      </c>
      <c r="I100" s="1">
        <v>-35525000</v>
      </c>
      <c r="J100" s="1">
        <v>-34278000</v>
      </c>
      <c r="K100" s="1">
        <v>-7409000</v>
      </c>
      <c r="L100" s="1">
        <v>39455000</v>
      </c>
      <c r="M100" s="1">
        <v>-22700000</v>
      </c>
      <c r="N100" s="1">
        <v>8000000</v>
      </c>
      <c r="O100" s="1">
        <v>334000000</v>
      </c>
      <c r="P100" s="1">
        <v>-183000000</v>
      </c>
      <c r="Q100" s="1">
        <v>-444000000</v>
      </c>
    </row>
    <row r="101" spans="1:17" ht="19" x14ac:dyDescent="0.25">
      <c r="A101" s="6" t="s">
        <v>87</v>
      </c>
      <c r="B101" s="10">
        <v>-18190000</v>
      </c>
      <c r="C101" s="10">
        <v>-7934000</v>
      </c>
      <c r="D101" s="10">
        <v>60350000</v>
      </c>
      <c r="E101" s="10">
        <v>29931000</v>
      </c>
      <c r="F101" s="10">
        <v>155708000</v>
      </c>
      <c r="G101" s="10">
        <v>-53376000</v>
      </c>
      <c r="H101" s="10">
        <v>643999000</v>
      </c>
      <c r="I101" s="10">
        <v>1059824000</v>
      </c>
      <c r="J101" s="10">
        <v>-708805000</v>
      </c>
      <c r="K101" s="10">
        <v>2196308000</v>
      </c>
      <c r="L101" s="10">
        <v>-25302000</v>
      </c>
      <c r="M101" s="10">
        <v>311429000</v>
      </c>
      <c r="N101" s="10">
        <v>2506000000</v>
      </c>
      <c r="O101" s="10">
        <v>13118000000</v>
      </c>
      <c r="P101" s="10">
        <v>-1757000000</v>
      </c>
      <c r="Q101" s="10">
        <v>-1220000000</v>
      </c>
    </row>
    <row r="102" spans="1:17" ht="19" x14ac:dyDescent="0.25">
      <c r="A102" s="5" t="s">
        <v>88</v>
      </c>
      <c r="B102" s="1">
        <v>35401000</v>
      </c>
      <c r="C102" s="1">
        <v>17211000</v>
      </c>
      <c r="D102" s="1">
        <v>9277000</v>
      </c>
      <c r="E102" s="1">
        <v>69627000</v>
      </c>
      <c r="F102" s="1">
        <v>99558000</v>
      </c>
      <c r="G102" s="1">
        <v>255266000</v>
      </c>
      <c r="H102" s="1">
        <v>201890000</v>
      </c>
      <c r="I102" s="1">
        <v>845889000</v>
      </c>
      <c r="J102" s="1">
        <v>1905713000</v>
      </c>
      <c r="K102" s="1">
        <v>1196908000</v>
      </c>
      <c r="L102" s="1">
        <v>3393216000</v>
      </c>
      <c r="M102" s="1">
        <v>3964959000</v>
      </c>
      <c r="N102" s="1">
        <v>4277000000</v>
      </c>
      <c r="O102" s="1">
        <v>6783000000</v>
      </c>
      <c r="P102" s="1">
        <v>19901000000</v>
      </c>
      <c r="Q102" s="1">
        <v>18144000000</v>
      </c>
    </row>
    <row r="103" spans="1:17" ht="20" thickBot="1" x14ac:dyDescent="0.3">
      <c r="A103" s="7" t="s">
        <v>89</v>
      </c>
      <c r="B103" s="11">
        <v>17211000</v>
      </c>
      <c r="C103" s="11">
        <v>9277000</v>
      </c>
      <c r="D103" s="11">
        <v>69627000</v>
      </c>
      <c r="E103" s="11">
        <v>99558000</v>
      </c>
      <c r="F103" s="11">
        <v>255266000</v>
      </c>
      <c r="G103" s="11">
        <v>201890000</v>
      </c>
      <c r="H103" s="11">
        <v>845889000</v>
      </c>
      <c r="I103" s="11">
        <v>1905713000</v>
      </c>
      <c r="J103" s="11">
        <v>1196908000</v>
      </c>
      <c r="K103" s="11">
        <v>3393216000</v>
      </c>
      <c r="L103" s="11">
        <v>3367914000</v>
      </c>
      <c r="M103" s="11">
        <v>4276388000</v>
      </c>
      <c r="N103" s="11">
        <v>6783000000</v>
      </c>
      <c r="O103" s="11">
        <v>19901000000</v>
      </c>
      <c r="P103" s="11">
        <v>18144000000</v>
      </c>
      <c r="Q103" s="11">
        <v>16924000000</v>
      </c>
    </row>
    <row r="104" spans="1:17" ht="20" thickTop="1" x14ac:dyDescent="0.25">
      <c r="A104" s="5" t="s">
        <v>90</v>
      </c>
      <c r="B104" s="1">
        <v>-63271000</v>
      </c>
      <c r="C104" s="1">
        <v>-62042000</v>
      </c>
      <c r="D104" s="1">
        <v>-92709000</v>
      </c>
      <c r="E104" s="1">
        <v>-168020000</v>
      </c>
      <c r="F104" s="1">
        <v>-312260000</v>
      </c>
      <c r="G104" s="1">
        <v>-505309000</v>
      </c>
      <c r="H104" s="1">
        <v>-6230000</v>
      </c>
      <c r="I104" s="1">
        <v>-1027222000</v>
      </c>
      <c r="J104" s="1">
        <v>-2159349000</v>
      </c>
      <c r="K104" s="1">
        <v>-1564300000</v>
      </c>
      <c r="L104" s="1">
        <v>-4142008000</v>
      </c>
      <c r="M104" s="1">
        <v>-221714000</v>
      </c>
      <c r="N104" s="1">
        <v>968000000</v>
      </c>
      <c r="O104" s="1">
        <v>2701000000</v>
      </c>
      <c r="P104" s="1">
        <v>3483000000</v>
      </c>
      <c r="Q104" s="1">
        <v>7561000000</v>
      </c>
    </row>
    <row r="105" spans="1:17" ht="19" x14ac:dyDescent="0.25">
      <c r="A105" s="19" t="s">
        <v>97</v>
      </c>
      <c r="B105" s="1"/>
      <c r="C105" s="15">
        <f>(C104/B104)-1</f>
        <v>-1.9424380837982591E-2</v>
      </c>
      <c r="D105" s="15">
        <f>(D104/C104)-1</f>
        <v>0.49429418780825896</v>
      </c>
      <c r="E105" s="15">
        <f>(E104/D104)-1</f>
        <v>0.81233752925821667</v>
      </c>
      <c r="F105" s="15">
        <f t="shared" ref="F105" si="45">(F104/E104)-1</f>
        <v>0.85846922985358876</v>
      </c>
      <c r="G105" s="15">
        <f t="shared" ref="G105" si="46">(G104/F104)-1</f>
        <v>0.61823160187023629</v>
      </c>
      <c r="H105" s="15">
        <f t="shared" ref="H105" si="47">(H104/G104)-1</f>
        <v>-0.98767091027470322</v>
      </c>
      <c r="I105" s="15">
        <f t="shared" ref="I105" si="48">(I104/H104)-1</f>
        <v>163.88314606741574</v>
      </c>
      <c r="J105" s="15">
        <f t="shared" ref="J105" si="49">(J104/I104)-1</f>
        <v>1.1021249544889029</v>
      </c>
      <c r="K105" s="15">
        <f t="shared" ref="K105" si="50">(K104/J104)-1</f>
        <v>-0.27556870149290369</v>
      </c>
      <c r="L105" s="15">
        <f t="shared" ref="L105" si="51">(L104/K104)-1</f>
        <v>1.6478348142939332</v>
      </c>
      <c r="M105" s="15">
        <f t="shared" ref="M105" si="52">(M104/L104)-1</f>
        <v>-0.94647185616251828</v>
      </c>
      <c r="N105" s="15">
        <f t="shared" ref="N105" si="53">(N104/M104)-1</f>
        <v>-5.3659850077126388</v>
      </c>
      <c r="O105" s="15">
        <f t="shared" ref="O105" si="54">(O104/N104)-1</f>
        <v>1.790289256198347</v>
      </c>
      <c r="P105" s="15">
        <f t="shared" ref="P105" si="55">(P104/O104)-1</f>
        <v>0.28952239911144018</v>
      </c>
      <c r="Q105" s="15">
        <f t="shared" ref="Q105" si="56">(Q104/P104)-1</f>
        <v>1.1708297444731555</v>
      </c>
    </row>
  </sheetData>
  <mergeCells count="5">
    <mergeCell ref="W39:X39"/>
    <mergeCell ref="W19:X19"/>
    <mergeCell ref="W18:X18"/>
    <mergeCell ref="W28:X28"/>
    <mergeCell ref="W33:X33"/>
  </mergeCells>
  <hyperlinks>
    <hyperlink ref="A1" r:id="rId1" tooltip="https://roic.ai/company/TSLA" display="ROIC.AI | TSLA" xr:uid="{00000000-0004-0000-0000-000000000000}"/>
    <hyperlink ref="B35" r:id="rId2" tooltip="https://sec.gov" xr:uid="{00000000-0004-0000-0000-000001000000}"/>
    <hyperlink ref="B73" r:id="rId3" tooltip="https://sec.gov" xr:uid="{00000000-0004-0000-0000-000002000000}"/>
    <hyperlink ref="C35" r:id="rId4" tooltip="https://sec.gov" xr:uid="{00000000-0004-0000-0000-000004000000}"/>
    <hyperlink ref="C73" r:id="rId5" tooltip="https://sec.gov" xr:uid="{00000000-0004-0000-0000-000005000000}"/>
    <hyperlink ref="D35" r:id="rId6" tooltip="https://sec.gov" xr:uid="{00000000-0004-0000-0000-000007000000}"/>
    <hyperlink ref="D73" r:id="rId7" tooltip="https://sec.gov" xr:uid="{00000000-0004-0000-0000-000008000000}"/>
    <hyperlink ref="E35" r:id="rId8" tooltip="https://www.sec.gov/Archives/edgar/data/1318605/000119312511054847/0001193125-11-054847-index.htm" xr:uid="{00000000-0004-0000-0000-00000A000000}"/>
    <hyperlink ref="E73" r:id="rId9" tooltip="https://www.sec.gov/Archives/edgar/data/1318605/000119312511054847/0001193125-11-054847-index.htm" xr:uid="{00000000-0004-0000-0000-00000B000000}"/>
    <hyperlink ref="F35" r:id="rId10" tooltip="https://www.sec.gov/Archives/edgar/data/1318605/000119312512081990/0001193125-12-081990-index.htm" xr:uid="{00000000-0004-0000-0000-00000D000000}"/>
    <hyperlink ref="F73" r:id="rId11" tooltip="https://www.sec.gov/Archives/edgar/data/1318605/000119312512081990/0001193125-12-081990-index.htm" xr:uid="{00000000-0004-0000-0000-00000E000000}"/>
    <hyperlink ref="G35" r:id="rId12" tooltip="https://www.sec.gov/Archives/edgar/data/1318605/000119312513096241/0001193125-13-096241-index.htm" xr:uid="{00000000-0004-0000-0000-000010000000}"/>
    <hyperlink ref="G73" r:id="rId13" tooltip="https://www.sec.gov/Archives/edgar/data/1318605/000119312513096241/0001193125-13-096241-index.htm" xr:uid="{00000000-0004-0000-0000-000011000000}"/>
    <hyperlink ref="H35" r:id="rId14" tooltip="https://www.sec.gov/Archives/edgar/data/1318605/000119312514069681/0001193125-14-069681-index.htm" xr:uid="{00000000-0004-0000-0000-000013000000}"/>
    <hyperlink ref="H73" r:id="rId15" tooltip="https://www.sec.gov/Archives/edgar/data/1318605/000119312514069681/0001193125-14-069681-index.htm" xr:uid="{00000000-0004-0000-0000-000014000000}"/>
    <hyperlink ref="I35" r:id="rId16" tooltip="https://www.sec.gov/Archives/edgar/data/1318605/000156459015001031/0001564590-15-001031-index.htm" xr:uid="{00000000-0004-0000-0000-000016000000}"/>
    <hyperlink ref="I73" r:id="rId17" tooltip="https://www.sec.gov/Archives/edgar/data/1318605/000156459015001031/0001564590-15-001031-index.htm" xr:uid="{00000000-0004-0000-0000-000017000000}"/>
    <hyperlink ref="J35" r:id="rId18" tooltip="https://www.sec.gov/Archives/edgar/data/1318605/000156459016013195/0001564590-16-013195-index.htm" xr:uid="{00000000-0004-0000-0000-000019000000}"/>
    <hyperlink ref="J73" r:id="rId19" tooltip="https://www.sec.gov/Archives/edgar/data/1318605/000156459016013195/0001564590-16-013195-index.htm" xr:uid="{00000000-0004-0000-0000-00001A000000}"/>
    <hyperlink ref="K35" r:id="rId20" tooltip="https://www.sec.gov/Archives/edgar/data/1318605/000156459017003118/0001564590-17-003118-index.htm" xr:uid="{00000000-0004-0000-0000-00001C000000}"/>
    <hyperlink ref="K73" r:id="rId21" tooltip="https://www.sec.gov/Archives/edgar/data/1318605/000156459017003118/0001564590-17-003118-index.htm" xr:uid="{00000000-0004-0000-0000-00001D000000}"/>
    <hyperlink ref="L35" r:id="rId22" tooltip="https://www.sec.gov/Archives/edgar/data/1318605/000156459018002956/0001564590-18-002956-index.htm" xr:uid="{00000000-0004-0000-0000-00001F000000}"/>
    <hyperlink ref="L73" r:id="rId23" tooltip="https://www.sec.gov/Archives/edgar/data/1318605/000156459018002956/0001564590-18-002956-index.htm" xr:uid="{00000000-0004-0000-0000-000020000000}"/>
    <hyperlink ref="M35" r:id="rId24" tooltip="https://www.sec.gov/Archives/edgar/data/1318605/000156459019003165/0001564590-19-003165-index.htm" xr:uid="{00000000-0004-0000-0000-000022000000}"/>
    <hyperlink ref="M73" r:id="rId25" tooltip="https://www.sec.gov/Archives/edgar/data/1318605/000156459019003165/0001564590-19-003165-index.htm" xr:uid="{00000000-0004-0000-0000-000023000000}"/>
    <hyperlink ref="N35" r:id="rId26" tooltip="https://www.sec.gov/Archives/edgar/data/1318605/000156459020004475/0001564590-20-004475-index.htm" xr:uid="{00000000-0004-0000-0000-000025000000}"/>
    <hyperlink ref="N73" r:id="rId27" tooltip="https://www.sec.gov/Archives/edgar/data/1318605/000156459020004475/0001564590-20-004475-index.htm" xr:uid="{00000000-0004-0000-0000-000026000000}"/>
    <hyperlink ref="O35" r:id="rId28" tooltip="https://www.sec.gov/Archives/edgar/data/1318605/000156459021004599/0001564590-21-004599-index.htm" xr:uid="{00000000-0004-0000-0000-000028000000}"/>
    <hyperlink ref="O73" r:id="rId29" tooltip="https://www.sec.gov/Archives/edgar/data/1318605/000156459021004599/0001564590-21-004599-index.htm" xr:uid="{00000000-0004-0000-0000-000029000000}"/>
    <hyperlink ref="P35" r:id="rId30" tooltip="https://www.sec.gov/Archives/edgar/data/1318605/000095017022000796/0000950170-22-000796-index.htm" xr:uid="{00000000-0004-0000-0000-00002B000000}"/>
    <hyperlink ref="P73" r:id="rId31" tooltip="https://www.sec.gov/Archives/edgar/data/1318605/000095017022000796/0000950170-22-000796-index.htm" xr:uid="{00000000-0004-0000-0000-00002C000000}"/>
    <hyperlink ref="Q35" r:id="rId32" tooltip="https://www.sec.gov/Archives/edgar/data/1318605/000095017023001409/0000950170-23-001409-index.htm" xr:uid="{00000000-0004-0000-0000-00002E000000}"/>
    <hyperlink ref="Q73" r:id="rId33" tooltip="https://www.sec.gov/Archives/edgar/data/1318605/000095017023001409/0000950170-23-001409-index.htm" xr:uid="{00000000-0004-0000-0000-00002F000000}"/>
    <hyperlink ref="R1" r:id="rId34" display="https://finbox.com/NASDAQGS:TSLA/explorer/revenue_proj" xr:uid="{3BB34DC7-FA61-5D45-B17B-00CAD693BF05}"/>
  </hyperlinks>
  <pageMargins left="0.7" right="0.7" top="0.75" bottom="0.75" header="0.3" footer="0.3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2023-01-31T20:40:31Z</dcterms:created>
  <dcterms:modified xsi:type="dcterms:W3CDTF">2023-03-03T04:40:08Z</dcterms:modified>
</cp:coreProperties>
</file>