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mmodities/"/>
    </mc:Choice>
  </mc:AlternateContent>
  <xr:revisionPtr revIDLastSave="0" documentId="13_ncr:1_{9A4308CB-B0F9-2646-BF71-91A76E67F69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7" i="1" l="1"/>
  <c r="AM7" i="1"/>
  <c r="AL7" i="1"/>
  <c r="AK7" i="1"/>
  <c r="AF6" i="1"/>
  <c r="AJ105" i="1"/>
  <c r="AI105" i="1"/>
  <c r="AH105" i="1"/>
  <c r="AG105" i="1"/>
  <c r="AF105" i="1"/>
  <c r="AF34" i="1" l="1" a="1"/>
  <c r="AF34" i="1" s="1"/>
  <c r="AF35" i="1" s="1"/>
  <c r="AF33" i="1" a="1"/>
  <c r="AF33" i="1" s="1"/>
  <c r="AL22" i="1"/>
  <c r="AJ106" i="1"/>
  <c r="AI106" i="1"/>
  <c r="AH106" i="1"/>
  <c r="AG106" i="1"/>
  <c r="AF106" i="1"/>
  <c r="AK106" i="1" l="1"/>
  <c r="AF109" i="1" l="1"/>
  <c r="AG109" i="1"/>
  <c r="AH109" i="1"/>
  <c r="AI109"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30" i="1" l="1"/>
  <c r="AH30" i="1"/>
  <c r="AI30" i="1"/>
  <c r="AJ30" i="1"/>
  <c r="AF30" i="1"/>
  <c r="AF29" i="1"/>
  <c r="AG29" i="1"/>
  <c r="AH29" i="1"/>
  <c r="AI29" i="1"/>
  <c r="AJ29" i="1"/>
  <c r="AG21" i="1"/>
  <c r="AH21" i="1"/>
  <c r="AI21" i="1"/>
  <c r="AJ21" i="1"/>
  <c r="AF21" i="1"/>
  <c r="AF20" i="1"/>
  <c r="AG20" i="1"/>
  <c r="AH20" i="1"/>
  <c r="AI20" i="1"/>
  <c r="AJ20" i="1"/>
  <c r="AG117" i="1" a="1"/>
  <c r="AG117" i="1" s="1"/>
  <c r="AM102" i="1" a="1"/>
  <c r="AM102" i="1" s="1"/>
  <c r="AM96" i="1" a="1"/>
  <c r="AM96" i="1" s="1"/>
  <c r="AG112" i="1"/>
  <c r="AM91" i="1"/>
  <c r="AM90" i="1"/>
  <c r="AM88" i="1"/>
  <c r="AM87" i="1"/>
  <c r="AM100" i="1" s="1"/>
  <c r="AM86" i="1"/>
  <c r="AK19" i="1"/>
  <c r="AN13" i="1"/>
  <c r="AM13" i="1"/>
  <c r="AL13" i="1"/>
  <c r="AK13"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N10" i="1" s="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M10" i="1" s="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K16" i="1" s="1"/>
  <c r="AG115" i="1" s="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L4" i="1" s="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L10" i="1" s="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N22" i="1" l="1"/>
  <c r="AN19" i="1"/>
  <c r="AM22" i="1"/>
  <c r="AM107" i="1"/>
  <c r="AM4" i="1"/>
  <c r="AK4" i="1"/>
  <c r="AN4" i="1"/>
  <c r="AM92" i="1"/>
  <c r="AL19" i="1"/>
  <c r="AM19" i="1"/>
  <c r="AM89" i="1"/>
  <c r="AN16" i="1"/>
  <c r="AL16" i="1"/>
  <c r="AM16" i="1"/>
  <c r="AM104" i="1"/>
  <c r="AM103" i="1" s="1"/>
  <c r="AG113" i="1"/>
  <c r="AM93" i="1" l="1"/>
  <c r="AM101" i="1"/>
  <c r="AM95" i="1" l="1"/>
  <c r="AM98" i="1" s="1"/>
  <c r="AM106" i="1" s="1"/>
  <c r="AM109" i="1" s="1"/>
  <c r="AJ108" i="1" s="1"/>
  <c r="AJ109" i="1" s="1"/>
  <c r="AG111" i="1" s="1"/>
  <c r="AG114" i="1" s="1"/>
  <c r="AG116" i="1" s="1"/>
  <c r="AG118" i="1" l="1"/>
  <c r="A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<sst xmlns="http://schemas.openxmlformats.org/spreadsheetml/2006/main" count="959" uniqueCount="168">
  <si>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</si>
  <si>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</si>
  <si>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</si>
  <si>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</si>
  <si>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</si>
  <si>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</si>
  <si>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</si>
  <si>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</si>
  <si>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</si>
  <si>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</si>
  <si>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</si>
  <si>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</si>
  <si>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</si>
  <si>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</si>
  <si>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</si>
  <si>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</si>
  <si>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</si>
  <si>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</si>
  <si>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</si>
  <si>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</si>
  <si>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</si>
  <si>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</si>
  <si>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</si>
  <si>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</si>
  <si>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</si>
  <si>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</si>
  <si>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</si>
  <si>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</si>
  <si>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</si>
  <si>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</si>
  <si>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</si>
  <si>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</si>
  <si>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</si>
  <si>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</si>
  <si>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</si>
  <si>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</si>
  <si>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</si>
  <si>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</si>
  <si>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</si>
  <si>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</si>
  <si>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</si>
  <si>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</si>
  <si>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</si>
  <si>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</si>
  <si>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</si>
  <si>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</si>
  <si>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</si>
  <si>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</si>
  <si>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</si>
  <si>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</si>
  <si>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</si>
  <si>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</si>
  <si>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</si>
  <si>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</si>
  <si>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</si>
  <si>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</si>
  <si>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</si>
  <si>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</si>
  <si>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</si>
  <si>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</si>
  <si>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</si>
  <si>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</si>
  <si>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</si>
  <si>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</si>
  <si>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</si>
  <si>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</si>
  <si>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</si>
  <si>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</si>
  <si>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</si>
  <si>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</si>
  <si>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</si>
  <si>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</si>
  <si>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</si>
  <si>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</si>
  <si>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</si>
  <si>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</si>
  <si>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</si>
  <si>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</si>
  <si>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</si>
  <si>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</si>
  <si>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</si>
  <si>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</si>
  <si>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</si>
  <si>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</si>
  <si>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</si>
  <si>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</si>
  <si>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</si>
  <si>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</si>
  <si>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</si>
  <si>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</si>
  <si>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</si>
  <si>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</si>
  <si>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</si>
  <si>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</si>
  <si>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</si>
  <si>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</si>
  <si>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</si>
  <si>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</si>
  <si>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</si>
  <si>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</si>
  <si>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</si>
  <si>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</si>
  <si>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</si>
  <si>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</si>
  <si>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</si>
  <si>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</si>
  <si>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</si>
  <si>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</si>
  <si>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</si>
  <si>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</si>
  <si>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</si>
  <si>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</si>
  <si>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</si>
  <si>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</si>
  <si>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</si>
  <si>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</si>
  <si>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</si>
  <si>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</si>
  <si>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</si>
  <si>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</si>
  <si>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</si>
  <si>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</si>
  <si>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</si>
  <si>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</si>
  <si>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</si>
  <si>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</si>
  <si>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</si>
  <si>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</si>
  <si>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</si>
  <si>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</si>
  <si>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</si>
  <si>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</si>
  <si>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</si>
  <si>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</si>
  <si>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</si>
  <si>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</si>
  <si>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</si>
  <si>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</si>
  <si>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</si>
  <si>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</si>
  <si>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</si>
  <si>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</si>
  <si>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</si>
  <si>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</si>
  <si>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</si>
  <si>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</si>
  <si>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</si>
  <si>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</si>
  <si>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</si>
  <si>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</si>
  <si>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</si>
  <si>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</si>
  <si>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</si>
  <si>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</si>
  <si>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</si>
  <si>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</si>
  <si>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</si>
  <si>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</si>
  <si>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</si>
  <si>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 Forecast</t>
  </si>
  <si>
    <t>Unlevered FCF</t>
  </si>
  <si>
    <t>Levered FCF Growth YoY</t>
  </si>
  <si>
    <t>Levered FCF</t>
  </si>
  <si>
    <t>5Y Fwd FCF CAGR</t>
  </si>
  <si>
    <t>Dividend Yield</t>
  </si>
  <si>
    <t>5Y Rev CAGR Projection</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</si>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</sst>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1" fillId="0" borderId="0" xfId="0" applyNumberFormat="1" applyFont="1"/>
    <xf numFmtId="0" fontId="0" fillId="7" borderId="0" xfId="0" applyFill="1" applyAlignment="1">
      <alignment vertical="center"/>
    </xf>
    <xf numFmtId="9" fontId="1" fillId="8" borderId="0" xfId="0" applyNumberFormat="1" applyFont="1" applyFill="1" applyAlignment="1">
      <alignment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0" fillId="0" borderId="0" xfId="0" applyAlignment="1">
      <alignment vertical="center"/>
    </xf>
    <xf numFmtId="9" fontId="1" fillId="8" borderId="0" xfId="0" applyNumberFormat="1" applyFont="1" applyFill="1" applyAlignment="1">
      <alignment horizontal="center" vertical="center"/>
    </xf>
    <xf numFmtId="0" fontId="17" fillId="3" borderId="6" xfId="0" applyFont="1" applyFill="1" applyBorder="1" applyAlignment="1">
      <alignment horizontal="center" vertical="center" wrapText="1"/>
    </xf>
    <xf numFmtId="165" fontId="10" fillId="7" borderId="0" xfId="0" applyNumberFormat="1" applyFont="1" applyFill="1" applyAlignment="1">
      <alignment vertical="center"/>
    </xf>
    <xf numFmtId="0" fontId="0" fillId="7" borderId="0" xfId="0"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7"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Cameco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877484101676836"/>
          <c:w val="0.86430363036303626"/>
          <c:h val="0.6035554124960390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1'!$B$3:$AJ$3</c:f>
              <c:numCache>
                <c:formatCode>#,###,,;\(#,###,,\);\ \-\ \-</c:formatCode>
                <c:ptCount val="35"/>
                <c:pt idx="0">
                  <c:v>305800000</c:v>
                </c:pt>
                <c:pt idx="1">
                  <c:v>347700000</c:v>
                </c:pt>
                <c:pt idx="2">
                  <c:v>395300000</c:v>
                </c:pt>
                <c:pt idx="3">
                  <c:v>590900370</c:v>
                </c:pt>
                <c:pt idx="4">
                  <c:v>642900643</c:v>
                </c:pt>
                <c:pt idx="5">
                  <c:v>718899381</c:v>
                </c:pt>
                <c:pt idx="6">
                  <c:v>741600116</c:v>
                </c:pt>
                <c:pt idx="7">
                  <c:v>688939712</c:v>
                </c:pt>
                <c:pt idx="8">
                  <c:v>700838905</c:v>
                </c:pt>
                <c:pt idx="9">
                  <c:v>748333333</c:v>
                </c:pt>
                <c:pt idx="10">
                  <c:v>826945768</c:v>
                </c:pt>
                <c:pt idx="11">
                  <c:v>1048486921</c:v>
                </c:pt>
                <c:pt idx="12">
                  <c:v>1312654960</c:v>
                </c:pt>
                <c:pt idx="13">
                  <c:v>1831690354</c:v>
                </c:pt>
                <c:pt idx="14">
                  <c:v>2309740789</c:v>
                </c:pt>
                <c:pt idx="15">
                  <c:v>2859158572</c:v>
                </c:pt>
                <c:pt idx="16">
                  <c:v>2314985000</c:v>
                </c:pt>
                <c:pt idx="17">
                  <c:v>2123655000</c:v>
                </c:pt>
                <c:pt idx="18">
                  <c:v>2384404000</c:v>
                </c:pt>
                <c:pt idx="19">
                  <c:v>2321471000</c:v>
                </c:pt>
                <c:pt idx="20">
                  <c:v>2438723000</c:v>
                </c:pt>
                <c:pt idx="21">
                  <c:v>2397532000</c:v>
                </c:pt>
                <c:pt idx="22">
                  <c:v>2754378000</c:v>
                </c:pt>
                <c:pt idx="23">
                  <c:v>2431404000</c:v>
                </c:pt>
                <c:pt idx="24">
                  <c:v>2156852000</c:v>
                </c:pt>
                <c:pt idx="25">
                  <c:v>2091661000</c:v>
                </c:pt>
                <c:pt idx="26">
                  <c:v>1862925000</c:v>
                </c:pt>
                <c:pt idx="27">
                  <c:v>1800073000</c:v>
                </c:pt>
                <c:pt idx="28">
                  <c:v>1474984000</c:v>
                </c:pt>
                <c:pt idx="29">
                  <c:v>1868003000</c:v>
                </c:pt>
                <c:pt idx="30">
                  <c:v>2466000000</c:v>
                </c:pt>
                <c:pt idx="31">
                  <c:v>2599000000</c:v>
                </c:pt>
                <c:pt idx="32">
                  <c:v>2648000000</c:v>
                </c:pt>
                <c:pt idx="33">
                  <c:v>2751000000</c:v>
                </c:pt>
                <c:pt idx="34">
                  <c:v>3189000000</c:v>
                </c:pt>
              </c:numCache>
            </c:numRef>
          </c:val>
          <c:extLst>
            <c:ext xmlns:c16="http://schemas.microsoft.com/office/drawing/2014/chart" uri="{C3380CC4-5D6E-409C-BE32-E72D297353CC}">
              <c16:uniqueId val="{00000000-70D4-D440-ADD8-6B1D045DDE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1'!$B$28:$AJ$28</c:f>
              <c:numCache>
                <c:formatCode>#,###,,;\(#,###,,\);\ \-\ \-</c:formatCode>
                <c:ptCount val="35"/>
                <c:pt idx="0">
                  <c:v>73000000</c:v>
                </c:pt>
                <c:pt idx="1">
                  <c:v>81100000</c:v>
                </c:pt>
                <c:pt idx="2">
                  <c:v>102100000</c:v>
                </c:pt>
                <c:pt idx="3">
                  <c:v>137500343</c:v>
                </c:pt>
                <c:pt idx="4">
                  <c:v>82000000</c:v>
                </c:pt>
                <c:pt idx="5">
                  <c:v>45600619</c:v>
                </c:pt>
                <c:pt idx="6">
                  <c:v>80000000</c:v>
                </c:pt>
                <c:pt idx="7">
                  <c:v>-78336833</c:v>
                </c:pt>
                <c:pt idx="8">
                  <c:v>65221267</c:v>
                </c:pt>
                <c:pt idx="9">
                  <c:v>55459553</c:v>
                </c:pt>
                <c:pt idx="10">
                  <c:v>216005410</c:v>
                </c:pt>
                <c:pt idx="11">
                  <c:v>278784497</c:v>
                </c:pt>
                <c:pt idx="12">
                  <c:v>217631120</c:v>
                </c:pt>
                <c:pt idx="13">
                  <c:v>375715284</c:v>
                </c:pt>
                <c:pt idx="14">
                  <c:v>416111828</c:v>
                </c:pt>
                <c:pt idx="15">
                  <c:v>450116561</c:v>
                </c:pt>
                <c:pt idx="16">
                  <c:v>1099422000</c:v>
                </c:pt>
                <c:pt idx="17">
                  <c:v>514749000</c:v>
                </c:pt>
                <c:pt idx="18">
                  <c:v>450404000</c:v>
                </c:pt>
                <c:pt idx="19">
                  <c:v>266136000</c:v>
                </c:pt>
                <c:pt idx="20">
                  <c:v>318495000</c:v>
                </c:pt>
                <c:pt idx="21">
                  <c:v>185234000</c:v>
                </c:pt>
                <c:pt idx="22">
                  <c:v>65286000</c:v>
                </c:pt>
                <c:pt idx="23">
                  <c:v>-61611000</c:v>
                </c:pt>
                <c:pt idx="24">
                  <c:v>-204942000</c:v>
                </c:pt>
                <c:pt idx="25">
                  <c:v>166323000</c:v>
                </c:pt>
                <c:pt idx="26">
                  <c:v>74000000</c:v>
                </c:pt>
                <c:pt idx="27">
                  <c:v>-53169000</c:v>
                </c:pt>
                <c:pt idx="28">
                  <c:v>-102577000</c:v>
                </c:pt>
                <c:pt idx="29">
                  <c:v>89382000</c:v>
                </c:pt>
                <c:pt idx="30">
                  <c:v>297500000</c:v>
                </c:pt>
                <c:pt idx="31">
                  <c:v>683000000</c:v>
                </c:pt>
                <c:pt idx="32">
                  <c:v>700000000</c:v>
                </c:pt>
                <c:pt idx="33">
                  <c:v>853000000</c:v>
                </c:pt>
                <c:pt idx="34">
                  <c:v>1048000000</c:v>
                </c:pt>
              </c:numCache>
            </c:numRef>
          </c:val>
          <c:extLst>
            <c:ext xmlns:c16="http://schemas.microsoft.com/office/drawing/2014/chart" uri="{C3380CC4-5D6E-409C-BE32-E72D297353CC}">
              <c16:uniqueId val="{00000001-70D4-D440-ADD8-6B1D045DDE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1'!$B$107:$AJ$107</c:f>
              <c:numCache>
                <c:formatCode>#,###,,;\(#,###,,\);\ \-\ \-</c:formatCode>
                <c:ptCount val="35"/>
                <c:pt idx="0">
                  <c:v>60300000</c:v>
                </c:pt>
                <c:pt idx="1">
                  <c:v>69500000</c:v>
                </c:pt>
                <c:pt idx="2">
                  <c:v>-42000000</c:v>
                </c:pt>
                <c:pt idx="3">
                  <c:v>7599014</c:v>
                </c:pt>
                <c:pt idx="4">
                  <c:v>-120000000</c:v>
                </c:pt>
                <c:pt idx="5">
                  <c:v>-471600620</c:v>
                </c:pt>
                <c:pt idx="6">
                  <c:v>37799479</c:v>
                </c:pt>
                <c:pt idx="7">
                  <c:v>129328134</c:v>
                </c:pt>
                <c:pt idx="8">
                  <c:v>57971983</c:v>
                </c:pt>
                <c:pt idx="9">
                  <c:v>160615360</c:v>
                </c:pt>
                <c:pt idx="10">
                  <c:v>86323586</c:v>
                </c:pt>
                <c:pt idx="11">
                  <c:v>79768418</c:v>
                </c:pt>
                <c:pt idx="12">
                  <c:v>35709966</c:v>
                </c:pt>
                <c:pt idx="13">
                  <c:v>-41538910</c:v>
                </c:pt>
                <c:pt idx="14">
                  <c:v>306252855</c:v>
                </c:pt>
                <c:pt idx="15">
                  <c:v>79116076</c:v>
                </c:pt>
                <c:pt idx="16">
                  <c:v>297394000</c:v>
                </c:pt>
                <c:pt idx="17">
                  <c:v>36821000</c:v>
                </c:pt>
                <c:pt idx="18">
                  <c:v>84467000</c:v>
                </c:pt>
                <c:pt idx="19">
                  <c:v>-89736000</c:v>
                </c:pt>
                <c:pt idx="20">
                  <c:v>-115767000</c:v>
                </c:pt>
                <c:pt idx="21">
                  <c:v>74000</c:v>
                </c:pt>
                <c:pt idx="22">
                  <c:v>91448000</c:v>
                </c:pt>
                <c:pt idx="23">
                  <c:v>95472000</c:v>
                </c:pt>
                <c:pt idx="24">
                  <c:v>482022000</c:v>
                </c:pt>
                <c:pt idx="25">
                  <c:v>612154000</c:v>
                </c:pt>
                <c:pt idx="26">
                  <c:v>451813000</c:v>
                </c:pt>
                <c:pt idx="27">
                  <c:v>-20573000</c:v>
                </c:pt>
                <c:pt idx="28">
                  <c:v>359504000</c:v>
                </c:pt>
                <c:pt idx="29">
                  <c:v>161159000</c:v>
                </c:pt>
                <c:pt idx="30">
                  <c:v>238000000</c:v>
                </c:pt>
                <c:pt idx="31">
                  <c:v>678000000</c:v>
                </c:pt>
                <c:pt idx="32">
                  <c:v>812000000</c:v>
                </c:pt>
                <c:pt idx="33">
                  <c:v>845000000</c:v>
                </c:pt>
                <c:pt idx="34">
                  <c:v>1030000000</c:v>
                </c:pt>
              </c:numCache>
            </c:numRef>
          </c:val>
          <c:extLst>
            <c:ext xmlns:c16="http://schemas.microsoft.com/office/drawing/2014/chart" uri="{C3380CC4-5D6E-409C-BE32-E72D297353CC}">
              <c16:uniqueId val="{00000002-70D4-D440-ADD8-6B1D045DDE12}"/>
            </c:ext>
          </c:extLst>
        </c:ser>
        <c:dLbls>
          <c:showLegendKey val="0"/>
          <c:showVal val="0"/>
          <c:showCatName val="0"/>
          <c:showSerName val="0"/>
          <c:showPercent val="0"/>
          <c:showBubbleSize val="0"/>
        </c:dLbls>
        <c:gapWidth val="150"/>
        <c:overlap val="100"/>
        <c:axId val="941519040"/>
        <c:axId val="941315744"/>
      </c:barChart>
      <c:catAx>
        <c:axId val="941519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41315744"/>
        <c:crosses val="autoZero"/>
        <c:auto val="1"/>
        <c:lblAlgn val="ctr"/>
        <c:lblOffset val="100"/>
        <c:noMultiLvlLbl val="0"/>
      </c:catAx>
      <c:valAx>
        <c:axId val="941315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1519040"/>
        <c:crosses val="autoZero"/>
        <c:crossBetween val="between"/>
      </c:valAx>
      <c:spPr>
        <a:noFill/>
        <a:ln>
          <a:noFill/>
        </a:ln>
        <a:effectLst/>
      </c:spPr>
    </c:plotArea>
    <c:legend>
      <c:legendPos val="b"/>
      <c:layout>
        <c:manualLayout>
          <c:xMode val="edge"/>
          <c:yMode val="edge"/>
          <c:x val="0.34336872742392349"/>
          <c:y val="0.89728322581533049"/>
          <c:w val="0.31326254515215302"/>
          <c:h val="5.224212011527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109</xdr:row>
      <xdr:rowOff>17461</xdr:rowOff>
    </xdr:from>
    <xdr:to>
      <xdr:col>39</xdr:col>
      <xdr:colOff>31750</xdr:colOff>
      <xdr:row>126</xdr:row>
      <xdr:rowOff>190500</xdr:rowOff>
    </xdr:to>
    <xdr:graphicFrame macro="">
      <xdr:nvGraphicFramePr>
        <xdr:cNvPr id="3" name="Chart 2">
          <a:extLst>
            <a:ext uri="{FF2B5EF4-FFF2-40B4-BE49-F238E27FC236}">
              <a16:creationId xmlns:a16="http://schemas.microsoft.com/office/drawing/2014/main" id="{4DC00B74-8383-B589-F606-BA6E2CD08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https://www.bing.com/financeapi/forcetrigger?t=aaxdur&amp;q=XTSE%3aCCO&amp;form=skydnc</v>
    <v>Learn more on Bing</v>
  </rv>
  <rv s="1">
    <v>0</v>
    <v>CAMECO CORPORATION (XTSE:CCO)</v>
    <v>2</v>
    <v>3</v>
    <v>Finance</v>
    <v>4</v>
    <v>en-US</v>
    <v>aaxdur</v>
    <v>268435456</v>
    <v>1</v>
    <v>Powered by Refinitiv</v>
    <v>56.87</v>
    <v>28.98</v>
    <v>0.91520000000000001</v>
    <v>0.71</v>
    <v>1.3680000000000001E-2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53.38</v>
    <v>Uranium</v>
    <v>Stock</v>
    <v>45218.844108796293</v>
    <v>0</v>
    <v>50.75</v>
    <v>22625050000</v>
    <v>CAMECO CORPORATION</v>
    <v>CAMECO CORPORATION</v>
    <v>51.77</v>
    <v>239.87</v>
    <v>51.9</v>
    <v>52.61</v>
    <v>52.61</v>
    <v>433837700</v>
    <v>CCO</v>
    <v>CAMECO CORPORATION (XTSE:CCO)</v>
    <v>1373429</v>
    <v>1208660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09001/999999999702011493/9999999997-02-011493-index.html"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009001/000119312513071572/0001193125-13-071572-index.html" TargetMode="External"/><Relationship Id="rId21" Type="http://schemas.openxmlformats.org/officeDocument/2006/relationships/hyperlink" Target="https://www.sec.gov/Archives/edgar/data/1009001/000113031904000174/0001130319-04-000174-index.html" TargetMode="External"/><Relationship Id="rId34" Type="http://schemas.openxmlformats.org/officeDocument/2006/relationships/hyperlink" Target="https://www.sec.gov/Archives/edgar/data/1009001/000095012310030961/0000950123-10-03096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009001/000119312517093880/0001193125-17-093880-index.html" TargetMode="External"/><Relationship Id="rId50" Type="http://schemas.openxmlformats.org/officeDocument/2006/relationships/hyperlink" Target="https://www.sec.gov/Archives/edgar/data/1009001/000119312518099445/0001193125-18-099445-index.html" TargetMode="External"/><Relationship Id="rId55" Type="http://schemas.openxmlformats.org/officeDocument/2006/relationships/hyperlink" Target="https://sec.gov/"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9001/000113031905000179/0001130319-05-000179-index.html" TargetMode="External"/><Relationship Id="rId32" Type="http://schemas.openxmlformats.org/officeDocument/2006/relationships/hyperlink" Target="https://www.sec.gov/Archives/edgar/data/1009001/000113031909000163/0001130319-09-000163-index.html" TargetMode="External"/><Relationship Id="rId37" Type="http://schemas.openxmlformats.org/officeDocument/2006/relationships/hyperlink" Target="https://www.sec.gov/Archives/edgar/data/1009001/000119312512078090/0001193125-12-078090-index.html" TargetMode="External"/><Relationship Id="rId40" Type="http://schemas.openxmlformats.org/officeDocument/2006/relationships/hyperlink" Target="https://www.sec.gov/Archives/edgar/data/1009001/000119312513071572/0001193125-13-071572-index.html" TargetMode="External"/><Relationship Id="rId45" Type="http://schemas.openxmlformats.org/officeDocument/2006/relationships/hyperlink" Target="https://www.sec.gov/Archives/edgar/data/1009001/000119312516521653/0001193125-16-521653-index.html" TargetMode="External"/><Relationship Id="rId53" Type="http://schemas.openxmlformats.org/officeDocument/2006/relationships/hyperlink" Target="https://www.sec.gov/Archives/edgar/data/1009001/000119312520088317/0001193125-20-088317-index.html" TargetMode="External"/><Relationship Id="rId58"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finbox.com/TSX:CCO/explorer/revenue_proj/"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9001/000113031904000174/0001130319-04-000174-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009001/000119312517093880/0001193125-17-093880-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09001/000119312519092356/0001193125-19-092356-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09001/999999999702011493/9999999997-02-01149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09001/000095012310030961/0000950123-10-030961-index.html" TargetMode="External"/><Relationship Id="rId38" Type="http://schemas.openxmlformats.org/officeDocument/2006/relationships/hyperlink" Target="https://www.sec.gov/Archives/edgar/data/1009001/000119312512078090/0001193125-12-078090-index.html" TargetMode="External"/><Relationship Id="rId46" Type="http://schemas.openxmlformats.org/officeDocument/2006/relationships/hyperlink" Target="https://www.sec.gov/Archives/edgar/data/1009001/000119312516521653/0001193125-16-521653-index.html" TargetMode="External"/><Relationship Id="rId59"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09001/000119312520088317/0001193125-20-088317-index.html" TargetMode="External"/><Relationship Id="rId62" Type="http://schemas.openxmlformats.org/officeDocument/2006/relationships/hyperlink" Target="https://finbox.com/TSX:CCO/explorer/fcf_unlev_proj"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9001/000113031905000179/0001130319-05-000179-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09001/000119312518099445/0001193125-18-099445-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9001/000113031909000163/0001130319-09-000163-index.html"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09001/000119312519092356/0001193125-19-092356-index.html" TargetMode="External"/><Relationship Id="rId6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9"/>
  <sheetViews>
    <sheetView tabSelected="1" zoomScale="80" zoomScaleNormal="80" workbookViewId="0">
      <pane xSplit="1" ySplit="1" topLeftCell="AC88" activePane="bottomRight" state="frozen"/>
      <selection pane="topRight"/>
      <selection pane="bottomLeft"/>
      <selection pane="bottomRight" activeCell="AJ85" sqref="AJ85"/>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305800000</v>
      </c>
      <c r="C3" s="1">
        <v>347700000</v>
      </c>
      <c r="D3" s="1">
        <v>395300000</v>
      </c>
      <c r="E3" s="1">
        <v>590900370</v>
      </c>
      <c r="F3" s="1">
        <v>642900643</v>
      </c>
      <c r="G3" s="1">
        <v>718899381</v>
      </c>
      <c r="H3" s="1">
        <v>741600116</v>
      </c>
      <c r="I3" s="1">
        <v>688939712</v>
      </c>
      <c r="J3" s="1">
        <v>700838905</v>
      </c>
      <c r="K3" s="1">
        <v>748333333</v>
      </c>
      <c r="L3" s="1">
        <v>826945768</v>
      </c>
      <c r="M3" s="1">
        <v>1048486921</v>
      </c>
      <c r="N3" s="1">
        <v>1312654960</v>
      </c>
      <c r="O3" s="1">
        <v>1831690354</v>
      </c>
      <c r="P3" s="1">
        <v>2309740789</v>
      </c>
      <c r="Q3" s="1">
        <v>2859158572</v>
      </c>
      <c r="R3" s="1">
        <v>2314985000</v>
      </c>
      <c r="S3" s="1">
        <v>2123655000</v>
      </c>
      <c r="T3" s="1">
        <v>2384404000</v>
      </c>
      <c r="U3" s="1">
        <v>2321471000</v>
      </c>
      <c r="V3" s="1">
        <v>2438723000</v>
      </c>
      <c r="W3" s="1">
        <v>2397532000</v>
      </c>
      <c r="X3" s="1">
        <v>2754378000</v>
      </c>
      <c r="Y3" s="1">
        <v>2431404000</v>
      </c>
      <c r="Z3" s="1">
        <v>2156852000</v>
      </c>
      <c r="AA3" s="1">
        <v>2091661000</v>
      </c>
      <c r="AB3" s="1">
        <v>1862925000</v>
      </c>
      <c r="AC3" s="1">
        <v>1800073000</v>
      </c>
      <c r="AD3" s="1">
        <v>1474984000</v>
      </c>
      <c r="AE3" s="1">
        <v>1868003000</v>
      </c>
      <c r="AF3" s="24">
        <v>2466000000</v>
      </c>
      <c r="AG3" s="24">
        <v>2599000000</v>
      </c>
      <c r="AH3" s="24">
        <v>2648000000</v>
      </c>
      <c r="AI3" s="24">
        <v>2751000000</v>
      </c>
      <c r="AJ3" s="24">
        <v>3189000000</v>
      </c>
      <c r="AK3" s="18" t="s">
        <v>107</v>
      </c>
      <c r="AL3" s="19" t="s">
        <v>108</v>
      </c>
      <c r="AM3" s="19" t="s">
        <v>109</v>
      </c>
      <c r="AN3" s="19" t="s">
        <v>110</v>
      </c>
    </row>
    <row r="4" spans="1:40" ht="19" x14ac:dyDescent="0.25">
      <c r="A4" s="14" t="s">
        <v>93</v>
      </c>
      <c r="B4" s="1"/>
      <c r="C4" s="43">
        <f>(C3/B3)-1</f>
        <v>0.13701765860039239</v>
      </c>
      <c r="D4" s="43">
        <f>(D3/C3)-1</f>
        <v>0.1368996261144666</v>
      </c>
      <c r="E4" s="43">
        <f>(E3/D3)-1</f>
        <v>0.49481500126486222</v>
      </c>
      <c r="F4" s="43">
        <f t="shared" ref="F4:AJ4" si="0">(F3/E3)-1</f>
        <v>8.8001760770601622E-2</v>
      </c>
      <c r="G4" s="43">
        <f t="shared" si="0"/>
        <v>0.11821226005524466</v>
      </c>
      <c r="H4" s="43">
        <f t="shared" si="0"/>
        <v>3.1577068502163685E-2</v>
      </c>
      <c r="I4" s="43">
        <f t="shared" si="0"/>
        <v>-7.1009163650130769E-2</v>
      </c>
      <c r="J4" s="43">
        <f t="shared" si="0"/>
        <v>1.7271747865218234E-2</v>
      </c>
      <c r="K4" s="43">
        <f t="shared" si="0"/>
        <v>6.7767967304840138E-2</v>
      </c>
      <c r="L4" s="43">
        <f t="shared" si="0"/>
        <v>0.10505002454567935</v>
      </c>
      <c r="M4" s="43">
        <f t="shared" si="0"/>
        <v>0.26790288018016684</v>
      </c>
      <c r="N4" s="43">
        <f t="shared" si="0"/>
        <v>0.25195167789794493</v>
      </c>
      <c r="O4" s="43">
        <f t="shared" si="0"/>
        <v>0.39540885443346063</v>
      </c>
      <c r="P4" s="43">
        <f t="shared" si="0"/>
        <v>0.26098867308879226</v>
      </c>
      <c r="Q4" s="43">
        <f t="shared" si="0"/>
        <v>0.23786988809158527</v>
      </c>
      <c r="R4" s="43">
        <f t="shared" si="0"/>
        <v>-0.19032647483393939</v>
      </c>
      <c r="S4" s="43">
        <f t="shared" si="0"/>
        <v>-8.2648483683479546E-2</v>
      </c>
      <c r="T4" s="43">
        <f t="shared" si="0"/>
        <v>0.12278312626109233</v>
      </c>
      <c r="U4" s="43">
        <f t="shared" si="0"/>
        <v>-2.6393597729243878E-2</v>
      </c>
      <c r="V4" s="43">
        <f t="shared" si="0"/>
        <v>5.0507630722072427E-2</v>
      </c>
      <c r="W4" s="43">
        <f t="shared" si="0"/>
        <v>-1.6890397146375413E-2</v>
      </c>
      <c r="X4" s="43">
        <f t="shared" si="0"/>
        <v>0.14883888932452205</v>
      </c>
      <c r="Y4" s="43">
        <f t="shared" si="0"/>
        <v>-0.11725841551159644</v>
      </c>
      <c r="Z4" s="43">
        <f t="shared" si="0"/>
        <v>-0.11291911998170601</v>
      </c>
      <c r="AA4" s="43">
        <f t="shared" si="0"/>
        <v>-3.0225068757615214E-2</v>
      </c>
      <c r="AB4" s="43">
        <f t="shared" si="0"/>
        <v>-0.1093561528373862</v>
      </c>
      <c r="AC4" s="43">
        <f t="shared" si="0"/>
        <v>-3.3738341586483589E-2</v>
      </c>
      <c r="AD4" s="43">
        <f t="shared" si="0"/>
        <v>-0.18059767576092745</v>
      </c>
      <c r="AE4" s="43">
        <f t="shared" si="0"/>
        <v>0.26645644969708138</v>
      </c>
      <c r="AF4" s="16">
        <f t="shared" si="0"/>
        <v>0.32012635954010782</v>
      </c>
      <c r="AG4" s="16">
        <f t="shared" si="0"/>
        <v>5.3933495539334908E-2</v>
      </c>
      <c r="AH4" s="16">
        <f t="shared" si="0"/>
        <v>1.8853405155829117E-2</v>
      </c>
      <c r="AI4" s="16">
        <f t="shared" si="0"/>
        <v>3.8897280966767367E-2</v>
      </c>
      <c r="AJ4" s="16">
        <f t="shared" si="0"/>
        <v>0.15921483097055611</v>
      </c>
      <c r="AK4" s="17">
        <f>(AE4+AD4+AC4)/3</f>
        <v>1.7373477449890113E-2</v>
      </c>
      <c r="AL4" s="17">
        <f>(AE20+AD20+AC20)/3</f>
        <v>0.11887033757255616</v>
      </c>
      <c r="AM4" s="17">
        <f>(AE29+AD29+AC29)/3</f>
        <v>-0.88686721111349842</v>
      </c>
      <c r="AN4" s="17">
        <f>(AE106+AD106+AC106)/3</f>
        <v>-6.6906022769858282</v>
      </c>
    </row>
    <row r="5" spans="1:40" ht="19" x14ac:dyDescent="0.25">
      <c r="A5" s="5" t="s">
        <v>2</v>
      </c>
      <c r="B5" s="1">
        <v>146700000</v>
      </c>
      <c r="C5" s="1">
        <v>175000000</v>
      </c>
      <c r="D5" s="1">
        <v>190200000</v>
      </c>
      <c r="E5" s="1">
        <v>298200630</v>
      </c>
      <c r="F5" s="1">
        <v>316100071</v>
      </c>
      <c r="G5" s="1">
        <v>400600619</v>
      </c>
      <c r="H5" s="1">
        <v>428900463</v>
      </c>
      <c r="I5" s="1">
        <v>413879724</v>
      </c>
      <c r="J5" s="1">
        <v>422066221</v>
      </c>
      <c r="K5" s="1">
        <v>486155178</v>
      </c>
      <c r="L5" s="1">
        <v>538822620</v>
      </c>
      <c r="M5" s="1">
        <v>623124550</v>
      </c>
      <c r="N5" s="1">
        <v>814031864</v>
      </c>
      <c r="O5" s="1">
        <v>1127771435</v>
      </c>
      <c r="P5" s="1">
        <v>1211663522</v>
      </c>
      <c r="Q5" s="1">
        <v>1517759835</v>
      </c>
      <c r="R5" s="1">
        <v>1324278000</v>
      </c>
      <c r="S5" s="1">
        <v>1127879000</v>
      </c>
      <c r="T5" s="1">
        <v>1608284000</v>
      </c>
      <c r="U5" s="1">
        <v>1598207000</v>
      </c>
      <c r="V5" s="1">
        <v>1831994000</v>
      </c>
      <c r="W5" s="1">
        <v>1759751000</v>
      </c>
      <c r="X5" s="1">
        <v>2057333000</v>
      </c>
      <c r="Y5" s="1">
        <v>1967924000</v>
      </c>
      <c r="Z5" s="1">
        <v>1720578000</v>
      </c>
      <c r="AA5" s="1">
        <v>1795913000</v>
      </c>
      <c r="AB5" s="1">
        <v>1621300000</v>
      </c>
      <c r="AC5" s="1">
        <v>1693624000</v>
      </c>
      <c r="AD5" s="1">
        <v>1473050000</v>
      </c>
      <c r="AE5" s="1">
        <v>1634712000</v>
      </c>
    </row>
    <row r="6" spans="1:40" ht="20" x14ac:dyDescent="0.25">
      <c r="A6" s="6" t="s">
        <v>3</v>
      </c>
      <c r="B6" s="10">
        <v>159100000</v>
      </c>
      <c r="C6" s="10">
        <v>172700000</v>
      </c>
      <c r="D6" s="10">
        <v>205100000</v>
      </c>
      <c r="E6" s="10">
        <v>292699740</v>
      </c>
      <c r="F6" s="10">
        <v>326800572</v>
      </c>
      <c r="G6" s="10">
        <v>318298762</v>
      </c>
      <c r="H6" s="10">
        <v>312699653</v>
      </c>
      <c r="I6" s="10">
        <v>275059988</v>
      </c>
      <c r="J6" s="10">
        <v>278772684</v>
      </c>
      <c r="K6" s="10">
        <v>262178155</v>
      </c>
      <c r="L6" s="10">
        <v>288123148</v>
      </c>
      <c r="M6" s="10">
        <v>425362371</v>
      </c>
      <c r="N6" s="10">
        <v>498623096</v>
      </c>
      <c r="O6" s="10">
        <v>703918919</v>
      </c>
      <c r="P6" s="10">
        <v>1098077267</v>
      </c>
      <c r="Q6" s="10">
        <v>1341398737</v>
      </c>
      <c r="R6" s="10">
        <v>990707000</v>
      </c>
      <c r="S6" s="10">
        <v>995776000</v>
      </c>
      <c r="T6" s="10">
        <v>776120000</v>
      </c>
      <c r="U6" s="10">
        <v>723264000</v>
      </c>
      <c r="V6" s="10">
        <v>606729000</v>
      </c>
      <c r="W6" s="10">
        <v>637781000</v>
      </c>
      <c r="X6" s="10">
        <v>697045000</v>
      </c>
      <c r="Y6" s="10">
        <v>463480000</v>
      </c>
      <c r="Z6" s="10">
        <v>436274000</v>
      </c>
      <c r="AA6" s="10">
        <v>295748000</v>
      </c>
      <c r="AB6" s="10">
        <v>241625000</v>
      </c>
      <c r="AC6" s="10">
        <v>106449000</v>
      </c>
      <c r="AD6" s="10">
        <v>1934000</v>
      </c>
      <c r="AE6" s="10">
        <v>233291000</v>
      </c>
      <c r="AF6" s="27">
        <f>AF3*AF7</f>
        <v>562741200</v>
      </c>
      <c r="AK6" s="70" t="s">
        <v>111</v>
      </c>
      <c r="AL6" s="71" t="s">
        <v>112</v>
      </c>
      <c r="AM6" s="71" t="s">
        <v>113</v>
      </c>
      <c r="AN6" s="71" t="s">
        <v>114</v>
      </c>
    </row>
    <row r="7" spans="1:40" ht="19" x14ac:dyDescent="0.25">
      <c r="A7" s="5" t="s">
        <v>4</v>
      </c>
      <c r="B7" s="2">
        <v>0.52029999999999998</v>
      </c>
      <c r="C7" s="2">
        <v>0.49669999999999997</v>
      </c>
      <c r="D7" s="2">
        <v>0.51880000000000004</v>
      </c>
      <c r="E7" s="2">
        <v>0.49530000000000002</v>
      </c>
      <c r="F7" s="2">
        <v>0.50829999999999997</v>
      </c>
      <c r="G7" s="2">
        <v>0.44280000000000003</v>
      </c>
      <c r="H7" s="2">
        <v>0.42170000000000002</v>
      </c>
      <c r="I7" s="2">
        <v>0.39929999999999999</v>
      </c>
      <c r="J7" s="2">
        <v>0.39779999999999999</v>
      </c>
      <c r="K7" s="2">
        <v>0.3503</v>
      </c>
      <c r="L7" s="2">
        <v>0.34839999999999999</v>
      </c>
      <c r="M7" s="2">
        <v>0.40570000000000001</v>
      </c>
      <c r="N7" s="2">
        <v>0.37990000000000002</v>
      </c>
      <c r="O7" s="2">
        <v>0.38429999999999997</v>
      </c>
      <c r="P7" s="2">
        <v>0.47539999999999999</v>
      </c>
      <c r="Q7" s="2">
        <v>0.46920000000000001</v>
      </c>
      <c r="R7" s="2">
        <v>0.42799999999999999</v>
      </c>
      <c r="S7" s="2">
        <v>0.46889999999999998</v>
      </c>
      <c r="T7" s="2">
        <v>0.32550000000000001</v>
      </c>
      <c r="U7" s="2">
        <v>0.31159999999999999</v>
      </c>
      <c r="V7" s="2">
        <v>0.24879999999999999</v>
      </c>
      <c r="W7" s="2">
        <v>0.26600000000000001</v>
      </c>
      <c r="X7" s="2">
        <v>0.25309999999999999</v>
      </c>
      <c r="Y7" s="2">
        <v>0.19059999999999999</v>
      </c>
      <c r="Z7" s="2">
        <v>0.20230000000000001</v>
      </c>
      <c r="AA7" s="2">
        <v>0.1414</v>
      </c>
      <c r="AB7" s="2">
        <v>0.12970000000000001</v>
      </c>
      <c r="AC7" s="2">
        <v>5.91E-2</v>
      </c>
      <c r="AD7" s="2">
        <v>1.2999999999999999E-3</v>
      </c>
      <c r="AE7" s="2">
        <v>0.1249</v>
      </c>
      <c r="AF7" s="2">
        <v>0.22819999999999999</v>
      </c>
      <c r="AK7" s="17">
        <f>AF7</f>
        <v>0.22819999999999999</v>
      </c>
      <c r="AL7" s="20">
        <f>AF21</f>
        <v>0.24371451743714517</v>
      </c>
      <c r="AM7" s="20">
        <f>AF30</f>
        <v>0.12064071370640714</v>
      </c>
      <c r="AN7" s="20">
        <f>AF105</f>
        <v>9.6512570965125707E-2</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v>630000</v>
      </c>
      <c r="S8" s="1">
        <v>4794000</v>
      </c>
      <c r="T8" s="1">
        <v>100438000</v>
      </c>
      <c r="U8" s="1">
        <v>9301000</v>
      </c>
      <c r="V8" s="1">
        <v>7302000</v>
      </c>
      <c r="W8" s="1">
        <v>5044000</v>
      </c>
      <c r="X8" s="1">
        <v>6587000</v>
      </c>
      <c r="Y8" s="1">
        <v>4952000</v>
      </c>
      <c r="Z8" s="1">
        <v>5660000</v>
      </c>
      <c r="AA8" s="1">
        <v>1757000</v>
      </c>
      <c r="AB8" s="1">
        <v>6058000</v>
      </c>
      <c r="AC8" s="1">
        <v>3965000</v>
      </c>
      <c r="AD8" s="1">
        <v>7168000</v>
      </c>
      <c r="AE8" s="1">
        <v>12175000</v>
      </c>
    </row>
    <row r="9" spans="1:40" ht="19" customHeight="1" x14ac:dyDescent="0.25">
      <c r="A9" s="14" t="s">
        <v>94</v>
      </c>
      <c r="B9" s="15" t="e">
        <f>B8/B3</f>
        <v>#VALUE!</v>
      </c>
      <c r="C9" s="15" t="e">
        <f t="shared" ref="C9:AE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f t="shared" si="1"/>
        <v>2.7213999226776846E-4</v>
      </c>
      <c r="S9" s="15">
        <f t="shared" si="1"/>
        <v>2.2574288196529099E-3</v>
      </c>
      <c r="T9" s="15">
        <f t="shared" si="1"/>
        <v>4.2122895281168797E-2</v>
      </c>
      <c r="U9" s="15">
        <f t="shared" si="1"/>
        <v>4.0065113886841577E-3</v>
      </c>
      <c r="V9" s="15">
        <f t="shared" si="1"/>
        <v>2.9941899920573186E-3</v>
      </c>
      <c r="W9" s="15">
        <f t="shared" si="1"/>
        <v>2.103830105291608E-3</v>
      </c>
      <c r="X9" s="15">
        <f t="shared" si="1"/>
        <v>2.3914655141741622E-3</v>
      </c>
      <c r="Y9" s="15">
        <f t="shared" si="1"/>
        <v>2.0366833319349644E-3</v>
      </c>
      <c r="Z9" s="15">
        <f t="shared" si="1"/>
        <v>2.624194891443641E-3</v>
      </c>
      <c r="AA9" s="15">
        <f t="shared" si="1"/>
        <v>8.4000227570337643E-4</v>
      </c>
      <c r="AB9" s="15">
        <f t="shared" si="1"/>
        <v>3.2518754109800447E-3</v>
      </c>
      <c r="AC9" s="15">
        <f t="shared" si="1"/>
        <v>2.2026884465241132E-3</v>
      </c>
      <c r="AD9" s="15">
        <f t="shared" si="1"/>
        <v>4.859713732487946E-3</v>
      </c>
      <c r="AE9" s="15">
        <f t="shared" si="1"/>
        <v>6.5176554855639951E-3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v>181248000</v>
      </c>
      <c r="V10" s="1">
        <v>184976000</v>
      </c>
      <c r="W10" s="1">
        <v>176385000</v>
      </c>
      <c r="X10" s="1">
        <v>186810000</v>
      </c>
      <c r="Y10" s="1">
        <v>206652000</v>
      </c>
      <c r="Z10" s="1">
        <v>163095000</v>
      </c>
      <c r="AA10" s="1">
        <v>141552000</v>
      </c>
      <c r="AB10" s="1">
        <v>124869000</v>
      </c>
      <c r="AC10" s="1">
        <v>145344000</v>
      </c>
      <c r="AD10" s="1">
        <v>127566000</v>
      </c>
      <c r="AE10" s="1">
        <v>172029000</v>
      </c>
      <c r="AK10" s="17">
        <f>AE9</f>
        <v>6.5176554855639951E-3</v>
      </c>
      <c r="AL10" s="20">
        <f>AE13</f>
        <v>9.2092464519596601E-2</v>
      </c>
      <c r="AM10" s="20">
        <f>AE80</f>
        <v>1.776228410768077E-3</v>
      </c>
      <c r="AN10" s="20">
        <f>AE89</f>
        <v>7.6792167892663979E-2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v>181248000</v>
      </c>
      <c r="V12" s="1">
        <v>184976000</v>
      </c>
      <c r="W12" s="1">
        <v>176385000</v>
      </c>
      <c r="X12" s="1">
        <v>186810000</v>
      </c>
      <c r="Y12" s="1">
        <v>206652000</v>
      </c>
      <c r="Z12" s="1">
        <v>163095000</v>
      </c>
      <c r="AA12" s="1">
        <v>141552000</v>
      </c>
      <c r="AB12" s="1">
        <v>124869000</v>
      </c>
      <c r="AC12" s="1">
        <v>145344000</v>
      </c>
      <c r="AD12" s="1">
        <v>127566000</v>
      </c>
      <c r="AE12" s="1">
        <v>172029000</v>
      </c>
      <c r="AK12" s="18" t="s">
        <v>115</v>
      </c>
      <c r="AL12" s="19" t="s">
        <v>116</v>
      </c>
      <c r="AM12" s="19" t="s">
        <v>117</v>
      </c>
      <c r="AN12" s="19" t="s">
        <v>118</v>
      </c>
    </row>
    <row r="13" spans="1:40" ht="19" x14ac:dyDescent="0.25">
      <c r="A13" s="14" t="s">
        <v>99</v>
      </c>
      <c r="B13" s="15" t="e">
        <f>B12/B3</f>
        <v>#VALUE!</v>
      </c>
      <c r="C13" s="15" t="e">
        <f t="shared" ref="C13:AE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7.8074634574371166E-2</v>
      </c>
      <c r="V13" s="15">
        <f t="shared" si="2"/>
        <v>7.5849532726759039E-2</v>
      </c>
      <c r="W13" s="15">
        <f t="shared" si="2"/>
        <v>7.3569403870313299E-2</v>
      </c>
      <c r="X13" s="15">
        <f t="shared" si="2"/>
        <v>6.7822934978423441E-2</v>
      </c>
      <c r="Y13" s="15">
        <f t="shared" si="2"/>
        <v>8.4992868318058204E-2</v>
      </c>
      <c r="Z13" s="15">
        <f t="shared" si="2"/>
        <v>7.5617149438162654E-2</v>
      </c>
      <c r="AA13" s="15">
        <f t="shared" si="2"/>
        <v>6.7674446289336554E-2</v>
      </c>
      <c r="AB13" s="15">
        <f t="shared" si="2"/>
        <v>6.7028463303675664E-2</v>
      </c>
      <c r="AC13" s="15">
        <f t="shared" si="2"/>
        <v>8.0743392073543682E-2</v>
      </c>
      <c r="AD13" s="15">
        <f t="shared" si="2"/>
        <v>8.6486361885959442E-2</v>
      </c>
      <c r="AE13" s="15">
        <f t="shared" si="2"/>
        <v>9.2092464519596601E-2</v>
      </c>
      <c r="AK13" s="17">
        <f>AE28/AE72</f>
        <v>1.5315485429024474E-2</v>
      </c>
      <c r="AL13" s="20">
        <f>AE28/AE54</f>
        <v>1.035377542355064E-2</v>
      </c>
      <c r="AM13" s="20">
        <f>AE22/(AE72+AE56+AE61)</f>
        <v>2.2778979940740992E-3</v>
      </c>
      <c r="AN13" s="21">
        <f>AE67/AE72</f>
        <v>0.47921557956797523</v>
      </c>
    </row>
    <row r="14" spans="1:40" ht="19" x14ac:dyDescent="0.25">
      <c r="A14" s="5" t="s">
        <v>9</v>
      </c>
      <c r="B14" s="1">
        <v>81900000</v>
      </c>
      <c r="C14" s="1">
        <v>88100000</v>
      </c>
      <c r="D14" s="1">
        <v>105700000</v>
      </c>
      <c r="E14" s="1">
        <v>150800329</v>
      </c>
      <c r="F14" s="1">
        <v>183799857</v>
      </c>
      <c r="G14" s="1">
        <v>199500000</v>
      </c>
      <c r="H14" s="1">
        <v>197500000</v>
      </c>
      <c r="I14" s="1">
        <v>178492801</v>
      </c>
      <c r="J14" s="1">
        <v>186330786</v>
      </c>
      <c r="K14" s="1">
        <v>178237331</v>
      </c>
      <c r="L14" s="1">
        <v>195141054</v>
      </c>
      <c r="M14" s="1">
        <v>287676986</v>
      </c>
      <c r="N14" s="1">
        <v>365419235</v>
      </c>
      <c r="O14" s="1">
        <v>368539143</v>
      </c>
      <c r="P14" s="1">
        <v>510066541</v>
      </c>
      <c r="Q14" s="1">
        <v>800029140</v>
      </c>
      <c r="R14" s="1">
        <v>396547000</v>
      </c>
      <c r="S14" s="1">
        <v>412212000</v>
      </c>
      <c r="T14" s="1">
        <v>161839000</v>
      </c>
      <c r="U14" s="1">
        <v>97169000</v>
      </c>
      <c r="V14" s="1">
        <v>72833000</v>
      </c>
      <c r="W14" s="1">
        <v>46565000</v>
      </c>
      <c r="X14" s="1">
        <v>40259000</v>
      </c>
      <c r="Y14" s="1">
        <v>8504000</v>
      </c>
      <c r="Z14" s="1">
        <v>29976000</v>
      </c>
      <c r="AA14" s="1">
        <v>79899000</v>
      </c>
      <c r="AB14" s="1">
        <v>16418000</v>
      </c>
      <c r="AC14" s="1">
        <v>-2553000</v>
      </c>
      <c r="AD14" s="1">
        <v>-21600000</v>
      </c>
      <c r="AE14" s="1">
        <v>33522000</v>
      </c>
    </row>
    <row r="15" spans="1:40" ht="20" x14ac:dyDescent="0.25">
      <c r="A15" s="5" t="s">
        <v>10</v>
      </c>
      <c r="B15" s="1">
        <v>81900000</v>
      </c>
      <c r="C15" s="1">
        <v>88100000</v>
      </c>
      <c r="D15" s="1">
        <v>105700000</v>
      </c>
      <c r="E15" s="1">
        <v>150800329</v>
      </c>
      <c r="F15" s="1">
        <v>183799857</v>
      </c>
      <c r="G15" s="1">
        <v>199500000</v>
      </c>
      <c r="H15" s="1">
        <v>197500000</v>
      </c>
      <c r="I15" s="1">
        <v>178492801</v>
      </c>
      <c r="J15" s="1">
        <v>186330786</v>
      </c>
      <c r="K15" s="1">
        <v>178237331</v>
      </c>
      <c r="L15" s="1">
        <v>195141054</v>
      </c>
      <c r="M15" s="1">
        <v>287676986</v>
      </c>
      <c r="N15" s="1">
        <v>365419235</v>
      </c>
      <c r="O15" s="1">
        <v>368539143</v>
      </c>
      <c r="P15" s="1">
        <v>510066541</v>
      </c>
      <c r="Q15" s="1">
        <v>800029140</v>
      </c>
      <c r="R15" s="1">
        <v>397177000</v>
      </c>
      <c r="S15" s="1">
        <v>417006000</v>
      </c>
      <c r="T15" s="1">
        <v>262277000</v>
      </c>
      <c r="U15" s="1">
        <v>287718000</v>
      </c>
      <c r="V15" s="1">
        <v>265111000</v>
      </c>
      <c r="W15" s="1">
        <v>227994000</v>
      </c>
      <c r="X15" s="1">
        <v>233656000</v>
      </c>
      <c r="Y15" s="1">
        <v>220108000</v>
      </c>
      <c r="Z15" s="1">
        <v>198731000</v>
      </c>
      <c r="AA15" s="1">
        <v>223208000</v>
      </c>
      <c r="AB15" s="1">
        <v>147345000</v>
      </c>
      <c r="AC15" s="1">
        <v>146756000</v>
      </c>
      <c r="AD15" s="1">
        <v>113134000</v>
      </c>
      <c r="AE15" s="1">
        <v>217726000</v>
      </c>
      <c r="AK15" s="18" t="s">
        <v>119</v>
      </c>
      <c r="AL15" s="19" t="s">
        <v>120</v>
      </c>
      <c r="AM15" s="19" t="s">
        <v>121</v>
      </c>
      <c r="AN15" s="19" t="s">
        <v>122</v>
      </c>
    </row>
    <row r="16" spans="1:40" ht="19" x14ac:dyDescent="0.25">
      <c r="A16" s="5" t="s">
        <v>11</v>
      </c>
      <c r="B16" s="1">
        <v>228600000</v>
      </c>
      <c r="C16" s="1">
        <v>263100000</v>
      </c>
      <c r="D16" s="1">
        <v>295900000</v>
      </c>
      <c r="E16" s="1">
        <v>449000959</v>
      </c>
      <c r="F16" s="1">
        <v>499899928</v>
      </c>
      <c r="G16" s="1">
        <v>600100619</v>
      </c>
      <c r="H16" s="1">
        <v>626400463</v>
      </c>
      <c r="I16" s="1">
        <v>592372525</v>
      </c>
      <c r="J16" s="1">
        <v>608397007</v>
      </c>
      <c r="K16" s="1">
        <v>664392509</v>
      </c>
      <c r="L16" s="1">
        <v>733963674</v>
      </c>
      <c r="M16" s="1">
        <v>910801536</v>
      </c>
      <c r="N16" s="1">
        <v>1179451099</v>
      </c>
      <c r="O16" s="1">
        <v>1496310578</v>
      </c>
      <c r="P16" s="1">
        <v>1721730063</v>
      </c>
      <c r="Q16" s="1">
        <v>2317788975</v>
      </c>
      <c r="R16" s="1">
        <v>1721455000</v>
      </c>
      <c r="S16" s="1">
        <v>1544885000</v>
      </c>
      <c r="T16" s="1">
        <v>1870561000</v>
      </c>
      <c r="U16" s="1">
        <v>1885925000</v>
      </c>
      <c r="V16" s="1">
        <v>2097105000</v>
      </c>
      <c r="W16" s="1">
        <v>1987745000</v>
      </c>
      <c r="X16" s="1">
        <v>2290989000</v>
      </c>
      <c r="Y16" s="1">
        <v>2188032000</v>
      </c>
      <c r="Z16" s="1">
        <v>1919309000</v>
      </c>
      <c r="AA16" s="1">
        <v>2019121000</v>
      </c>
      <c r="AB16" s="1">
        <v>1768645000</v>
      </c>
      <c r="AC16" s="1">
        <v>1840380000</v>
      </c>
      <c r="AD16" s="1">
        <v>1586184000</v>
      </c>
      <c r="AE16" s="1">
        <v>1852438000</v>
      </c>
      <c r="AK16" s="25">
        <f>(AE35+AD35+AC35+AB35+AA35)/5</f>
        <v>5.7085755511766473E-3</v>
      </c>
      <c r="AL16" s="32">
        <f>AM102/AE3</f>
        <v>12.111891683257468</v>
      </c>
      <c r="AM16" s="32">
        <f>AM102/AE28</f>
        <v>253.12758720995279</v>
      </c>
      <c r="AN16" s="33">
        <f>AM102/AE107</f>
        <v>140.38961522471595</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40743000</v>
      </c>
      <c r="S17" s="1">
        <v>49882000</v>
      </c>
      <c r="T17" s="1">
        <v>73668000</v>
      </c>
      <c r="U17" s="1">
        <v>72358000</v>
      </c>
      <c r="V17" s="1">
        <v>83213000</v>
      </c>
      <c r="W17" s="1">
        <v>93187000</v>
      </c>
      <c r="X17" s="1">
        <v>96514000</v>
      </c>
      <c r="Y17" s="1">
        <v>95046000</v>
      </c>
      <c r="Z17" s="1">
        <v>95231000</v>
      </c>
      <c r="AA17" s="1">
        <v>96720000</v>
      </c>
      <c r="AB17" s="1">
        <v>83925000</v>
      </c>
      <c r="AC17" s="1">
        <v>57743000</v>
      </c>
      <c r="AD17" s="1">
        <v>60711000</v>
      </c>
      <c r="AE17" s="1">
        <v>69038000</v>
      </c>
    </row>
    <row r="18" spans="1:40" ht="20" x14ac:dyDescent="0.25">
      <c r="A18" s="5" t="s">
        <v>13</v>
      </c>
      <c r="B18" s="1">
        <v>58000000</v>
      </c>
      <c r="C18" s="1">
        <v>57500000</v>
      </c>
      <c r="D18" s="1">
        <v>67500000</v>
      </c>
      <c r="E18" s="1">
        <v>95000685</v>
      </c>
      <c r="F18" s="1">
        <v>122700500</v>
      </c>
      <c r="G18" s="1">
        <v>126699690</v>
      </c>
      <c r="H18" s="1">
        <v>136899595</v>
      </c>
      <c r="I18" s="1">
        <v>117005099</v>
      </c>
      <c r="J18" s="1">
        <v>129387138</v>
      </c>
      <c r="K18" s="1">
        <v>112755744</v>
      </c>
      <c r="L18" s="1">
        <v>124489244</v>
      </c>
      <c r="M18" s="1">
        <v>180229182</v>
      </c>
      <c r="N18" s="1">
        <v>197515990</v>
      </c>
      <c r="O18" s="1">
        <v>199664492</v>
      </c>
      <c r="P18" s="1">
        <v>225538782</v>
      </c>
      <c r="Q18" s="1">
        <v>293314716</v>
      </c>
      <c r="R18" s="1">
        <v>240600000</v>
      </c>
      <c r="S18" s="1">
        <v>251500000</v>
      </c>
      <c r="T18" s="1">
        <v>274835000</v>
      </c>
      <c r="U18" s="1">
        <v>293429000</v>
      </c>
      <c r="V18" s="1">
        <v>282756000</v>
      </c>
      <c r="W18" s="1">
        <v>338983000</v>
      </c>
      <c r="X18" s="1">
        <v>312518000</v>
      </c>
      <c r="Y18" s="1">
        <v>371689000</v>
      </c>
      <c r="Z18" s="1">
        <v>330345000</v>
      </c>
      <c r="AA18" s="1">
        <v>327973000</v>
      </c>
      <c r="AB18" s="1">
        <v>275749000</v>
      </c>
      <c r="AC18" s="1">
        <v>208662000</v>
      </c>
      <c r="AD18" s="1">
        <v>190415000</v>
      </c>
      <c r="AE18" s="1">
        <v>177376000</v>
      </c>
      <c r="AK18" s="18" t="s">
        <v>123</v>
      </c>
      <c r="AL18" s="19" t="s">
        <v>156</v>
      </c>
      <c r="AM18" s="19" t="s">
        <v>157</v>
      </c>
      <c r="AN18" s="19" t="s">
        <v>158</v>
      </c>
    </row>
    <row r="19" spans="1:40" ht="19" x14ac:dyDescent="0.25">
      <c r="A19" s="6" t="s">
        <v>14</v>
      </c>
      <c r="B19" s="10">
        <v>133800000</v>
      </c>
      <c r="C19" s="10">
        <v>141700000</v>
      </c>
      <c r="D19" s="10">
        <v>173100000</v>
      </c>
      <c r="E19" s="10">
        <v>237800466</v>
      </c>
      <c r="F19" s="10">
        <v>269799857</v>
      </c>
      <c r="G19" s="10">
        <v>219600619</v>
      </c>
      <c r="H19" s="10">
        <v>214199942</v>
      </c>
      <c r="I19" s="10">
        <v>73168866</v>
      </c>
      <c r="J19" s="10">
        <v>236951608</v>
      </c>
      <c r="K19" s="10">
        <v>217086874</v>
      </c>
      <c r="L19" s="10">
        <v>324500837</v>
      </c>
      <c r="M19" s="10">
        <v>532299016</v>
      </c>
      <c r="N19" s="10">
        <v>445404117</v>
      </c>
      <c r="O19" s="10">
        <v>506536579</v>
      </c>
      <c r="P19" s="10">
        <v>671118283</v>
      </c>
      <c r="Q19" s="10">
        <v>718676542</v>
      </c>
      <c r="R19" s="10">
        <v>1433662000</v>
      </c>
      <c r="S19" s="10">
        <v>843382000</v>
      </c>
      <c r="T19" s="10">
        <v>810662000</v>
      </c>
      <c r="U19" s="10">
        <v>585547000</v>
      </c>
      <c r="V19" s="10">
        <v>594706000</v>
      </c>
      <c r="W19" s="10">
        <v>442136000</v>
      </c>
      <c r="X19" s="10">
        <v>331688000</v>
      </c>
      <c r="Y19" s="10">
        <v>310769000</v>
      </c>
      <c r="Z19" s="10">
        <v>218115000</v>
      </c>
      <c r="AA19" s="10">
        <v>464710000</v>
      </c>
      <c r="AB19" s="10">
        <v>494751000</v>
      </c>
      <c r="AC19" s="10">
        <v>226902000</v>
      </c>
      <c r="AD19" s="10">
        <v>147348000</v>
      </c>
      <c r="AE19" s="10">
        <v>331327000</v>
      </c>
      <c r="AF19" s="27">
        <v>601000000</v>
      </c>
      <c r="AG19" s="27">
        <v>1049000000</v>
      </c>
      <c r="AH19" s="27">
        <v>1254000000</v>
      </c>
      <c r="AI19" s="27">
        <v>1393000000</v>
      </c>
      <c r="AJ19" s="27">
        <v>1686000000</v>
      </c>
      <c r="AK19" s="26">
        <f>AE40-AE56-AE61</f>
        <v>1045848000</v>
      </c>
      <c r="AL19" s="32">
        <f>AM102/AF3</f>
        <v>9.1747972424979718</v>
      </c>
      <c r="AM19" s="32">
        <f>AM102/AF28</f>
        <v>76.050588235294114</v>
      </c>
      <c r="AN19" s="33">
        <f>AM102/AF107</f>
        <v>95.063235294117646</v>
      </c>
    </row>
    <row r="20" spans="1:40" ht="19" customHeight="1" x14ac:dyDescent="0.25">
      <c r="A20" s="14" t="s">
        <v>100</v>
      </c>
      <c r="B20" s="1"/>
      <c r="C20" s="15">
        <f>(C19/B19)-1</f>
        <v>5.9043348281016428E-2</v>
      </c>
      <c r="D20" s="15">
        <f>(D19/C19)-1</f>
        <v>0.22159491884262517</v>
      </c>
      <c r="E20" s="15">
        <f>(E19/D19)-1</f>
        <v>0.37377507798960141</v>
      </c>
      <c r="F20" s="15">
        <f t="shared" ref="F20:AE20" si="3">(F19/E19)-1</f>
        <v>0.13456403823868035</v>
      </c>
      <c r="G20" s="15">
        <f t="shared" si="3"/>
        <v>-0.18606102522878654</v>
      </c>
      <c r="H20" s="15">
        <f t="shared" si="3"/>
        <v>-2.4593177490087159E-2</v>
      </c>
      <c r="I20" s="15">
        <f t="shared" si="3"/>
        <v>-0.6584085629677715</v>
      </c>
      <c r="J20" s="15">
        <f t="shared" si="3"/>
        <v>2.2384212159308303</v>
      </c>
      <c r="K20" s="15">
        <f t="shared" si="3"/>
        <v>-8.3834560852610873E-2</v>
      </c>
      <c r="L20" s="15">
        <f t="shared" si="3"/>
        <v>0.49479713361204869</v>
      </c>
      <c r="M20" s="15">
        <f t="shared" si="3"/>
        <v>0.64036253626057671</v>
      </c>
      <c r="N20" s="15">
        <f t="shared" si="3"/>
        <v>-0.16324452307460213</v>
      </c>
      <c r="O20" s="15">
        <f t="shared" si="3"/>
        <v>0.13725167699785756</v>
      </c>
      <c r="P20" s="15">
        <f t="shared" si="3"/>
        <v>0.32491573328211709</v>
      </c>
      <c r="Q20" s="15">
        <f t="shared" si="3"/>
        <v>7.0864198166986858E-2</v>
      </c>
      <c r="R20" s="15">
        <f t="shared" si="3"/>
        <v>0.99486405387640997</v>
      </c>
      <c r="S20" s="15">
        <f t="shared" si="3"/>
        <v>-0.41172884543218691</v>
      </c>
      <c r="T20" s="15">
        <f t="shared" si="3"/>
        <v>-3.8796180141383196E-2</v>
      </c>
      <c r="U20" s="15">
        <f t="shared" si="3"/>
        <v>-0.27769279921841661</v>
      </c>
      <c r="V20" s="15">
        <f t="shared" si="3"/>
        <v>1.5641784519432322E-2</v>
      </c>
      <c r="W20" s="15">
        <f t="shared" si="3"/>
        <v>-0.2565469324338413</v>
      </c>
      <c r="X20" s="15">
        <f t="shared" si="3"/>
        <v>-0.2498054897135723</v>
      </c>
      <c r="Y20" s="15">
        <f t="shared" si="3"/>
        <v>-6.3068305154241333E-2</v>
      </c>
      <c r="Z20" s="15">
        <f t="shared" si="3"/>
        <v>-0.29814428080020849</v>
      </c>
      <c r="AA20" s="15">
        <f t="shared" si="3"/>
        <v>1.1305733214130163</v>
      </c>
      <c r="AB20" s="15">
        <f t="shared" si="3"/>
        <v>6.4644617073013277E-2</v>
      </c>
      <c r="AC20" s="15">
        <f t="shared" si="3"/>
        <v>-0.54138142216994001</v>
      </c>
      <c r="AD20" s="15">
        <f t="shared" si="3"/>
        <v>-0.35060951423962772</v>
      </c>
      <c r="AE20" s="15">
        <f t="shared" si="3"/>
        <v>1.2486019491272362</v>
      </c>
      <c r="AF20" s="16">
        <f t="shared" ref="AF20" si="4">(AF19/AE19)-1</f>
        <v>0.81391797227512397</v>
      </c>
      <c r="AG20" s="16">
        <f t="shared" ref="AG20" si="5">(AG19/AF19)-1</f>
        <v>0.74542429284525791</v>
      </c>
      <c r="AH20" s="16">
        <f t="shared" ref="AH20" si="6">(AH19/AG19)-1</f>
        <v>0.1954242135367017</v>
      </c>
      <c r="AI20" s="16">
        <f t="shared" ref="AI20" si="7">(AI19/AH19)-1</f>
        <v>0.11084529505582141</v>
      </c>
      <c r="AJ20" s="16">
        <f t="shared" ref="AJ20" si="8">(AJ19/AI19)-1</f>
        <v>0.21033740129217526</v>
      </c>
    </row>
    <row r="21" spans="1:40" ht="20" x14ac:dyDescent="0.25">
      <c r="A21" s="5" t="s">
        <v>15</v>
      </c>
      <c r="B21" s="2">
        <v>0.4375</v>
      </c>
      <c r="C21" s="2">
        <v>0.40749999999999997</v>
      </c>
      <c r="D21" s="2">
        <v>0.43790000000000001</v>
      </c>
      <c r="E21" s="2">
        <v>0.40239999999999998</v>
      </c>
      <c r="F21" s="2">
        <v>0.41970000000000002</v>
      </c>
      <c r="G21" s="2">
        <v>0.30549999999999999</v>
      </c>
      <c r="H21" s="2">
        <v>0.2888</v>
      </c>
      <c r="I21" s="2">
        <v>0.1062</v>
      </c>
      <c r="J21" s="2">
        <v>0.33810000000000001</v>
      </c>
      <c r="K21" s="2">
        <v>0.29010000000000002</v>
      </c>
      <c r="L21" s="2">
        <v>0.39240000000000003</v>
      </c>
      <c r="M21" s="2">
        <v>0.50770000000000004</v>
      </c>
      <c r="N21" s="2">
        <v>0.33929999999999999</v>
      </c>
      <c r="O21" s="2">
        <v>0.27650000000000002</v>
      </c>
      <c r="P21" s="2">
        <v>0.29060000000000002</v>
      </c>
      <c r="Q21" s="2">
        <v>0.25140000000000001</v>
      </c>
      <c r="R21" s="2">
        <v>0.61929999999999996</v>
      </c>
      <c r="S21" s="2">
        <v>0.39710000000000001</v>
      </c>
      <c r="T21" s="2">
        <v>0.34</v>
      </c>
      <c r="U21" s="2">
        <v>0.25219999999999998</v>
      </c>
      <c r="V21" s="2">
        <v>0.24390000000000001</v>
      </c>
      <c r="W21" s="2">
        <v>0.18440000000000001</v>
      </c>
      <c r="X21" s="2">
        <v>0.12039999999999999</v>
      </c>
      <c r="Y21" s="2">
        <v>0.1278</v>
      </c>
      <c r="Z21" s="2">
        <v>0.1011</v>
      </c>
      <c r="AA21" s="2">
        <v>0.22220000000000001</v>
      </c>
      <c r="AB21" s="2">
        <v>0.2656</v>
      </c>
      <c r="AC21" s="2">
        <v>0.12609999999999999</v>
      </c>
      <c r="AD21" s="2">
        <v>9.9900000000000003E-2</v>
      </c>
      <c r="AE21" s="2">
        <v>0.1774</v>
      </c>
      <c r="AF21" s="28">
        <f>AF19/AF3</f>
        <v>0.24371451743714517</v>
      </c>
      <c r="AG21" s="28">
        <f t="shared" ref="AG21:AJ21" si="9">AG19/AG3</f>
        <v>0.40361677568295501</v>
      </c>
      <c r="AH21" s="28">
        <f t="shared" si="9"/>
        <v>0.47356495468277948</v>
      </c>
      <c r="AI21" s="28">
        <f t="shared" si="9"/>
        <v>0.50636132315521631</v>
      </c>
      <c r="AJ21" s="28">
        <f t="shared" si="9"/>
        <v>0.52869238005644403</v>
      </c>
      <c r="AL21" s="51" t="s">
        <v>167</v>
      </c>
      <c r="AM21" s="18" t="s">
        <v>164</v>
      </c>
      <c r="AN21" s="19" t="s">
        <v>166</v>
      </c>
    </row>
    <row r="22" spans="1:40" ht="19" x14ac:dyDescent="0.25">
      <c r="A22" s="6" t="s">
        <v>16</v>
      </c>
      <c r="B22" s="10">
        <v>77200000</v>
      </c>
      <c r="C22" s="10">
        <v>84600000</v>
      </c>
      <c r="D22" s="10">
        <v>99400000</v>
      </c>
      <c r="E22" s="10">
        <v>141899411</v>
      </c>
      <c r="F22" s="10">
        <v>143000715</v>
      </c>
      <c r="G22" s="10">
        <v>102798762</v>
      </c>
      <c r="H22" s="10">
        <v>69699074</v>
      </c>
      <c r="I22" s="10">
        <v>-51388722</v>
      </c>
      <c r="J22" s="10">
        <v>92441897</v>
      </c>
      <c r="K22" s="10">
        <v>83940825</v>
      </c>
      <c r="L22" s="10">
        <v>92982095</v>
      </c>
      <c r="M22" s="10">
        <v>260631150</v>
      </c>
      <c r="N22" s="10">
        <v>39659263</v>
      </c>
      <c r="O22" s="10">
        <v>335379776</v>
      </c>
      <c r="P22" s="10">
        <v>475010428</v>
      </c>
      <c r="Q22" s="10">
        <v>524169500</v>
      </c>
      <c r="R22" s="10">
        <v>2128049000</v>
      </c>
      <c r="S22" s="10">
        <v>542798000</v>
      </c>
      <c r="T22" s="10">
        <v>506241000</v>
      </c>
      <c r="U22" s="10">
        <v>269206000</v>
      </c>
      <c r="V22" s="10">
        <v>264693000</v>
      </c>
      <c r="W22" s="10">
        <v>38332000</v>
      </c>
      <c r="X22" s="10">
        <v>245575000</v>
      </c>
      <c r="Y22" s="10">
        <v>-141785000</v>
      </c>
      <c r="Z22" s="10">
        <v>-127734000</v>
      </c>
      <c r="AA22" s="10">
        <v>70237000</v>
      </c>
      <c r="AB22" s="10">
        <v>92411000</v>
      </c>
      <c r="AC22" s="10">
        <v>-78726000</v>
      </c>
      <c r="AD22" s="10">
        <v>-136212000</v>
      </c>
      <c r="AE22" s="10">
        <v>15565000</v>
      </c>
      <c r="AL22" s="17">
        <f>SUM(AF29:AJ29)/5</f>
        <v>0.81925510079959485</v>
      </c>
      <c r="AM22" s="42">
        <f>(-1*AE98)/AM102</f>
        <v>2.2936965885158264E-3</v>
      </c>
      <c r="AN22" s="41">
        <f>AF107/AM102</f>
        <v>1.0519313769472332E-2</v>
      </c>
    </row>
    <row r="23" spans="1:40" ht="19" x14ac:dyDescent="0.25">
      <c r="A23" s="5" t="s">
        <v>17</v>
      </c>
      <c r="B23" s="2">
        <v>0.2525</v>
      </c>
      <c r="C23" s="2">
        <v>0.24329999999999999</v>
      </c>
      <c r="D23" s="2">
        <v>0.2515</v>
      </c>
      <c r="E23" s="2">
        <v>0.24010000000000001</v>
      </c>
      <c r="F23" s="2">
        <v>0.22239999999999999</v>
      </c>
      <c r="G23" s="2">
        <v>0.14299999999999999</v>
      </c>
      <c r="H23" s="2">
        <v>9.4E-2</v>
      </c>
      <c r="I23" s="2">
        <v>-7.46E-2</v>
      </c>
      <c r="J23" s="2">
        <v>0.13189999999999999</v>
      </c>
      <c r="K23" s="2">
        <v>0.11219999999999999</v>
      </c>
      <c r="L23" s="2">
        <v>0.1124</v>
      </c>
      <c r="M23" s="2">
        <v>0.24859999999999999</v>
      </c>
      <c r="N23" s="2">
        <v>3.0200000000000001E-2</v>
      </c>
      <c r="O23" s="2">
        <v>0.18310000000000001</v>
      </c>
      <c r="P23" s="2">
        <v>0.20569999999999999</v>
      </c>
      <c r="Q23" s="2">
        <v>0.18329999999999999</v>
      </c>
      <c r="R23" s="2">
        <v>0.91920000000000002</v>
      </c>
      <c r="S23" s="2">
        <v>0.25559999999999999</v>
      </c>
      <c r="T23" s="2">
        <v>0.21229999999999999</v>
      </c>
      <c r="U23" s="2">
        <v>0.11600000000000001</v>
      </c>
      <c r="V23" s="2">
        <v>0.1085</v>
      </c>
      <c r="W23" s="2">
        <v>1.6E-2</v>
      </c>
      <c r="X23" s="2">
        <v>8.9200000000000002E-2</v>
      </c>
      <c r="Y23" s="2">
        <v>-5.8299999999999998E-2</v>
      </c>
      <c r="Z23" s="2">
        <v>-5.9200000000000003E-2</v>
      </c>
      <c r="AA23" s="2">
        <v>3.3599999999999998E-2</v>
      </c>
      <c r="AB23" s="2">
        <v>4.9599999999999998E-2</v>
      </c>
      <c r="AC23" s="2">
        <v>-4.3700000000000003E-2</v>
      </c>
      <c r="AD23" s="2">
        <v>-9.2299999999999993E-2</v>
      </c>
      <c r="AE23" s="2">
        <v>8.3000000000000001E-3</v>
      </c>
    </row>
    <row r="24" spans="1:40" ht="19" x14ac:dyDescent="0.25">
      <c r="A24" s="5" t="s">
        <v>18</v>
      </c>
      <c r="B24" s="1">
        <v>-1400000</v>
      </c>
      <c r="C24" s="1">
        <v>-400000</v>
      </c>
      <c r="D24" s="1">
        <v>6200000</v>
      </c>
      <c r="E24" s="1">
        <v>900370</v>
      </c>
      <c r="F24" s="1">
        <v>4098642</v>
      </c>
      <c r="G24" s="1">
        <v>-9897833</v>
      </c>
      <c r="H24" s="1">
        <v>7601273</v>
      </c>
      <c r="I24" s="1">
        <v>7552489</v>
      </c>
      <c r="J24" s="1">
        <v>15122573</v>
      </c>
      <c r="K24" s="1">
        <v>20390305</v>
      </c>
      <c r="L24" s="1">
        <v>103613293</v>
      </c>
      <c r="M24" s="1">
        <v>118891288</v>
      </c>
      <c r="N24" s="1">
        <v>234966856</v>
      </c>
      <c r="O24" s="1">
        <v>10046599</v>
      </c>
      <c r="P24" s="1">
        <v>-9078359</v>
      </c>
      <c r="Q24" s="1">
        <v>-39272705</v>
      </c>
      <c r="R24" s="1">
        <v>-1361190000</v>
      </c>
      <c r="S24" s="1">
        <v>-11150000</v>
      </c>
      <c r="T24" s="1">
        <v>-55851000</v>
      </c>
      <c r="U24" s="1">
        <v>-50999000</v>
      </c>
      <c r="V24" s="1">
        <v>-36764000</v>
      </c>
      <c r="W24" s="1">
        <v>-157430000</v>
      </c>
      <c r="X24" s="1">
        <v>-324843000</v>
      </c>
      <c r="Y24" s="1">
        <v>-12449000</v>
      </c>
      <c r="Z24" s="1">
        <v>-79503000</v>
      </c>
      <c r="AA24" s="1">
        <v>-30308000</v>
      </c>
      <c r="AB24" s="1">
        <v>42607000</v>
      </c>
      <c r="AC24" s="1">
        <v>39195000</v>
      </c>
      <c r="AD24" s="1">
        <v>32357000</v>
      </c>
      <c r="AE24" s="1">
        <v>69230000</v>
      </c>
    </row>
    <row r="25" spans="1:40" ht="19" x14ac:dyDescent="0.25">
      <c r="A25" s="6" t="s">
        <v>19</v>
      </c>
      <c r="B25" s="10">
        <v>75800000</v>
      </c>
      <c r="C25" s="10">
        <v>84200000</v>
      </c>
      <c r="D25" s="10">
        <v>105600000</v>
      </c>
      <c r="E25" s="10">
        <v>142799781</v>
      </c>
      <c r="F25" s="10">
        <v>147099357</v>
      </c>
      <c r="G25" s="10">
        <v>92900929</v>
      </c>
      <c r="H25" s="10">
        <v>77300347</v>
      </c>
      <c r="I25" s="10">
        <v>-43836233</v>
      </c>
      <c r="J25" s="10">
        <v>107564470</v>
      </c>
      <c r="K25" s="10">
        <v>104331130</v>
      </c>
      <c r="L25" s="10">
        <v>196595388</v>
      </c>
      <c r="M25" s="10">
        <v>379522438</v>
      </c>
      <c r="N25" s="10">
        <v>274626119</v>
      </c>
      <c r="O25" s="10">
        <v>345426375</v>
      </c>
      <c r="P25" s="10">
        <v>465932069</v>
      </c>
      <c r="Q25" s="10">
        <v>484896795</v>
      </c>
      <c r="R25" s="10">
        <v>766859000</v>
      </c>
      <c r="S25" s="10">
        <v>531648000</v>
      </c>
      <c r="T25" s="10">
        <v>450390000</v>
      </c>
      <c r="U25" s="10">
        <v>218207000</v>
      </c>
      <c r="V25" s="10">
        <v>227929000</v>
      </c>
      <c r="W25" s="10">
        <v>-119098000</v>
      </c>
      <c r="X25" s="10">
        <v>-79268000</v>
      </c>
      <c r="Y25" s="10">
        <v>-154234000</v>
      </c>
      <c r="Z25" s="10">
        <v>-207237000</v>
      </c>
      <c r="AA25" s="10">
        <v>39929000</v>
      </c>
      <c r="AB25" s="10">
        <v>135018000</v>
      </c>
      <c r="AC25" s="10">
        <v>-39531000</v>
      </c>
      <c r="AD25" s="10">
        <v>-103855000</v>
      </c>
      <c r="AE25" s="10">
        <v>84795000</v>
      </c>
    </row>
    <row r="26" spans="1:40" ht="19" x14ac:dyDescent="0.25">
      <c r="A26" s="5" t="s">
        <v>20</v>
      </c>
      <c r="B26" s="2">
        <v>0.24790000000000001</v>
      </c>
      <c r="C26" s="2">
        <v>0.2422</v>
      </c>
      <c r="D26" s="2">
        <v>0.2671</v>
      </c>
      <c r="E26" s="2">
        <v>0.2417</v>
      </c>
      <c r="F26" s="2">
        <v>0.2288</v>
      </c>
      <c r="G26" s="2">
        <v>0.12920000000000001</v>
      </c>
      <c r="H26" s="2">
        <v>0.1042</v>
      </c>
      <c r="I26" s="2">
        <v>-6.3600000000000004E-2</v>
      </c>
      <c r="J26" s="2">
        <v>0.1535</v>
      </c>
      <c r="K26" s="2">
        <v>0.1394</v>
      </c>
      <c r="L26" s="2">
        <v>0.23769999999999999</v>
      </c>
      <c r="M26" s="2">
        <v>0.36199999999999999</v>
      </c>
      <c r="N26" s="2">
        <v>0.2092</v>
      </c>
      <c r="O26" s="2">
        <v>0.18859999999999999</v>
      </c>
      <c r="P26" s="2">
        <v>0.20169999999999999</v>
      </c>
      <c r="Q26" s="2">
        <v>0.1696</v>
      </c>
      <c r="R26" s="2">
        <v>0.33129999999999998</v>
      </c>
      <c r="S26" s="2">
        <v>0.25030000000000002</v>
      </c>
      <c r="T26" s="2">
        <v>0.18890000000000001</v>
      </c>
      <c r="U26" s="2">
        <v>9.4E-2</v>
      </c>
      <c r="V26" s="2">
        <v>9.35E-2</v>
      </c>
      <c r="W26" s="2">
        <v>-4.9700000000000001E-2</v>
      </c>
      <c r="X26" s="2">
        <v>-2.8799999999999999E-2</v>
      </c>
      <c r="Y26" s="2">
        <v>-6.3399999999999998E-2</v>
      </c>
      <c r="Z26" s="2">
        <v>-9.6100000000000005E-2</v>
      </c>
      <c r="AA26" s="2">
        <v>1.9099999999999999E-2</v>
      </c>
      <c r="AB26" s="2">
        <v>7.2499999999999995E-2</v>
      </c>
      <c r="AC26" s="2">
        <v>-2.1999999999999999E-2</v>
      </c>
      <c r="AD26" s="2">
        <v>-7.0400000000000004E-2</v>
      </c>
      <c r="AE26" s="2">
        <v>4.5400000000000003E-2</v>
      </c>
    </row>
    <row r="27" spans="1:40" ht="19" x14ac:dyDescent="0.25">
      <c r="A27" s="5" t="s">
        <v>21</v>
      </c>
      <c r="B27" s="1">
        <v>2800000</v>
      </c>
      <c r="C27" s="1">
        <v>3100000</v>
      </c>
      <c r="D27" s="1">
        <v>3500000</v>
      </c>
      <c r="E27" s="1">
        <v>5299438</v>
      </c>
      <c r="F27" s="1">
        <v>65099357</v>
      </c>
      <c r="G27" s="1">
        <v>47300310</v>
      </c>
      <c r="H27" s="1">
        <v>-2699653</v>
      </c>
      <c r="I27" s="1">
        <v>34500600</v>
      </c>
      <c r="J27" s="1">
        <v>42343203</v>
      </c>
      <c r="K27" s="1">
        <v>48871577</v>
      </c>
      <c r="L27" s="1">
        <v>-15993817</v>
      </c>
      <c r="M27" s="1">
        <v>73285337</v>
      </c>
      <c r="N27" s="1">
        <v>30257007</v>
      </c>
      <c r="O27" s="1">
        <v>-68843197</v>
      </c>
      <c r="P27" s="1">
        <v>29467673</v>
      </c>
      <c r="Q27" s="1">
        <v>-24754735</v>
      </c>
      <c r="R27" s="1">
        <v>52897000</v>
      </c>
      <c r="S27" s="1">
        <v>27251000</v>
      </c>
      <c r="T27" s="1">
        <v>11755000</v>
      </c>
      <c r="U27" s="1">
        <v>-46376000</v>
      </c>
      <c r="V27" s="1">
        <v>-89758000</v>
      </c>
      <c r="W27" s="1">
        <v>-175268000</v>
      </c>
      <c r="X27" s="1">
        <v>-142630000</v>
      </c>
      <c r="Y27" s="1">
        <v>-94355000</v>
      </c>
      <c r="Z27" s="1">
        <v>-2519000</v>
      </c>
      <c r="AA27" s="1">
        <v>-126306000</v>
      </c>
      <c r="AB27" s="1">
        <v>61077000</v>
      </c>
      <c r="AC27" s="1">
        <v>13666000</v>
      </c>
      <c r="AD27" s="1">
        <v>-1201000</v>
      </c>
      <c r="AE27" s="1">
        <v>-4469000</v>
      </c>
    </row>
    <row r="28" spans="1:40" ht="20" thickBot="1" x14ac:dyDescent="0.3">
      <c r="A28" s="7" t="s">
        <v>22</v>
      </c>
      <c r="B28" s="11">
        <v>73000000</v>
      </c>
      <c r="C28" s="11">
        <v>81100000</v>
      </c>
      <c r="D28" s="11">
        <v>102100000</v>
      </c>
      <c r="E28" s="11">
        <v>137500343</v>
      </c>
      <c r="F28" s="11">
        <v>82000000</v>
      </c>
      <c r="G28" s="11">
        <v>45600619</v>
      </c>
      <c r="H28" s="11">
        <v>80000000</v>
      </c>
      <c r="I28" s="11">
        <v>-78336833</v>
      </c>
      <c r="J28" s="11">
        <v>65221267</v>
      </c>
      <c r="K28" s="11">
        <v>55459553</v>
      </c>
      <c r="L28" s="11">
        <v>216005410</v>
      </c>
      <c r="M28" s="11">
        <v>278784497</v>
      </c>
      <c r="N28" s="11">
        <v>217631120</v>
      </c>
      <c r="O28" s="11">
        <v>375715284</v>
      </c>
      <c r="P28" s="11">
        <v>416111828</v>
      </c>
      <c r="Q28" s="11">
        <v>450116561</v>
      </c>
      <c r="R28" s="11">
        <v>1099422000</v>
      </c>
      <c r="S28" s="11">
        <v>514749000</v>
      </c>
      <c r="T28" s="11">
        <v>450404000</v>
      </c>
      <c r="U28" s="11">
        <v>266136000</v>
      </c>
      <c r="V28" s="11">
        <v>318495000</v>
      </c>
      <c r="W28" s="11">
        <v>185234000</v>
      </c>
      <c r="X28" s="11">
        <v>65286000</v>
      </c>
      <c r="Y28" s="11">
        <v>-61611000</v>
      </c>
      <c r="Z28" s="11">
        <v>-204942000</v>
      </c>
      <c r="AA28" s="11">
        <v>166323000</v>
      </c>
      <c r="AB28" s="11">
        <v>74000000</v>
      </c>
      <c r="AC28" s="11">
        <v>-53169000</v>
      </c>
      <c r="AD28" s="11">
        <v>-102577000</v>
      </c>
      <c r="AE28" s="11">
        <v>89382000</v>
      </c>
      <c r="AF28" s="29">
        <v>297500000</v>
      </c>
      <c r="AG28" s="29">
        <v>683000000</v>
      </c>
      <c r="AH28" s="29">
        <v>700000000</v>
      </c>
      <c r="AI28" s="29">
        <v>853000000</v>
      </c>
      <c r="AJ28" s="29">
        <v>1048000000</v>
      </c>
    </row>
    <row r="29" spans="1:40" ht="20" customHeight="1" thickTop="1" x14ac:dyDescent="0.25">
      <c r="A29" s="14" t="s">
        <v>101</v>
      </c>
      <c r="B29" s="1"/>
      <c r="C29" s="15">
        <f>(C28/B28)-1</f>
        <v>0.11095890410958908</v>
      </c>
      <c r="D29" s="15">
        <f>(D28/C28)-1</f>
        <v>0.25893958076448831</v>
      </c>
      <c r="E29" s="15">
        <f>(E28/D28)-1</f>
        <v>0.34672226248775706</v>
      </c>
      <c r="F29" s="15">
        <f t="shared" ref="F29:AE29" si="10">(F28/E28)-1</f>
        <v>-0.40363785128885099</v>
      </c>
      <c r="G29" s="15">
        <f t="shared" si="10"/>
        <v>-0.44389489024390238</v>
      </c>
      <c r="H29" s="15">
        <f t="shared" si="10"/>
        <v>0.75436215021554864</v>
      </c>
      <c r="I29" s="15">
        <f t="shared" si="10"/>
        <v>-1.9792104125000001</v>
      </c>
      <c r="J29" s="15">
        <f t="shared" si="10"/>
        <v>-1.8325747225446298</v>
      </c>
      <c r="K29" s="15">
        <f t="shared" si="10"/>
        <v>-0.14967072013489102</v>
      </c>
      <c r="L29" s="15">
        <f t="shared" si="10"/>
        <v>2.89482782163787</v>
      </c>
      <c r="M29" s="15">
        <f t="shared" si="10"/>
        <v>0.29063664192484806</v>
      </c>
      <c r="N29" s="15">
        <f t="shared" si="10"/>
        <v>-0.21935716533046667</v>
      </c>
      <c r="O29" s="15">
        <f t="shared" si="10"/>
        <v>0.72638584040738285</v>
      </c>
      <c r="P29" s="15">
        <f t="shared" si="10"/>
        <v>0.10751903294942888</v>
      </c>
      <c r="Q29" s="15">
        <f t="shared" si="10"/>
        <v>8.1720178836156565E-2</v>
      </c>
      <c r="R29" s="15">
        <f t="shared" si="10"/>
        <v>1.4425273257164157</v>
      </c>
      <c r="S29" s="15">
        <f t="shared" si="10"/>
        <v>-0.53180034599998915</v>
      </c>
      <c r="T29" s="15">
        <f t="shared" si="10"/>
        <v>-0.1250026712048008</v>
      </c>
      <c r="U29" s="15">
        <f t="shared" si="10"/>
        <v>-0.4091171481603183</v>
      </c>
      <c r="V29" s="15">
        <f t="shared" si="10"/>
        <v>0.19673775813869598</v>
      </c>
      <c r="W29" s="15">
        <f t="shared" si="10"/>
        <v>-0.41840845225199763</v>
      </c>
      <c r="X29" s="15">
        <f t="shared" si="10"/>
        <v>-0.64754850621376203</v>
      </c>
      <c r="Y29" s="15">
        <f t="shared" si="10"/>
        <v>-1.9437092179027662</v>
      </c>
      <c r="Z29" s="15">
        <f t="shared" si="10"/>
        <v>2.3263865218873252</v>
      </c>
      <c r="AA29" s="15">
        <f t="shared" si="10"/>
        <v>-1.8115613197880376</v>
      </c>
      <c r="AB29" s="15">
        <f t="shared" si="10"/>
        <v>-0.55508258028053847</v>
      </c>
      <c r="AC29" s="15">
        <f t="shared" si="10"/>
        <v>-1.7185000000000001</v>
      </c>
      <c r="AD29" s="15">
        <f t="shared" si="10"/>
        <v>0.92926329252007744</v>
      </c>
      <c r="AE29" s="15">
        <f t="shared" si="10"/>
        <v>-1.8713649258605729</v>
      </c>
      <c r="AF29" s="16">
        <f t="shared" ref="AF29" si="11">(AF28/AE28)-1</f>
        <v>2.3284106419637065</v>
      </c>
      <c r="AG29" s="16">
        <f t="shared" ref="AG29" si="12">(AG28/AF28)-1</f>
        <v>1.2957983193277309</v>
      </c>
      <c r="AH29" s="16">
        <f t="shared" ref="AH29" si="13">(AH28/AG28)-1</f>
        <v>2.4890190336749551E-2</v>
      </c>
      <c r="AI29" s="16">
        <f t="shared" ref="AI29" si="14">(AI28/AH28)-1</f>
        <v>0.21857142857142864</v>
      </c>
      <c r="AJ29" s="16">
        <f t="shared" ref="AJ29" si="15">(AJ28/AI28)-1</f>
        <v>0.22860492379835873</v>
      </c>
    </row>
    <row r="30" spans="1:40" ht="19" x14ac:dyDescent="0.25">
      <c r="A30" s="5" t="s">
        <v>23</v>
      </c>
      <c r="B30" s="2">
        <v>0.2387</v>
      </c>
      <c r="C30" s="2">
        <v>0.23319999999999999</v>
      </c>
      <c r="D30" s="2">
        <v>0.25829999999999997</v>
      </c>
      <c r="E30" s="2">
        <v>0.23269999999999999</v>
      </c>
      <c r="F30" s="2">
        <v>0.1275</v>
      </c>
      <c r="G30" s="2">
        <v>6.3399999999999998E-2</v>
      </c>
      <c r="H30" s="2">
        <v>0.1079</v>
      </c>
      <c r="I30" s="2">
        <v>-0.1137</v>
      </c>
      <c r="J30" s="2">
        <v>9.3100000000000002E-2</v>
      </c>
      <c r="K30" s="2">
        <v>7.4099999999999999E-2</v>
      </c>
      <c r="L30" s="2">
        <v>0.26119999999999999</v>
      </c>
      <c r="M30" s="2">
        <v>0.26590000000000003</v>
      </c>
      <c r="N30" s="2">
        <v>0.1658</v>
      </c>
      <c r="O30" s="2">
        <v>0.2051</v>
      </c>
      <c r="P30" s="2">
        <v>0.1802</v>
      </c>
      <c r="Q30" s="2">
        <v>0.15740000000000001</v>
      </c>
      <c r="R30" s="2">
        <v>0.47489999999999999</v>
      </c>
      <c r="S30" s="2">
        <v>0.2424</v>
      </c>
      <c r="T30" s="2">
        <v>0.18890000000000001</v>
      </c>
      <c r="U30" s="2">
        <v>0.11459999999999999</v>
      </c>
      <c r="V30" s="2">
        <v>0.13059999999999999</v>
      </c>
      <c r="W30" s="2">
        <v>7.7299999999999994E-2</v>
      </c>
      <c r="X30" s="2">
        <v>2.3699999999999999E-2</v>
      </c>
      <c r="Y30" s="2">
        <v>-2.53E-2</v>
      </c>
      <c r="Z30" s="2">
        <v>-9.5000000000000001E-2</v>
      </c>
      <c r="AA30" s="2">
        <v>7.9500000000000001E-2</v>
      </c>
      <c r="AB30" s="2">
        <v>3.9699999999999999E-2</v>
      </c>
      <c r="AC30" s="2">
        <v>-2.9499999999999998E-2</v>
      </c>
      <c r="AD30" s="2">
        <v>-6.9500000000000006E-2</v>
      </c>
      <c r="AE30" s="2">
        <v>4.7800000000000002E-2</v>
      </c>
      <c r="AF30" s="30">
        <f>AF28/AF3</f>
        <v>0.12064071370640714</v>
      </c>
      <c r="AG30" s="30">
        <f t="shared" ref="AG30:AJ30" si="16">AG28/AG3</f>
        <v>0.26279338207002695</v>
      </c>
      <c r="AH30" s="30">
        <f t="shared" si="16"/>
        <v>0.26435045317220546</v>
      </c>
      <c r="AI30" s="30">
        <f t="shared" si="16"/>
        <v>0.31006906579425664</v>
      </c>
      <c r="AJ30" s="30">
        <f t="shared" si="16"/>
        <v>0.32862966447162117</v>
      </c>
    </row>
    <row r="31" spans="1:40" ht="19" x14ac:dyDescent="0.25">
      <c r="A31" s="5" t="s">
        <v>24</v>
      </c>
      <c r="B31" s="12">
        <v>0.23</v>
      </c>
      <c r="C31" s="12">
        <v>0.26</v>
      </c>
      <c r="D31" s="12">
        <v>0.32</v>
      </c>
      <c r="E31" s="12">
        <v>0.43</v>
      </c>
      <c r="F31" s="12">
        <v>0.25</v>
      </c>
      <c r="G31" s="12">
        <v>0.13</v>
      </c>
      <c r="H31" s="12">
        <v>0.21</v>
      </c>
      <c r="I31" s="12">
        <v>-0.24</v>
      </c>
      <c r="J31" s="12">
        <v>0.17</v>
      </c>
      <c r="K31" s="12">
        <v>0.14000000000000001</v>
      </c>
      <c r="L31" s="12">
        <v>0.61</v>
      </c>
      <c r="M31" s="12">
        <v>0.81</v>
      </c>
      <c r="N31" s="12">
        <v>0.63</v>
      </c>
      <c r="O31" s="12">
        <v>1.07</v>
      </c>
      <c r="P31" s="12">
        <v>1.18</v>
      </c>
      <c r="Q31" s="12">
        <v>1.29</v>
      </c>
      <c r="R31" s="12">
        <v>2.83</v>
      </c>
      <c r="S31" s="12">
        <v>1.31</v>
      </c>
      <c r="T31" s="12">
        <v>1.1399999999999999</v>
      </c>
      <c r="U31" s="12">
        <v>0.67</v>
      </c>
      <c r="V31" s="12">
        <v>0.81</v>
      </c>
      <c r="W31" s="12">
        <v>0.47</v>
      </c>
      <c r="X31" s="12">
        <v>0.16</v>
      </c>
      <c r="Y31" s="12">
        <v>-0.16</v>
      </c>
      <c r="Z31" s="12">
        <v>-0.52</v>
      </c>
      <c r="AA31" s="12">
        <v>0.42</v>
      </c>
      <c r="AB31" s="12">
        <v>0.19</v>
      </c>
      <c r="AC31" s="12">
        <v>-0.13</v>
      </c>
      <c r="AD31" s="12">
        <v>-0.26</v>
      </c>
      <c r="AE31" s="12">
        <v>0.22</v>
      </c>
      <c r="AF31" s="31">
        <v>0.69</v>
      </c>
      <c r="AG31" s="31">
        <v>1.57</v>
      </c>
      <c r="AH31" s="31">
        <v>1.61</v>
      </c>
      <c r="AI31" s="31">
        <v>1.97</v>
      </c>
      <c r="AJ31" s="31">
        <v>2.41</v>
      </c>
    </row>
    <row r="32" spans="1:40" ht="19" x14ac:dyDescent="0.25">
      <c r="A32" s="5" t="s">
        <v>25</v>
      </c>
      <c r="B32" s="12">
        <v>0.23</v>
      </c>
      <c r="C32" s="12">
        <v>0.26</v>
      </c>
      <c r="D32" s="12">
        <v>0.32</v>
      </c>
      <c r="E32" s="12">
        <v>0.43</v>
      </c>
      <c r="F32" s="12">
        <v>0.25</v>
      </c>
      <c r="G32" s="12">
        <v>0.13</v>
      </c>
      <c r="H32" s="12">
        <v>0.21</v>
      </c>
      <c r="I32" s="12">
        <v>-0.24</v>
      </c>
      <c r="J32" s="12">
        <v>0.17</v>
      </c>
      <c r="K32" s="12">
        <v>0.14000000000000001</v>
      </c>
      <c r="L32" s="12">
        <v>0.6</v>
      </c>
      <c r="M32" s="12">
        <v>0.76</v>
      </c>
      <c r="N32" s="12">
        <v>0.6</v>
      </c>
      <c r="O32" s="12">
        <v>1.02</v>
      </c>
      <c r="P32" s="12">
        <v>1.1299999999999999</v>
      </c>
      <c r="Q32" s="12">
        <v>1.28</v>
      </c>
      <c r="R32" s="12">
        <v>2.82</v>
      </c>
      <c r="S32" s="12">
        <v>1.3</v>
      </c>
      <c r="T32" s="12">
        <v>1.1399999999999999</v>
      </c>
      <c r="U32" s="12">
        <v>0.67</v>
      </c>
      <c r="V32" s="12">
        <v>0.81</v>
      </c>
      <c r="W32" s="12">
        <v>0.47</v>
      </c>
      <c r="X32" s="12">
        <v>0.16</v>
      </c>
      <c r="Y32" s="12">
        <v>-0.16</v>
      </c>
      <c r="Z32" s="12">
        <v>-0.52</v>
      </c>
      <c r="AA32" s="12">
        <v>0.42</v>
      </c>
      <c r="AB32" s="12">
        <v>0.19</v>
      </c>
      <c r="AC32" s="12">
        <v>-0.13</v>
      </c>
      <c r="AD32" s="12">
        <v>-0.26</v>
      </c>
      <c r="AE32" s="12">
        <v>0.22</v>
      </c>
    </row>
    <row r="33" spans="1:32" ht="19" x14ac:dyDescent="0.25">
      <c r="A33" s="5" t="s">
        <v>26</v>
      </c>
      <c r="B33" s="1">
        <v>313170313</v>
      </c>
      <c r="C33" s="1">
        <v>312235312</v>
      </c>
      <c r="D33" s="1">
        <v>314468314</v>
      </c>
      <c r="E33" s="1">
        <v>317626110</v>
      </c>
      <c r="F33" s="1">
        <v>326147482</v>
      </c>
      <c r="G33" s="1">
        <v>343908082</v>
      </c>
      <c r="H33" s="1">
        <v>388208938</v>
      </c>
      <c r="I33" s="1">
        <v>329932462</v>
      </c>
      <c r="J33" s="1">
        <v>332056699</v>
      </c>
      <c r="K33" s="1">
        <v>333390217</v>
      </c>
      <c r="L33" s="1">
        <v>340233528</v>
      </c>
      <c r="M33" s="1">
        <v>342372372</v>
      </c>
      <c r="N33" s="1">
        <v>345446222</v>
      </c>
      <c r="O33" s="1">
        <v>351135779</v>
      </c>
      <c r="P33" s="1">
        <v>352637142</v>
      </c>
      <c r="Q33" s="1">
        <v>350130000</v>
      </c>
      <c r="R33" s="1">
        <v>387956000</v>
      </c>
      <c r="S33" s="1">
        <v>393169000</v>
      </c>
      <c r="T33" s="1">
        <v>394662000</v>
      </c>
      <c r="U33" s="1">
        <v>395234000</v>
      </c>
      <c r="V33" s="1">
        <v>395428000</v>
      </c>
      <c r="W33" s="1">
        <v>395740000</v>
      </c>
      <c r="X33" s="1">
        <v>395793000</v>
      </c>
      <c r="Y33" s="1">
        <v>395793000</v>
      </c>
      <c r="Z33" s="1">
        <v>395793000</v>
      </c>
      <c r="AA33" s="1">
        <v>395792732</v>
      </c>
      <c r="AB33" s="1">
        <v>395797000</v>
      </c>
      <c r="AC33" s="1">
        <v>395829000</v>
      </c>
      <c r="AD33" s="1">
        <v>397631000</v>
      </c>
      <c r="AE33" s="1">
        <v>405494353</v>
      </c>
      <c r="AF33" s="1" cm="1">
        <f t="array" ref="AF33">_FV(A1,"Shares outstanding",TRUE)</f>
        <v>433837700</v>
      </c>
    </row>
    <row r="34" spans="1:32" ht="19" x14ac:dyDescent="0.25">
      <c r="A34" s="5" t="s">
        <v>27</v>
      </c>
      <c r="B34" s="1">
        <v>313170313</v>
      </c>
      <c r="C34" s="1">
        <v>312235312</v>
      </c>
      <c r="D34" s="1">
        <v>314468314</v>
      </c>
      <c r="E34" s="1">
        <v>317626110</v>
      </c>
      <c r="F34" s="1">
        <v>326147482</v>
      </c>
      <c r="G34" s="1">
        <v>343908082</v>
      </c>
      <c r="H34" s="1">
        <v>388208938</v>
      </c>
      <c r="I34" s="1">
        <v>329932462</v>
      </c>
      <c r="J34" s="1">
        <v>332056699</v>
      </c>
      <c r="K34" s="1">
        <v>333390217</v>
      </c>
      <c r="L34" s="1">
        <v>346886139</v>
      </c>
      <c r="M34" s="1">
        <v>368192192</v>
      </c>
      <c r="N34" s="1">
        <v>362718533</v>
      </c>
      <c r="O34" s="1">
        <v>368348318</v>
      </c>
      <c r="P34" s="1">
        <v>368240556</v>
      </c>
      <c r="Q34" s="1">
        <v>352112000</v>
      </c>
      <c r="R34" s="1">
        <v>389933000</v>
      </c>
      <c r="S34" s="1">
        <v>395019000</v>
      </c>
      <c r="T34" s="1">
        <v>395479000</v>
      </c>
      <c r="U34" s="1">
        <v>395839000</v>
      </c>
      <c r="V34" s="1">
        <v>395554000</v>
      </c>
      <c r="W34" s="1">
        <v>396055000</v>
      </c>
      <c r="X34" s="1">
        <v>395793000</v>
      </c>
      <c r="Y34" s="1">
        <v>395793000</v>
      </c>
      <c r="Z34" s="1">
        <v>395793000</v>
      </c>
      <c r="AA34" s="1">
        <v>396050000</v>
      </c>
      <c r="AB34" s="1">
        <v>396055000</v>
      </c>
      <c r="AC34" s="1">
        <v>396043000</v>
      </c>
      <c r="AD34" s="1">
        <v>397631000</v>
      </c>
      <c r="AE34" s="1">
        <v>407135000</v>
      </c>
      <c r="AF34" s="1" cm="1">
        <f t="array" ref="AF34">_FV(A1,"Shares outstanding",TRUE)</f>
        <v>433837700</v>
      </c>
    </row>
    <row r="35" spans="1:32" ht="20" customHeight="1" x14ac:dyDescent="0.25">
      <c r="A35" s="14" t="s">
        <v>102</v>
      </c>
      <c r="B35" s="1"/>
      <c r="C35" s="22">
        <f>(C34-B34)/B34</f>
        <v>-2.9855990851853191E-3</v>
      </c>
      <c r="D35" s="22">
        <f t="shared" ref="D35:AF35" si="17">(D34-C34)/C34</f>
        <v>7.1516638707411796E-3</v>
      </c>
      <c r="E35" s="22">
        <f t="shared" si="17"/>
        <v>1.0041698509567485E-2</v>
      </c>
      <c r="F35" s="22">
        <f t="shared" si="17"/>
        <v>2.6828310808579309E-2</v>
      </c>
      <c r="G35" s="22">
        <f t="shared" si="17"/>
        <v>5.4455732391642378E-2</v>
      </c>
      <c r="H35" s="22">
        <f t="shared" si="17"/>
        <v>0.12881597821827287</v>
      </c>
      <c r="I35" s="22">
        <f t="shared" si="17"/>
        <v>-0.15011626548382045</v>
      </c>
      <c r="J35" s="22">
        <f t="shared" si="17"/>
        <v>6.4383995049265563E-3</v>
      </c>
      <c r="K35" s="22">
        <f t="shared" si="17"/>
        <v>4.0159346401260222E-3</v>
      </c>
      <c r="L35" s="22">
        <f t="shared" si="17"/>
        <v>4.0480857901118314E-2</v>
      </c>
      <c r="M35" s="22">
        <f t="shared" si="17"/>
        <v>6.1420883121536318E-2</v>
      </c>
      <c r="N35" s="22">
        <f t="shared" si="17"/>
        <v>-1.4866309277954487E-2</v>
      </c>
      <c r="O35" s="22">
        <f t="shared" si="17"/>
        <v>1.5521084498872299E-2</v>
      </c>
      <c r="P35" s="22">
        <f t="shared" si="17"/>
        <v>-2.9255461402704166E-4</v>
      </c>
      <c r="Q35" s="22">
        <f t="shared" si="17"/>
        <v>-4.3798967107794615E-2</v>
      </c>
      <c r="R35" s="22">
        <f t="shared" si="17"/>
        <v>0.10741184623074476</v>
      </c>
      <c r="S35" s="22">
        <f t="shared" si="17"/>
        <v>1.3043266407305871E-2</v>
      </c>
      <c r="T35" s="22">
        <f t="shared" si="17"/>
        <v>1.1645009480556632E-3</v>
      </c>
      <c r="U35" s="22">
        <f t="shared" si="17"/>
        <v>9.1028853618017641E-4</v>
      </c>
      <c r="V35" s="22">
        <f t="shared" si="17"/>
        <v>-7.1998969277913493E-4</v>
      </c>
      <c r="W35" s="22">
        <f t="shared" si="17"/>
        <v>1.2665780146326419E-3</v>
      </c>
      <c r="X35" s="22">
        <f t="shared" si="17"/>
        <v>-6.6152428324348892E-4</v>
      </c>
      <c r="Y35" s="22">
        <f t="shared" si="17"/>
        <v>0</v>
      </c>
      <c r="Z35" s="22">
        <f t="shared" si="17"/>
        <v>0</v>
      </c>
      <c r="AA35" s="22">
        <f t="shared" si="17"/>
        <v>6.4932932113503775E-4</v>
      </c>
      <c r="AB35" s="22">
        <f t="shared" si="17"/>
        <v>1.2624668602449186E-5</v>
      </c>
      <c r="AC35" s="22">
        <f t="shared" si="17"/>
        <v>-3.0298822133289568E-5</v>
      </c>
      <c r="AD35" s="22">
        <f t="shared" si="17"/>
        <v>4.0096656171173329E-3</v>
      </c>
      <c r="AE35" s="22">
        <f t="shared" si="17"/>
        <v>2.3901556971161704E-2</v>
      </c>
      <c r="AF35" s="22">
        <f t="shared" si="17"/>
        <v>6.5586844658405682E-2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2" ht="19" x14ac:dyDescent="0.25">
      <c r="A38" s="5" t="s">
        <v>30</v>
      </c>
      <c r="B38" s="1" t="s">
        <v>91</v>
      </c>
      <c r="C38" s="1">
        <v>20500000</v>
      </c>
      <c r="D38" s="1">
        <v>14600000</v>
      </c>
      <c r="E38" s="1">
        <v>14600521</v>
      </c>
      <c r="F38" s="1">
        <v>109699786</v>
      </c>
      <c r="G38" s="1">
        <v>36500000</v>
      </c>
      <c r="H38" s="1">
        <v>45500579</v>
      </c>
      <c r="I38" s="1">
        <v>33131374</v>
      </c>
      <c r="J38" s="1">
        <v>33737663</v>
      </c>
      <c r="K38" s="1">
        <v>58095688</v>
      </c>
      <c r="L38" s="1">
        <v>84069303</v>
      </c>
      <c r="M38" s="1">
        <v>189532037</v>
      </c>
      <c r="N38" s="1">
        <v>623193395</v>
      </c>
      <c r="O38" s="1">
        <v>334089003</v>
      </c>
      <c r="P38" s="1">
        <v>131931671</v>
      </c>
      <c r="Q38" s="1">
        <v>269175571</v>
      </c>
      <c r="R38" s="1">
        <v>1101229000</v>
      </c>
      <c r="S38" s="1">
        <v>376621000</v>
      </c>
      <c r="T38" s="1">
        <v>399279000</v>
      </c>
      <c r="U38" s="1">
        <v>749824000</v>
      </c>
      <c r="V38" s="1">
        <v>229135000</v>
      </c>
      <c r="W38" s="1">
        <v>566583000</v>
      </c>
      <c r="X38" s="1">
        <v>458604000</v>
      </c>
      <c r="Y38" s="1">
        <v>320278000</v>
      </c>
      <c r="Z38" s="1">
        <v>591620000</v>
      </c>
      <c r="AA38" s="1">
        <v>711528000</v>
      </c>
      <c r="AB38" s="1">
        <v>1062431000</v>
      </c>
      <c r="AC38" s="1">
        <v>918382000</v>
      </c>
      <c r="AD38" s="1">
        <v>1247447000</v>
      </c>
      <c r="AE38" s="1">
        <v>904674000</v>
      </c>
    </row>
    <row r="39" spans="1:32" ht="19" x14ac:dyDescent="0.25">
      <c r="A39" s="5" t="s">
        <v>31</v>
      </c>
      <c r="B39" s="1" t="s">
        <v>91</v>
      </c>
      <c r="C39" s="1" t="s">
        <v>91</v>
      </c>
      <c r="D39" s="1">
        <v>31600000</v>
      </c>
      <c r="E39" s="1" t="s">
        <v>91</v>
      </c>
      <c r="F39" s="1" t="s">
        <v>91</v>
      </c>
      <c r="G39" s="1" t="s">
        <v>91</v>
      </c>
      <c r="H39" s="1" t="s">
        <v>91</v>
      </c>
      <c r="I39" s="1" t="s">
        <v>91</v>
      </c>
      <c r="J39" s="1" t="s">
        <v>91</v>
      </c>
      <c r="K39" s="1" t="s">
        <v>91</v>
      </c>
      <c r="L39" s="1" t="s">
        <v>91</v>
      </c>
      <c r="M39" s="1" t="s">
        <v>91</v>
      </c>
      <c r="N39" s="1" t="s">
        <v>91</v>
      </c>
      <c r="O39" s="1" t="s">
        <v>91</v>
      </c>
      <c r="P39" s="1" t="s">
        <v>91</v>
      </c>
      <c r="Q39" s="1" t="s">
        <v>91</v>
      </c>
      <c r="R39" s="1">
        <v>202836000</v>
      </c>
      <c r="S39" s="1">
        <v>974479000</v>
      </c>
      <c r="T39" s="1">
        <v>804141000</v>
      </c>
      <c r="U39" s="1">
        <v>49535000</v>
      </c>
      <c r="V39" s="1" t="s">
        <v>91</v>
      </c>
      <c r="W39" s="1" t="s">
        <v>91</v>
      </c>
      <c r="X39" s="1" t="s">
        <v>91</v>
      </c>
      <c r="Y39" s="1" t="s">
        <v>91</v>
      </c>
      <c r="Z39" s="1" t="s">
        <v>91</v>
      </c>
      <c r="AA39" s="1">
        <v>391025000</v>
      </c>
      <c r="AB39" s="1" t="s">
        <v>91</v>
      </c>
      <c r="AC39" s="1">
        <v>24985000</v>
      </c>
      <c r="AD39" s="1">
        <v>84906000</v>
      </c>
      <c r="AE39" s="1">
        <v>1138174000</v>
      </c>
    </row>
    <row r="40" spans="1:32" ht="19" x14ac:dyDescent="0.25">
      <c r="A40" s="5" t="s">
        <v>32</v>
      </c>
      <c r="B40" s="1" t="s">
        <v>91</v>
      </c>
      <c r="C40" s="1">
        <v>20500000</v>
      </c>
      <c r="D40" s="1">
        <v>46200000</v>
      </c>
      <c r="E40" s="1">
        <v>14600521</v>
      </c>
      <c r="F40" s="1">
        <v>109699786</v>
      </c>
      <c r="G40" s="1">
        <v>36500000</v>
      </c>
      <c r="H40" s="1">
        <v>45500579</v>
      </c>
      <c r="I40" s="1">
        <v>33131374</v>
      </c>
      <c r="J40" s="1">
        <v>33737663</v>
      </c>
      <c r="K40" s="1">
        <v>58095688</v>
      </c>
      <c r="L40" s="1">
        <v>84069303</v>
      </c>
      <c r="M40" s="1">
        <v>189532037</v>
      </c>
      <c r="N40" s="1">
        <v>623193395</v>
      </c>
      <c r="O40" s="1">
        <v>334089003</v>
      </c>
      <c r="P40" s="1">
        <v>131931671</v>
      </c>
      <c r="Q40" s="1">
        <v>269175571</v>
      </c>
      <c r="R40" s="1">
        <v>1304065000</v>
      </c>
      <c r="S40" s="1">
        <v>1351100000</v>
      </c>
      <c r="T40" s="1">
        <v>1203420000</v>
      </c>
      <c r="U40" s="1">
        <v>799359000</v>
      </c>
      <c r="V40" s="1">
        <v>229135000</v>
      </c>
      <c r="W40" s="1">
        <v>566583000</v>
      </c>
      <c r="X40" s="1">
        <v>458604000</v>
      </c>
      <c r="Y40" s="1">
        <v>320278000</v>
      </c>
      <c r="Z40" s="1">
        <v>591620000</v>
      </c>
      <c r="AA40" s="1">
        <v>1102553000</v>
      </c>
      <c r="AB40" s="1">
        <v>1062431000</v>
      </c>
      <c r="AC40" s="1">
        <v>943367000</v>
      </c>
      <c r="AD40" s="1">
        <v>1332353000</v>
      </c>
      <c r="AE40" s="1">
        <v>2042848000</v>
      </c>
    </row>
    <row r="41" spans="1:32" ht="19" x14ac:dyDescent="0.25">
      <c r="A41" s="5" t="s">
        <v>33</v>
      </c>
      <c r="B41" s="1">
        <v>84700000</v>
      </c>
      <c r="C41" s="1">
        <v>41100000</v>
      </c>
      <c r="D41" s="1">
        <v>60400000</v>
      </c>
      <c r="E41" s="1">
        <v>88399342</v>
      </c>
      <c r="F41" s="1">
        <v>111599714</v>
      </c>
      <c r="G41" s="1">
        <v>124199690</v>
      </c>
      <c r="H41" s="1">
        <v>138699363</v>
      </c>
      <c r="I41" s="1">
        <v>144853029</v>
      </c>
      <c r="J41" s="1">
        <v>255963069</v>
      </c>
      <c r="K41" s="1">
        <v>186369216</v>
      </c>
      <c r="L41" s="1">
        <v>181337112</v>
      </c>
      <c r="M41" s="1">
        <v>182950564</v>
      </c>
      <c r="N41" s="1">
        <v>348801023</v>
      </c>
      <c r="O41" s="1">
        <v>412025862</v>
      </c>
      <c r="P41" s="1">
        <v>511261297</v>
      </c>
      <c r="Q41" s="1">
        <v>618176299</v>
      </c>
      <c r="R41" s="1">
        <v>608347000</v>
      </c>
      <c r="S41" s="1">
        <v>489594000</v>
      </c>
      <c r="T41" s="1">
        <v>674614000</v>
      </c>
      <c r="U41" s="1">
        <v>615563000</v>
      </c>
      <c r="V41" s="1">
        <v>437748000</v>
      </c>
      <c r="W41" s="1">
        <v>468439000</v>
      </c>
      <c r="X41" s="1">
        <v>259551000</v>
      </c>
      <c r="Y41" s="1">
        <v>264532000</v>
      </c>
      <c r="Z41" s="1">
        <v>444321000</v>
      </c>
      <c r="AA41" s="1">
        <v>423172000</v>
      </c>
      <c r="AB41" s="1">
        <v>338275000</v>
      </c>
      <c r="AC41" s="1">
        <v>231880000</v>
      </c>
      <c r="AD41" s="1">
        <v>304337000</v>
      </c>
      <c r="AE41" s="1">
        <v>217180000</v>
      </c>
    </row>
    <row r="42" spans="1:32" ht="19" x14ac:dyDescent="0.25">
      <c r="A42" s="5" t="s">
        <v>34</v>
      </c>
      <c r="B42" s="1">
        <v>148000000</v>
      </c>
      <c r="C42" s="1">
        <v>151700000</v>
      </c>
      <c r="D42" s="1">
        <v>220200000</v>
      </c>
      <c r="E42" s="1">
        <v>227600384</v>
      </c>
      <c r="F42" s="1">
        <v>298700500</v>
      </c>
      <c r="G42" s="1">
        <v>344500000</v>
      </c>
      <c r="H42" s="1">
        <v>356799769</v>
      </c>
      <c r="I42" s="1">
        <v>347141572</v>
      </c>
      <c r="J42" s="1">
        <v>354383954</v>
      </c>
      <c r="K42" s="1">
        <v>339683664</v>
      </c>
      <c r="L42" s="1">
        <v>316434368</v>
      </c>
      <c r="M42" s="1">
        <v>386935445</v>
      </c>
      <c r="N42" s="1">
        <v>399675544</v>
      </c>
      <c r="O42" s="1">
        <v>608309646</v>
      </c>
      <c r="P42" s="1">
        <v>437487337</v>
      </c>
      <c r="Q42" s="1">
        <v>470649587</v>
      </c>
      <c r="R42" s="1">
        <v>453224000</v>
      </c>
      <c r="S42" s="1">
        <v>542526000</v>
      </c>
      <c r="T42" s="1">
        <v>493875000</v>
      </c>
      <c r="U42" s="1">
        <v>752999000</v>
      </c>
      <c r="V42" s="1">
        <v>1090947000</v>
      </c>
      <c r="W42" s="1">
        <v>1032684000</v>
      </c>
      <c r="X42" s="1">
        <v>1465810000</v>
      </c>
      <c r="Y42" s="1">
        <v>1457023000</v>
      </c>
      <c r="Z42" s="1">
        <v>1099638000</v>
      </c>
      <c r="AA42" s="1">
        <v>557001000</v>
      </c>
      <c r="AB42" s="1">
        <v>406272000</v>
      </c>
      <c r="AC42" s="1">
        <v>769797000</v>
      </c>
      <c r="AD42" s="1">
        <v>504862000</v>
      </c>
      <c r="AE42" s="1">
        <v>822608000</v>
      </c>
    </row>
    <row r="43" spans="1:32" ht="19" x14ac:dyDescent="0.25">
      <c r="A43" s="5" t="s">
        <v>35</v>
      </c>
      <c r="B43" s="1">
        <v>14500000</v>
      </c>
      <c r="C43" s="1">
        <v>16600000</v>
      </c>
      <c r="D43" s="1">
        <v>19000000</v>
      </c>
      <c r="E43" s="1">
        <v>24499109</v>
      </c>
      <c r="F43" s="1">
        <v>37799857</v>
      </c>
      <c r="G43" s="1">
        <v>51400929</v>
      </c>
      <c r="H43" s="1">
        <v>47699652</v>
      </c>
      <c r="I43" s="1">
        <v>45991302</v>
      </c>
      <c r="J43" s="1">
        <v>74877428</v>
      </c>
      <c r="K43" s="1">
        <v>65893925</v>
      </c>
      <c r="L43" s="1">
        <v>96436945</v>
      </c>
      <c r="M43" s="1">
        <v>91821455</v>
      </c>
      <c r="N43" s="1">
        <v>152788696</v>
      </c>
      <c r="O43" s="1" t="s">
        <v>91</v>
      </c>
      <c r="P43" s="1">
        <v>210463801</v>
      </c>
      <c r="Q43" s="1">
        <v>301936620</v>
      </c>
      <c r="R43" s="1">
        <v>162105000</v>
      </c>
      <c r="S43" s="1">
        <v>190079000</v>
      </c>
      <c r="T43" s="1">
        <v>213425000</v>
      </c>
      <c r="U43" s="1" t="s">
        <v>91</v>
      </c>
      <c r="V43" s="1" t="s">
        <v>91</v>
      </c>
      <c r="W43" s="1" t="s">
        <v>91</v>
      </c>
      <c r="X43" s="1" t="s">
        <v>91</v>
      </c>
      <c r="Y43" s="1" t="s">
        <v>91</v>
      </c>
      <c r="Z43" s="1" t="s">
        <v>91</v>
      </c>
      <c r="AA43" s="1" t="s">
        <v>91</v>
      </c>
      <c r="AB43" s="1" t="s">
        <v>91</v>
      </c>
      <c r="AC43" s="1" t="s">
        <v>91</v>
      </c>
      <c r="AD43" s="1" t="s">
        <v>91</v>
      </c>
      <c r="AE43" s="1">
        <v>239000000</v>
      </c>
    </row>
    <row r="44" spans="1:32" ht="19" x14ac:dyDescent="0.25">
      <c r="A44" s="6" t="s">
        <v>36</v>
      </c>
      <c r="B44" s="10">
        <v>247200000</v>
      </c>
      <c r="C44" s="10">
        <v>229900000</v>
      </c>
      <c r="D44" s="10">
        <v>345800000</v>
      </c>
      <c r="E44" s="10">
        <v>355099356</v>
      </c>
      <c r="F44" s="10">
        <v>557799857</v>
      </c>
      <c r="G44" s="10">
        <v>556600619</v>
      </c>
      <c r="H44" s="10">
        <v>588699363</v>
      </c>
      <c r="I44" s="10">
        <v>571117277</v>
      </c>
      <c r="J44" s="10">
        <v>718962114</v>
      </c>
      <c r="K44" s="10">
        <v>650042493</v>
      </c>
      <c r="L44" s="10">
        <v>678277728</v>
      </c>
      <c r="M44" s="10">
        <v>851239501</v>
      </c>
      <c r="N44" s="10">
        <v>1524458658</v>
      </c>
      <c r="O44" s="10">
        <v>1354424511</v>
      </c>
      <c r="P44" s="10">
        <v>1291144106</v>
      </c>
      <c r="Q44" s="10">
        <v>1659938077</v>
      </c>
      <c r="R44" s="10">
        <v>2527741000</v>
      </c>
      <c r="S44" s="10">
        <v>2573299000</v>
      </c>
      <c r="T44" s="10">
        <v>2585334000</v>
      </c>
      <c r="U44" s="10">
        <v>2167921000</v>
      </c>
      <c r="V44" s="10">
        <v>1757830000</v>
      </c>
      <c r="W44" s="10">
        <v>2067706000</v>
      </c>
      <c r="X44" s="10">
        <v>2183965000</v>
      </c>
      <c r="Y44" s="10">
        <v>2041833000</v>
      </c>
      <c r="Z44" s="10">
        <v>2135579000</v>
      </c>
      <c r="AA44" s="10">
        <v>2082726000</v>
      </c>
      <c r="AB44" s="10">
        <v>1806978000</v>
      </c>
      <c r="AC44" s="10">
        <v>1945044000</v>
      </c>
      <c r="AD44" s="10">
        <v>2141552000</v>
      </c>
      <c r="AE44" s="10">
        <v>3321636000</v>
      </c>
    </row>
    <row r="45" spans="1:32" ht="19" x14ac:dyDescent="0.25">
      <c r="A45" s="5" t="s">
        <v>37</v>
      </c>
      <c r="B45" s="1">
        <v>995100000</v>
      </c>
      <c r="C45" s="1">
        <v>997600000</v>
      </c>
      <c r="D45" s="1">
        <v>1115800000</v>
      </c>
      <c r="E45" s="1">
        <v>1202599699</v>
      </c>
      <c r="F45" s="1">
        <v>1342700500</v>
      </c>
      <c r="G45" s="1">
        <v>1989000000</v>
      </c>
      <c r="H45" s="1">
        <v>2135800058</v>
      </c>
      <c r="I45" s="1">
        <v>2044820036</v>
      </c>
      <c r="J45" s="1">
        <v>1994423750</v>
      </c>
      <c r="K45" s="1">
        <v>2037612528</v>
      </c>
      <c r="L45" s="1">
        <v>2072156383</v>
      </c>
      <c r="M45" s="1">
        <v>2281418287</v>
      </c>
      <c r="N45" s="1">
        <v>2871337365</v>
      </c>
      <c r="O45" s="1">
        <v>3312151678</v>
      </c>
      <c r="P45" s="1">
        <v>3437449598</v>
      </c>
      <c r="Q45" s="1">
        <v>4416293103</v>
      </c>
      <c r="R45" s="1">
        <v>3363838000</v>
      </c>
      <c r="S45" s="1">
        <v>4337809000</v>
      </c>
      <c r="T45" s="1">
        <v>4532107000</v>
      </c>
      <c r="U45" s="1">
        <v>5249099000</v>
      </c>
      <c r="V45" s="1">
        <v>5040993000</v>
      </c>
      <c r="W45" s="1">
        <v>5291021000</v>
      </c>
      <c r="X45" s="1">
        <v>5228160000</v>
      </c>
      <c r="Y45" s="1">
        <v>4655586000</v>
      </c>
      <c r="Z45" s="1">
        <v>4191892000</v>
      </c>
      <c r="AA45" s="1">
        <v>3881926000</v>
      </c>
      <c r="AB45" s="1">
        <v>3720672000</v>
      </c>
      <c r="AC45" s="1">
        <v>3771557000</v>
      </c>
      <c r="AD45" s="1">
        <v>3576599000</v>
      </c>
      <c r="AE45" s="1">
        <v>3473490000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180231422</v>
      </c>
      <c r="O46" s="1">
        <v>180138630</v>
      </c>
      <c r="P46" s="1">
        <v>146772271</v>
      </c>
      <c r="Q46" s="1">
        <v>181901408</v>
      </c>
      <c r="R46" s="1" t="s">
        <v>91</v>
      </c>
      <c r="S46" s="1" t="s">
        <v>91</v>
      </c>
      <c r="T46" s="1" t="s">
        <v>91</v>
      </c>
      <c r="U46" s="1" t="s">
        <v>91</v>
      </c>
      <c r="V46" s="1">
        <v>93998000</v>
      </c>
      <c r="W46" s="1">
        <v>102526000</v>
      </c>
      <c r="X46" s="1">
        <v>122314000</v>
      </c>
      <c r="Y46" s="1">
        <v>118664000</v>
      </c>
      <c r="Z46" s="1" t="s">
        <v>91</v>
      </c>
      <c r="AA46" s="1" t="s">
        <v>91</v>
      </c>
      <c r="AB46" s="1" t="s">
        <v>91</v>
      </c>
      <c r="AC46" s="1" t="s">
        <v>91</v>
      </c>
      <c r="AD46" s="1" t="s">
        <v>91</v>
      </c>
      <c r="AE46" s="1" t="s">
        <v>91</v>
      </c>
    </row>
    <row r="47" spans="1:32" ht="19" x14ac:dyDescent="0.25">
      <c r="A47" s="5" t="s">
        <v>39</v>
      </c>
      <c r="B47" s="1" t="s">
        <v>91</v>
      </c>
      <c r="C47" s="1" t="s">
        <v>91</v>
      </c>
      <c r="D47" s="1" t="s">
        <v>91</v>
      </c>
      <c r="E47" s="1" t="s">
        <v>91</v>
      </c>
      <c r="F47" s="1" t="s">
        <v>91</v>
      </c>
      <c r="G47" s="1" t="s">
        <v>91</v>
      </c>
      <c r="H47" s="1" t="s">
        <v>91</v>
      </c>
      <c r="I47" s="1" t="s">
        <v>91</v>
      </c>
      <c r="J47" s="1" t="s">
        <v>91</v>
      </c>
      <c r="K47" s="1" t="s">
        <v>91</v>
      </c>
      <c r="L47" s="1" t="s">
        <v>91</v>
      </c>
      <c r="M47" s="1">
        <v>187183825</v>
      </c>
      <c r="N47" s="1" t="s">
        <v>91</v>
      </c>
      <c r="O47" s="1" t="s">
        <v>91</v>
      </c>
      <c r="P47" s="1">
        <v>108711888</v>
      </c>
      <c r="Q47" s="1">
        <v>101442448</v>
      </c>
      <c r="R47" s="1">
        <v>97713000</v>
      </c>
      <c r="S47" s="1">
        <v>94270000</v>
      </c>
      <c r="T47" s="1">
        <v>98954000</v>
      </c>
      <c r="U47" s="1">
        <v>94327000</v>
      </c>
      <c r="V47" s="1">
        <v>100033000</v>
      </c>
      <c r="W47" s="1">
        <v>98576000</v>
      </c>
      <c r="X47" s="1">
        <v>94816000</v>
      </c>
      <c r="Y47" s="1">
        <v>84646000</v>
      </c>
      <c r="Z47" s="1">
        <v>70012000</v>
      </c>
      <c r="AA47" s="1">
        <v>65602000</v>
      </c>
      <c r="AB47" s="1">
        <v>60410000</v>
      </c>
      <c r="AC47" s="1">
        <v>55822000</v>
      </c>
      <c r="AD47" s="1">
        <v>51247000</v>
      </c>
      <c r="AE47" s="1">
        <v>47117000</v>
      </c>
    </row>
    <row r="48" spans="1:32" ht="19" x14ac:dyDescent="0.25">
      <c r="A48" s="5" t="s">
        <v>40</v>
      </c>
      <c r="B48" s="1" t="s">
        <v>91</v>
      </c>
      <c r="C48" s="1" t="s">
        <v>91</v>
      </c>
      <c r="D48" s="1" t="s">
        <v>91</v>
      </c>
      <c r="E48" s="1" t="s">
        <v>91</v>
      </c>
      <c r="F48" s="1" t="s">
        <v>91</v>
      </c>
      <c r="G48" s="1" t="s">
        <v>91</v>
      </c>
      <c r="H48" s="1" t="s">
        <v>91</v>
      </c>
      <c r="I48" s="1" t="s">
        <v>91</v>
      </c>
      <c r="J48" s="1" t="s">
        <v>91</v>
      </c>
      <c r="K48" s="1" t="s">
        <v>91</v>
      </c>
      <c r="L48" s="1" t="s">
        <v>91</v>
      </c>
      <c r="M48" s="1">
        <v>187183825</v>
      </c>
      <c r="N48" s="1">
        <v>180231422</v>
      </c>
      <c r="O48" s="1">
        <v>180138630</v>
      </c>
      <c r="P48" s="1">
        <v>255484159</v>
      </c>
      <c r="Q48" s="1">
        <v>283343856</v>
      </c>
      <c r="R48" s="1">
        <v>97713000</v>
      </c>
      <c r="S48" s="1">
        <v>94270000</v>
      </c>
      <c r="T48" s="1">
        <v>98954000</v>
      </c>
      <c r="U48" s="1">
        <v>94327000</v>
      </c>
      <c r="V48" s="1">
        <v>194031000</v>
      </c>
      <c r="W48" s="1">
        <v>201102000</v>
      </c>
      <c r="X48" s="1">
        <v>217130000</v>
      </c>
      <c r="Y48" s="1">
        <v>203310000</v>
      </c>
      <c r="Z48" s="1">
        <v>70012000</v>
      </c>
      <c r="AA48" s="1">
        <v>65602000</v>
      </c>
      <c r="AB48" s="1">
        <v>60410000</v>
      </c>
      <c r="AC48" s="1">
        <v>55822000</v>
      </c>
      <c r="AD48" s="1">
        <v>51247000</v>
      </c>
      <c r="AE48" s="1">
        <v>47117000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220226000</v>
      </c>
      <c r="U49" s="1">
        <v>212522000</v>
      </c>
      <c r="V49" s="1">
        <v>492712000</v>
      </c>
      <c r="W49" s="1">
        <v>3230000</v>
      </c>
      <c r="X49" s="1">
        <v>2472000</v>
      </c>
      <c r="Y49" s="1" t="s">
        <v>91</v>
      </c>
      <c r="Z49" s="1" t="s">
        <v>91</v>
      </c>
      <c r="AA49" s="1">
        <v>230502000</v>
      </c>
      <c r="AB49" s="1">
        <v>252681000</v>
      </c>
      <c r="AC49" s="1">
        <v>219688000</v>
      </c>
      <c r="AD49" s="1">
        <v>233240000</v>
      </c>
      <c r="AE49" s="1">
        <v>210972000</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37166000</v>
      </c>
      <c r="T50" s="1">
        <v>81392000</v>
      </c>
      <c r="U50" s="1">
        <v>193113000</v>
      </c>
      <c r="V50" s="1">
        <v>266203000</v>
      </c>
      <c r="W50" s="1">
        <v>486328000</v>
      </c>
      <c r="X50" s="1">
        <v>713674000</v>
      </c>
      <c r="Y50" s="1">
        <v>835985000</v>
      </c>
      <c r="Z50" s="1">
        <v>861171000</v>
      </c>
      <c r="AA50" s="1">
        <v>1006012000</v>
      </c>
      <c r="AB50" s="1">
        <v>956376000</v>
      </c>
      <c r="AC50" s="1">
        <v>936678000</v>
      </c>
      <c r="AD50" s="1">
        <v>937579000</v>
      </c>
      <c r="AE50" s="1">
        <v>984071000</v>
      </c>
    </row>
    <row r="51" spans="1:31" ht="19" x14ac:dyDescent="0.25">
      <c r="A51" s="5" t="s">
        <v>43</v>
      </c>
      <c r="B51" s="1">
        <v>110200000</v>
      </c>
      <c r="C51" s="1">
        <v>199300000</v>
      </c>
      <c r="D51" s="1">
        <v>205800000</v>
      </c>
      <c r="E51" s="1">
        <v>220900369</v>
      </c>
      <c r="F51" s="1">
        <v>370200143</v>
      </c>
      <c r="G51" s="1">
        <v>393000000</v>
      </c>
      <c r="H51" s="1">
        <v>239600694</v>
      </c>
      <c r="I51" s="1">
        <v>186043791</v>
      </c>
      <c r="J51" s="1">
        <v>233960523</v>
      </c>
      <c r="K51" s="1">
        <v>257524394</v>
      </c>
      <c r="L51" s="1">
        <v>608977199</v>
      </c>
      <c r="M51" s="1">
        <v>732261819</v>
      </c>
      <c r="N51" s="1">
        <v>196747296</v>
      </c>
      <c r="O51" s="1">
        <v>293713886</v>
      </c>
      <c r="P51" s="1">
        <v>387304598</v>
      </c>
      <c r="Q51" s="1">
        <v>651025984</v>
      </c>
      <c r="R51" s="1">
        <v>1352810000</v>
      </c>
      <c r="S51" s="1">
        <v>628824000</v>
      </c>
      <c r="T51" s="1">
        <v>283818000</v>
      </c>
      <c r="U51" s="1">
        <v>298038000</v>
      </c>
      <c r="V51" s="1">
        <v>287548000</v>
      </c>
      <c r="W51" s="1">
        <v>423280000</v>
      </c>
      <c r="X51" s="1">
        <v>449236000</v>
      </c>
      <c r="Y51" s="1">
        <v>512484000</v>
      </c>
      <c r="Z51" s="1">
        <v>520073000</v>
      </c>
      <c r="AA51" s="1">
        <v>751868000</v>
      </c>
      <c r="AB51" s="1">
        <v>630131000</v>
      </c>
      <c r="AC51" s="1">
        <v>652042000</v>
      </c>
      <c r="AD51" s="1">
        <v>577527000</v>
      </c>
      <c r="AE51" s="1">
        <v>595507000</v>
      </c>
    </row>
    <row r="52" spans="1:31" ht="19" x14ac:dyDescent="0.25">
      <c r="A52" s="5" t="s">
        <v>44</v>
      </c>
      <c r="B52" s="1">
        <v>1105300000</v>
      </c>
      <c r="C52" s="1">
        <v>1196900000</v>
      </c>
      <c r="D52" s="1">
        <v>1321600000</v>
      </c>
      <c r="E52" s="1">
        <v>1423500068</v>
      </c>
      <c r="F52" s="1">
        <v>1712900643</v>
      </c>
      <c r="G52" s="1">
        <v>2382000000</v>
      </c>
      <c r="H52" s="1">
        <v>2375400752</v>
      </c>
      <c r="I52" s="1">
        <v>2230863827</v>
      </c>
      <c r="J52" s="1">
        <v>2228384273</v>
      </c>
      <c r="K52" s="1">
        <v>2295136922</v>
      </c>
      <c r="L52" s="1">
        <v>2681133582</v>
      </c>
      <c r="M52" s="1">
        <v>3200863931</v>
      </c>
      <c r="N52" s="1">
        <v>3248316083</v>
      </c>
      <c r="O52" s="1">
        <v>3786004194</v>
      </c>
      <c r="P52" s="1">
        <v>4080238355</v>
      </c>
      <c r="Q52" s="1">
        <v>5350662943</v>
      </c>
      <c r="R52" s="1">
        <v>4814361000</v>
      </c>
      <c r="S52" s="1">
        <v>5098069000</v>
      </c>
      <c r="T52" s="1">
        <v>5216497000</v>
      </c>
      <c r="U52" s="1">
        <v>6047099000</v>
      </c>
      <c r="V52" s="1">
        <v>6281487000</v>
      </c>
      <c r="W52" s="1">
        <v>6404961000</v>
      </c>
      <c r="X52" s="1">
        <v>6610672000</v>
      </c>
      <c r="Y52" s="1">
        <v>6207365000</v>
      </c>
      <c r="Z52" s="1">
        <v>5643148000</v>
      </c>
      <c r="AA52" s="1">
        <v>5935910000</v>
      </c>
      <c r="AB52" s="1">
        <v>5620270000</v>
      </c>
      <c r="AC52" s="1">
        <v>5635787000</v>
      </c>
      <c r="AD52" s="1">
        <v>5376192000</v>
      </c>
      <c r="AE52" s="1">
        <v>5311157000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v>1352500000</v>
      </c>
      <c r="C54" s="11">
        <v>1426800000</v>
      </c>
      <c r="D54" s="11">
        <v>1667400000</v>
      </c>
      <c r="E54" s="11">
        <v>1778599424</v>
      </c>
      <c r="F54" s="11">
        <v>2270700500</v>
      </c>
      <c r="G54" s="11">
        <v>2938600619</v>
      </c>
      <c r="H54" s="11">
        <v>2964100115</v>
      </c>
      <c r="I54" s="11">
        <v>2801981104</v>
      </c>
      <c r="J54" s="11">
        <v>2947346387</v>
      </c>
      <c r="K54" s="11">
        <v>2945179415</v>
      </c>
      <c r="L54" s="11">
        <v>3359411310</v>
      </c>
      <c r="M54" s="11">
        <v>4052103432</v>
      </c>
      <c r="N54" s="11">
        <v>4772774741</v>
      </c>
      <c r="O54" s="11">
        <v>5140428705</v>
      </c>
      <c r="P54" s="11">
        <v>5371382461</v>
      </c>
      <c r="Q54" s="11">
        <v>7010601020</v>
      </c>
      <c r="R54" s="11">
        <v>7342102000</v>
      </c>
      <c r="S54" s="11">
        <v>7671368000</v>
      </c>
      <c r="T54" s="11">
        <v>7801831000</v>
      </c>
      <c r="U54" s="11">
        <v>8215020000</v>
      </c>
      <c r="V54" s="11">
        <v>8039317000</v>
      </c>
      <c r="W54" s="11">
        <v>8472667000</v>
      </c>
      <c r="X54" s="11">
        <v>8794637000</v>
      </c>
      <c r="Y54" s="11">
        <v>8249198000</v>
      </c>
      <c r="Z54" s="11">
        <v>7778727000</v>
      </c>
      <c r="AA54" s="11">
        <v>8018636000</v>
      </c>
      <c r="AB54" s="11">
        <v>7427248000</v>
      </c>
      <c r="AC54" s="11">
        <v>7580831000</v>
      </c>
      <c r="AD54" s="11">
        <v>7517744000</v>
      </c>
      <c r="AE54" s="11">
        <v>8632793000</v>
      </c>
    </row>
    <row r="55" spans="1:31" ht="20" thickTop="1" x14ac:dyDescent="0.25">
      <c r="A55" s="5" t="s">
        <v>47</v>
      </c>
      <c r="B55" s="1">
        <v>35500000</v>
      </c>
      <c r="C55" s="1">
        <v>47500000</v>
      </c>
      <c r="D55" s="1">
        <v>68200000</v>
      </c>
      <c r="E55" s="1">
        <v>62699740</v>
      </c>
      <c r="F55" s="1">
        <v>93799857</v>
      </c>
      <c r="G55" s="1">
        <v>116300310</v>
      </c>
      <c r="H55" s="1">
        <v>105899884</v>
      </c>
      <c r="I55" s="1">
        <v>101874625</v>
      </c>
      <c r="J55" s="1">
        <v>108096148</v>
      </c>
      <c r="K55" s="1">
        <v>131932641</v>
      </c>
      <c r="L55" s="1">
        <v>156112328</v>
      </c>
      <c r="M55" s="1">
        <v>231696664</v>
      </c>
      <c r="N55" s="1">
        <v>350398884</v>
      </c>
      <c r="O55" s="1">
        <v>402806384</v>
      </c>
      <c r="P55" s="1">
        <v>541283146</v>
      </c>
      <c r="Q55" s="1">
        <v>580903351</v>
      </c>
      <c r="R55" s="1">
        <v>534664000</v>
      </c>
      <c r="S55" s="1">
        <v>399035000</v>
      </c>
      <c r="T55" s="1">
        <v>457307000</v>
      </c>
      <c r="U55" s="1">
        <v>320991000</v>
      </c>
      <c r="V55" s="1">
        <v>346390000</v>
      </c>
      <c r="W55" s="1">
        <v>183120000</v>
      </c>
      <c r="X55" s="1">
        <v>199084000</v>
      </c>
      <c r="Y55" s="1">
        <v>213481000</v>
      </c>
      <c r="Z55" s="1">
        <v>177040000</v>
      </c>
      <c r="AA55" s="1">
        <v>124390000</v>
      </c>
      <c r="AB55" s="1">
        <v>100407000</v>
      </c>
      <c r="AC55" s="1">
        <v>137190000</v>
      </c>
      <c r="AD55" s="1">
        <v>213377000</v>
      </c>
      <c r="AE55" s="1">
        <v>249962000</v>
      </c>
    </row>
    <row r="56" spans="1:31" ht="19" x14ac:dyDescent="0.25">
      <c r="A56" s="5" t="s">
        <v>48</v>
      </c>
      <c r="B56" s="1" t="s">
        <v>91</v>
      </c>
      <c r="C56" s="1" t="s">
        <v>91</v>
      </c>
      <c r="D56" s="1" t="s">
        <v>91</v>
      </c>
      <c r="E56" s="1" t="s">
        <v>91</v>
      </c>
      <c r="F56" s="1" t="s">
        <v>91</v>
      </c>
      <c r="G56" s="1" t="s">
        <v>91</v>
      </c>
      <c r="H56" s="1" t="s">
        <v>91</v>
      </c>
      <c r="I56" s="1" t="s">
        <v>91</v>
      </c>
      <c r="J56" s="1" t="s">
        <v>91</v>
      </c>
      <c r="K56" s="1">
        <v>6317280</v>
      </c>
      <c r="L56" s="1">
        <v>4330800</v>
      </c>
      <c r="M56" s="1" t="s">
        <v>91</v>
      </c>
      <c r="N56" s="1">
        <v>156698453</v>
      </c>
      <c r="O56" s="1">
        <v>7899581</v>
      </c>
      <c r="P56" s="1">
        <v>8816168</v>
      </c>
      <c r="Q56" s="1">
        <v>99991501</v>
      </c>
      <c r="R56" s="1">
        <v>88391000</v>
      </c>
      <c r="S56" s="1">
        <v>86125000</v>
      </c>
      <c r="T56" s="1">
        <v>106555000</v>
      </c>
      <c r="U56" s="1">
        <v>122927000</v>
      </c>
      <c r="V56" s="1">
        <v>91456000</v>
      </c>
      <c r="W56" s="1" t="s">
        <v>91</v>
      </c>
      <c r="X56" s="1" t="s">
        <v>91</v>
      </c>
      <c r="Y56" s="1" t="s">
        <v>91</v>
      </c>
      <c r="Z56" s="1" t="s">
        <v>91</v>
      </c>
      <c r="AA56" s="1">
        <v>499599000</v>
      </c>
      <c r="AB56" s="1" t="s">
        <v>91</v>
      </c>
      <c r="AC56" s="1">
        <v>26119000</v>
      </c>
      <c r="AD56" s="1" t="s">
        <v>91</v>
      </c>
      <c r="AE56" s="1">
        <v>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35042000</v>
      </c>
      <c r="T57" s="1" t="s">
        <v>91</v>
      </c>
      <c r="U57" s="1">
        <v>36600000</v>
      </c>
      <c r="V57" s="1">
        <v>54708000</v>
      </c>
      <c r="W57" s="1">
        <v>51719000</v>
      </c>
      <c r="X57" s="1">
        <v>56494000</v>
      </c>
      <c r="Y57" s="1">
        <v>36413000</v>
      </c>
      <c r="Z57" s="1">
        <v>20133000</v>
      </c>
      <c r="AA57" s="1">
        <v>19633000</v>
      </c>
      <c r="AB57" s="1">
        <v>6290000</v>
      </c>
      <c r="AC57" s="1">
        <v>1480000</v>
      </c>
      <c r="AD57" s="1">
        <v>4129000</v>
      </c>
      <c r="AE57" s="1">
        <v>6498000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856244</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v>13400000</v>
      </c>
      <c r="C59" s="1">
        <v>16300000</v>
      </c>
      <c r="D59" s="1">
        <v>29200000</v>
      </c>
      <c r="E59" s="1">
        <v>21300534</v>
      </c>
      <c r="F59" s="1">
        <v>191399571</v>
      </c>
      <c r="G59" s="1">
        <v>82899380</v>
      </c>
      <c r="H59" s="1">
        <v>75500579</v>
      </c>
      <c r="I59" s="1">
        <v>56999100</v>
      </c>
      <c r="J59" s="1">
        <v>58640560</v>
      </c>
      <c r="K59" s="1">
        <v>33127164</v>
      </c>
      <c r="L59" s="1">
        <v>37397913</v>
      </c>
      <c r="M59" s="1">
        <v>64622031</v>
      </c>
      <c r="N59" s="1">
        <v>101950227</v>
      </c>
      <c r="O59" s="1">
        <v>90405405</v>
      </c>
      <c r="P59" s="1">
        <v>134364883</v>
      </c>
      <c r="Q59" s="1">
        <v>208022098</v>
      </c>
      <c r="R59" s="1">
        <v>140002000</v>
      </c>
      <c r="S59" s="1">
        <v>84507000</v>
      </c>
      <c r="T59" s="1">
        <v>144157000</v>
      </c>
      <c r="U59" s="1">
        <v>227294000</v>
      </c>
      <c r="V59" s="1">
        <v>211997000</v>
      </c>
      <c r="W59" s="1">
        <v>280975000</v>
      </c>
      <c r="X59" s="1">
        <v>416059000</v>
      </c>
      <c r="Y59" s="1">
        <v>219361000</v>
      </c>
      <c r="Z59" s="1">
        <v>213821000</v>
      </c>
      <c r="AA59" s="1">
        <v>232253000</v>
      </c>
      <c r="AB59" s="1">
        <v>170713000</v>
      </c>
      <c r="AC59" s="1">
        <v>138994000</v>
      </c>
      <c r="AD59" s="1">
        <v>196237000</v>
      </c>
      <c r="AE59" s="1">
        <v>304381000</v>
      </c>
    </row>
    <row r="60" spans="1:31" ht="19" x14ac:dyDescent="0.25">
      <c r="A60" s="6" t="s">
        <v>52</v>
      </c>
      <c r="B60" s="10">
        <v>48900000</v>
      </c>
      <c r="C60" s="10">
        <v>63800000</v>
      </c>
      <c r="D60" s="10">
        <v>97400000</v>
      </c>
      <c r="E60" s="10">
        <v>84000274</v>
      </c>
      <c r="F60" s="10">
        <v>285199428</v>
      </c>
      <c r="G60" s="10">
        <v>199199690</v>
      </c>
      <c r="H60" s="10">
        <v>181400463</v>
      </c>
      <c r="I60" s="10">
        <v>158873725</v>
      </c>
      <c r="J60" s="10">
        <v>166736708</v>
      </c>
      <c r="K60" s="10">
        <v>171377085</v>
      </c>
      <c r="L60" s="10">
        <v>197841041</v>
      </c>
      <c r="M60" s="10">
        <v>296318695</v>
      </c>
      <c r="N60" s="10">
        <v>609047564</v>
      </c>
      <c r="O60" s="10">
        <v>501967614</v>
      </c>
      <c r="P60" s="10">
        <v>684464197</v>
      </c>
      <c r="Q60" s="10">
        <v>888916950</v>
      </c>
      <c r="R60" s="10">
        <v>763057000</v>
      </c>
      <c r="S60" s="10">
        <v>604709000</v>
      </c>
      <c r="T60" s="10">
        <v>708019000</v>
      </c>
      <c r="U60" s="10">
        <v>707812000</v>
      </c>
      <c r="V60" s="10">
        <v>704551000</v>
      </c>
      <c r="W60" s="10">
        <v>515814000</v>
      </c>
      <c r="X60" s="10">
        <v>671637000</v>
      </c>
      <c r="Y60" s="10">
        <v>469255000</v>
      </c>
      <c r="Z60" s="10">
        <v>410994000</v>
      </c>
      <c r="AA60" s="10">
        <v>875875000</v>
      </c>
      <c r="AB60" s="10">
        <v>277410000</v>
      </c>
      <c r="AC60" s="10">
        <v>303783000</v>
      </c>
      <c r="AD60" s="10">
        <v>413743000</v>
      </c>
      <c r="AE60" s="10">
        <v>560841000</v>
      </c>
    </row>
    <row r="61" spans="1:31" ht="19" x14ac:dyDescent="0.25">
      <c r="A61" s="5" t="s">
        <v>53</v>
      </c>
      <c r="B61" s="1">
        <v>74900000</v>
      </c>
      <c r="C61" s="1">
        <v>61600000</v>
      </c>
      <c r="D61" s="1">
        <v>196400000</v>
      </c>
      <c r="E61" s="1">
        <v>200000000</v>
      </c>
      <c r="F61" s="1">
        <v>129099357</v>
      </c>
      <c r="G61" s="1">
        <v>540100619</v>
      </c>
      <c r="H61" s="1">
        <v>329000289</v>
      </c>
      <c r="I61" s="1">
        <v>269677564</v>
      </c>
      <c r="J61" s="1">
        <v>327773002</v>
      </c>
      <c r="K61" s="1">
        <v>218289267</v>
      </c>
      <c r="L61" s="1">
        <v>238706686</v>
      </c>
      <c r="M61" s="1">
        <v>518603312</v>
      </c>
      <c r="N61" s="1">
        <v>702109548</v>
      </c>
      <c r="O61" s="1">
        <v>696691519</v>
      </c>
      <c r="P61" s="1">
        <v>717129804</v>
      </c>
      <c r="Q61" s="1">
        <v>1212982030</v>
      </c>
      <c r="R61" s="1">
        <v>952853000</v>
      </c>
      <c r="S61" s="1">
        <v>940317000</v>
      </c>
      <c r="T61" s="1">
        <v>932253000</v>
      </c>
      <c r="U61" s="1">
        <v>1407116000</v>
      </c>
      <c r="V61" s="1">
        <v>1293383000</v>
      </c>
      <c r="W61" s="1">
        <v>1491198000</v>
      </c>
      <c r="X61" s="1">
        <v>1492237000</v>
      </c>
      <c r="Y61" s="1">
        <v>1493327000</v>
      </c>
      <c r="Z61" s="1">
        <v>1494471000</v>
      </c>
      <c r="AA61" s="1">
        <v>996072000</v>
      </c>
      <c r="AB61" s="1">
        <v>996718000</v>
      </c>
      <c r="AC61" s="1">
        <v>995541000</v>
      </c>
      <c r="AD61" s="1">
        <v>996250000</v>
      </c>
      <c r="AE61" s="1">
        <v>997000000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v>57099357</v>
      </c>
      <c r="G63" s="1">
        <v>170899381</v>
      </c>
      <c r="H63" s="1">
        <v>412400174</v>
      </c>
      <c r="I63" s="1">
        <v>445323935</v>
      </c>
      <c r="J63" s="1">
        <v>480520535</v>
      </c>
      <c r="K63" s="1">
        <v>522979226</v>
      </c>
      <c r="L63" s="1">
        <v>501674610</v>
      </c>
      <c r="M63" s="1">
        <v>533023758</v>
      </c>
      <c r="N63" s="1">
        <v>444942435</v>
      </c>
      <c r="O63" s="1">
        <v>339451305</v>
      </c>
      <c r="P63" s="1">
        <v>246936141</v>
      </c>
      <c r="Q63" s="1">
        <v>81352598</v>
      </c>
      <c r="R63" s="1">
        <v>134356000</v>
      </c>
      <c r="S63" s="1">
        <v>208044000</v>
      </c>
      <c r="T63" s="1">
        <v>8165000</v>
      </c>
      <c r="U63" s="1">
        <v>5773000</v>
      </c>
      <c r="V63" s="1">
        <v>41909000</v>
      </c>
      <c r="W63" s="1">
        <v>23882000</v>
      </c>
      <c r="X63" s="1">
        <v>35179000</v>
      </c>
      <c r="Y63" s="1">
        <v>15937000</v>
      </c>
      <c r="Z63" s="1">
        <v>12467000</v>
      </c>
      <c r="AA63" s="1" t="s">
        <v>91</v>
      </c>
      <c r="AB63" s="1" t="s">
        <v>91</v>
      </c>
      <c r="AC63" s="1" t="s">
        <v>91</v>
      </c>
      <c r="AD63" s="1" t="s">
        <v>91</v>
      </c>
      <c r="AE63" s="1" t="s">
        <v>91</v>
      </c>
    </row>
    <row r="64" spans="1:31" ht="19" x14ac:dyDescent="0.25">
      <c r="A64" s="5" t="s">
        <v>55</v>
      </c>
      <c r="B64" s="1">
        <v>58200000</v>
      </c>
      <c r="C64" s="1">
        <v>81000000</v>
      </c>
      <c r="D64" s="1">
        <v>71900000</v>
      </c>
      <c r="E64" s="1">
        <v>74899274</v>
      </c>
      <c r="F64" s="1">
        <v>107102215</v>
      </c>
      <c r="G64" s="1">
        <v>125100619</v>
      </c>
      <c r="H64" s="1">
        <v>119000289</v>
      </c>
      <c r="I64" s="1">
        <v>147576485</v>
      </c>
      <c r="J64" s="1">
        <v>149369628</v>
      </c>
      <c r="K64" s="1">
        <v>164559332</v>
      </c>
      <c r="L64" s="1">
        <v>186640474</v>
      </c>
      <c r="M64" s="1">
        <v>198027358</v>
      </c>
      <c r="N64" s="1">
        <v>292347947</v>
      </c>
      <c r="O64" s="1">
        <v>460865564</v>
      </c>
      <c r="P64" s="1">
        <v>543184030</v>
      </c>
      <c r="Q64" s="1">
        <v>533222438</v>
      </c>
      <c r="R64" s="1">
        <v>483968000</v>
      </c>
      <c r="S64" s="1">
        <v>523832000</v>
      </c>
      <c r="T64" s="1">
        <v>1047889000</v>
      </c>
      <c r="U64" s="1">
        <v>1150052000</v>
      </c>
      <c r="V64" s="1">
        <v>650080000</v>
      </c>
      <c r="W64" s="1">
        <v>997969000</v>
      </c>
      <c r="X64" s="1">
        <v>1050305000</v>
      </c>
      <c r="Y64" s="1">
        <v>1012151000</v>
      </c>
      <c r="Z64" s="1">
        <v>1001136000</v>
      </c>
      <c r="AA64" s="1">
        <v>1153097000</v>
      </c>
      <c r="AB64" s="1">
        <v>1158157000</v>
      </c>
      <c r="AC64" s="1">
        <v>1322946000</v>
      </c>
      <c r="AD64" s="1">
        <v>1261783000</v>
      </c>
      <c r="AE64" s="1">
        <v>1238887000</v>
      </c>
    </row>
    <row r="65" spans="1:31" ht="19" x14ac:dyDescent="0.25">
      <c r="A65" s="5" t="s">
        <v>56</v>
      </c>
      <c r="B65" s="1">
        <v>133100000</v>
      </c>
      <c r="C65" s="1">
        <v>142600000</v>
      </c>
      <c r="D65" s="1">
        <v>268300000</v>
      </c>
      <c r="E65" s="1">
        <v>274899274</v>
      </c>
      <c r="F65" s="1">
        <v>293300929</v>
      </c>
      <c r="G65" s="1">
        <v>836100619</v>
      </c>
      <c r="H65" s="1">
        <v>860400752</v>
      </c>
      <c r="I65" s="1">
        <v>862577984</v>
      </c>
      <c r="J65" s="1">
        <v>957663165</v>
      </c>
      <c r="K65" s="1">
        <v>905827825</v>
      </c>
      <c r="L65" s="1">
        <v>927021770</v>
      </c>
      <c r="M65" s="1">
        <v>1249654428</v>
      </c>
      <c r="N65" s="1">
        <v>1439399930</v>
      </c>
      <c r="O65" s="1">
        <v>1497008388</v>
      </c>
      <c r="P65" s="1">
        <v>1507249975</v>
      </c>
      <c r="Q65" s="1">
        <v>1827557066</v>
      </c>
      <c r="R65" s="1">
        <v>1571177000</v>
      </c>
      <c r="S65" s="1">
        <v>1672193000</v>
      </c>
      <c r="T65" s="1">
        <v>1988307000</v>
      </c>
      <c r="U65" s="1">
        <v>2562941000</v>
      </c>
      <c r="V65" s="1">
        <v>1985372000</v>
      </c>
      <c r="W65" s="1">
        <v>2513049000</v>
      </c>
      <c r="X65" s="1">
        <v>2577721000</v>
      </c>
      <c r="Y65" s="1">
        <v>2521415000</v>
      </c>
      <c r="Z65" s="1">
        <v>2508074000</v>
      </c>
      <c r="AA65" s="1">
        <v>2149169000</v>
      </c>
      <c r="AB65" s="1">
        <v>2154875000</v>
      </c>
      <c r="AC65" s="1">
        <v>2318487000</v>
      </c>
      <c r="AD65" s="1">
        <v>2258033000</v>
      </c>
      <c r="AE65" s="1">
        <v>2235887000</v>
      </c>
    </row>
    <row r="66" spans="1:31" ht="19" x14ac:dyDescent="0.25">
      <c r="A66" s="5" t="s">
        <v>57</v>
      </c>
      <c r="B66" s="1" t="s">
        <v>91</v>
      </c>
      <c r="C66" s="1" t="s">
        <v>91</v>
      </c>
      <c r="D66" s="1" t="s">
        <v>91</v>
      </c>
      <c r="E66" s="1" t="s">
        <v>91</v>
      </c>
      <c r="F66" s="1" t="s">
        <v>91</v>
      </c>
      <c r="G66" s="1">
        <v>1</v>
      </c>
      <c r="H66" s="1" t="s">
        <v>91</v>
      </c>
      <c r="I66" s="1">
        <v>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v>182000000</v>
      </c>
      <c r="C67" s="10">
        <v>206400000</v>
      </c>
      <c r="D67" s="10">
        <v>365700000</v>
      </c>
      <c r="E67" s="10">
        <v>358899548</v>
      </c>
      <c r="F67" s="10">
        <v>578500357</v>
      </c>
      <c r="G67" s="10">
        <v>1035300310</v>
      </c>
      <c r="H67" s="10">
        <v>1041801215</v>
      </c>
      <c r="I67" s="10">
        <v>1021451710</v>
      </c>
      <c r="J67" s="10">
        <v>1124399873</v>
      </c>
      <c r="K67" s="10">
        <v>1077204910</v>
      </c>
      <c r="L67" s="10">
        <v>1124862811</v>
      </c>
      <c r="M67" s="10">
        <v>1545973122</v>
      </c>
      <c r="N67" s="10">
        <v>2048447494</v>
      </c>
      <c r="O67" s="10">
        <v>1998976002</v>
      </c>
      <c r="P67" s="10">
        <v>2191714172</v>
      </c>
      <c r="Q67" s="10">
        <v>2716474016</v>
      </c>
      <c r="R67" s="10">
        <v>2334234000</v>
      </c>
      <c r="S67" s="10">
        <v>2276902000</v>
      </c>
      <c r="T67" s="10">
        <v>2696326000</v>
      </c>
      <c r="U67" s="10">
        <v>3270753000</v>
      </c>
      <c r="V67" s="10">
        <v>2689923000</v>
      </c>
      <c r="W67" s="10">
        <v>3028863000</v>
      </c>
      <c r="X67" s="10">
        <v>3249358000</v>
      </c>
      <c r="Y67" s="10">
        <v>2990670000</v>
      </c>
      <c r="Z67" s="10">
        <v>2919068000</v>
      </c>
      <c r="AA67" s="10">
        <v>3025044000</v>
      </c>
      <c r="AB67" s="10">
        <v>2432285000</v>
      </c>
      <c r="AC67" s="10">
        <v>2622270000</v>
      </c>
      <c r="AD67" s="10">
        <v>2671776000</v>
      </c>
      <c r="AE67" s="10">
        <v>2796728000</v>
      </c>
    </row>
    <row r="68" spans="1:3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v>1535857000</v>
      </c>
      <c r="T68" s="1" t="s">
        <v>91</v>
      </c>
      <c r="U68" s="1">
        <v>1851507000</v>
      </c>
      <c r="V68" s="1">
        <v>1854671000</v>
      </c>
      <c r="W68" s="1">
        <v>1862646000</v>
      </c>
      <c r="X68" s="1">
        <v>1862646000</v>
      </c>
      <c r="Y68" s="1">
        <v>1862646000</v>
      </c>
      <c r="Z68" s="1">
        <v>1862652000</v>
      </c>
      <c r="AA68" s="1">
        <v>1862652000</v>
      </c>
      <c r="AB68" s="1">
        <v>1862749000</v>
      </c>
      <c r="AC68" s="1">
        <v>1869710000</v>
      </c>
      <c r="AD68" s="1">
        <v>1903357000</v>
      </c>
      <c r="AE68" s="1">
        <v>2880336000</v>
      </c>
    </row>
    <row r="69" spans="1:31" ht="19" x14ac:dyDescent="0.25">
      <c r="A69" s="5" t="s">
        <v>60</v>
      </c>
      <c r="B69" s="1">
        <v>198200000</v>
      </c>
      <c r="C69" s="1">
        <v>253300000</v>
      </c>
      <c r="D69" s="1">
        <v>329100000</v>
      </c>
      <c r="E69" s="1">
        <v>440200082</v>
      </c>
      <c r="F69" s="1">
        <v>494600429</v>
      </c>
      <c r="G69" s="1">
        <v>509300310</v>
      </c>
      <c r="H69" s="1">
        <v>552200521</v>
      </c>
      <c r="I69" s="1">
        <v>437327534</v>
      </c>
      <c r="J69" s="1">
        <v>465420248</v>
      </c>
      <c r="K69" s="1">
        <v>483657539</v>
      </c>
      <c r="L69" s="1">
        <v>665376787</v>
      </c>
      <c r="M69" s="1">
        <v>938808495</v>
      </c>
      <c r="N69" s="1">
        <v>1114693569</v>
      </c>
      <c r="O69" s="1">
        <v>1428205965</v>
      </c>
      <c r="P69" s="1">
        <v>1779628563</v>
      </c>
      <c r="Q69" s="1">
        <v>2153314716</v>
      </c>
      <c r="R69" s="1">
        <v>3158506000</v>
      </c>
      <c r="S69" s="1">
        <v>3563089000</v>
      </c>
      <c r="T69" s="1">
        <v>2874973000</v>
      </c>
      <c r="U69" s="1">
        <v>2915437000</v>
      </c>
      <c r="V69" s="1">
        <v>3314049000</v>
      </c>
      <c r="W69" s="1">
        <v>3333099000</v>
      </c>
      <c r="X69" s="1">
        <v>3241902000</v>
      </c>
      <c r="Y69" s="1">
        <v>3019872000</v>
      </c>
      <c r="Z69" s="1">
        <v>2650417000</v>
      </c>
      <c r="AA69" s="1">
        <v>2791321000</v>
      </c>
      <c r="AB69" s="1">
        <v>2825596000</v>
      </c>
      <c r="AC69" s="1">
        <v>2735830000</v>
      </c>
      <c r="AD69" s="1">
        <v>2639650000</v>
      </c>
      <c r="AE69" s="1">
        <v>2696379000</v>
      </c>
    </row>
    <row r="70" spans="1:31" ht="19" x14ac:dyDescent="0.25">
      <c r="A70" s="5" t="s">
        <v>61</v>
      </c>
      <c r="B70" s="1">
        <v>-503000000</v>
      </c>
      <c r="C70" s="1">
        <v>-584000000</v>
      </c>
      <c r="D70" s="1">
        <v>-642000000</v>
      </c>
      <c r="E70" s="1">
        <v>-710600247</v>
      </c>
      <c r="F70" s="1">
        <v>-857399571</v>
      </c>
      <c r="G70" s="1">
        <v>-960199690</v>
      </c>
      <c r="H70" s="1">
        <v>-1008200231</v>
      </c>
      <c r="I70" s="1">
        <v>-991361728</v>
      </c>
      <c r="J70" s="1">
        <v>-1105631964</v>
      </c>
      <c r="K70" s="1">
        <v>491540762</v>
      </c>
      <c r="L70" s="1">
        <v>688114131</v>
      </c>
      <c r="M70" s="1">
        <v>471151908</v>
      </c>
      <c r="N70" s="1">
        <v>-53396907</v>
      </c>
      <c r="O70" s="1">
        <v>-39765843</v>
      </c>
      <c r="P70" s="1">
        <v>25433509</v>
      </c>
      <c r="Q70" s="1">
        <v>167036183</v>
      </c>
      <c r="R70" s="1">
        <v>41284000</v>
      </c>
      <c r="S70" s="1">
        <v>-24995000</v>
      </c>
      <c r="T70" s="1">
        <v>-2525174000</v>
      </c>
      <c r="U70" s="1">
        <v>-2966035000</v>
      </c>
      <c r="V70" s="1">
        <v>-2837996000</v>
      </c>
      <c r="W70" s="1">
        <v>-3284723000</v>
      </c>
      <c r="X70" s="1">
        <v>-3943188000</v>
      </c>
      <c r="Y70" s="1">
        <v>-4520595000</v>
      </c>
      <c r="Z70" s="1">
        <v>-4948683000</v>
      </c>
      <c r="AA70" s="1">
        <v>-5127535000</v>
      </c>
      <c r="AB70" s="1">
        <v>-5300923000</v>
      </c>
      <c r="AC70" s="1">
        <v>-5502335000</v>
      </c>
      <c r="AD70" s="1" t="s">
        <v>91</v>
      </c>
      <c r="AE70" s="1" t="s">
        <v>91</v>
      </c>
    </row>
    <row r="71" spans="1:31" ht="19" x14ac:dyDescent="0.25">
      <c r="A71" s="5" t="s">
        <v>62</v>
      </c>
      <c r="B71" s="1">
        <v>1475300000</v>
      </c>
      <c r="C71" s="1">
        <v>1551100000</v>
      </c>
      <c r="D71" s="1">
        <v>1614600000</v>
      </c>
      <c r="E71" s="1">
        <v>1690100042</v>
      </c>
      <c r="F71" s="1">
        <v>2054999285</v>
      </c>
      <c r="G71" s="1">
        <v>2354199690</v>
      </c>
      <c r="H71" s="1">
        <v>2378298610</v>
      </c>
      <c r="I71" s="1">
        <v>2334563588</v>
      </c>
      <c r="J71" s="1">
        <v>2463158230</v>
      </c>
      <c r="K71" s="1">
        <v>680934843</v>
      </c>
      <c r="L71" s="1">
        <v>708346001</v>
      </c>
      <c r="M71" s="1">
        <v>750559155</v>
      </c>
      <c r="N71" s="1">
        <v>1302333993</v>
      </c>
      <c r="O71" s="1">
        <v>1352941518</v>
      </c>
      <c r="P71" s="1">
        <v>938799285</v>
      </c>
      <c r="Q71" s="1">
        <v>1194572608</v>
      </c>
      <c r="R71" s="1">
        <v>1644038000</v>
      </c>
      <c r="S71" s="1">
        <v>142376000</v>
      </c>
      <c r="T71" s="1">
        <v>4569768000</v>
      </c>
      <c r="U71" s="1">
        <v>3142778000</v>
      </c>
      <c r="V71" s="1">
        <v>3017541000</v>
      </c>
      <c r="W71" s="1">
        <v>3532622000</v>
      </c>
      <c r="X71" s="1">
        <v>4385660000</v>
      </c>
      <c r="Y71" s="1">
        <v>4896448000</v>
      </c>
      <c r="Z71" s="1">
        <v>5294902000</v>
      </c>
      <c r="AA71" s="1">
        <v>5466844000</v>
      </c>
      <c r="AB71" s="1">
        <v>5607303000</v>
      </c>
      <c r="AC71" s="1">
        <v>5855150000</v>
      </c>
      <c r="AD71" s="1">
        <v>302834000</v>
      </c>
      <c r="AE71" s="1" t="s">
        <v>91</v>
      </c>
    </row>
    <row r="72" spans="1:31" ht="19" x14ac:dyDescent="0.25">
      <c r="A72" s="6" t="s">
        <v>63</v>
      </c>
      <c r="B72" s="10">
        <v>1170500000</v>
      </c>
      <c r="C72" s="10">
        <v>1220400000</v>
      </c>
      <c r="D72" s="10">
        <v>1301700000</v>
      </c>
      <c r="E72" s="10">
        <v>1419699877</v>
      </c>
      <c r="F72" s="10">
        <v>1692200143</v>
      </c>
      <c r="G72" s="10">
        <v>1903300310</v>
      </c>
      <c r="H72" s="10">
        <v>1922298900</v>
      </c>
      <c r="I72" s="10">
        <v>1780529394</v>
      </c>
      <c r="J72" s="10">
        <v>1822946514</v>
      </c>
      <c r="K72" s="10">
        <v>1849896128</v>
      </c>
      <c r="L72" s="10">
        <v>2219858302</v>
      </c>
      <c r="M72" s="10">
        <v>2160519558</v>
      </c>
      <c r="N72" s="10">
        <v>2363630655</v>
      </c>
      <c r="O72" s="10">
        <v>2741381640</v>
      </c>
      <c r="P72" s="10">
        <v>2743861357</v>
      </c>
      <c r="Q72" s="10">
        <v>3514923507</v>
      </c>
      <c r="R72" s="10">
        <v>4843828000</v>
      </c>
      <c r="S72" s="10">
        <v>5216327000</v>
      </c>
      <c r="T72" s="10">
        <v>4919567000</v>
      </c>
      <c r="U72" s="10">
        <v>4943687000</v>
      </c>
      <c r="V72" s="10">
        <v>5348265000</v>
      </c>
      <c r="W72" s="10">
        <v>5443644000</v>
      </c>
      <c r="X72" s="10">
        <v>5547020000</v>
      </c>
      <c r="Y72" s="10">
        <v>5258371000</v>
      </c>
      <c r="Z72" s="10">
        <v>4859288000</v>
      </c>
      <c r="AA72" s="10">
        <v>4993282000</v>
      </c>
      <c r="AB72" s="10">
        <v>4994725000</v>
      </c>
      <c r="AC72" s="10">
        <v>4958355000</v>
      </c>
      <c r="AD72" s="10">
        <v>4845841000</v>
      </c>
      <c r="AE72" s="10">
        <v>5836054000</v>
      </c>
    </row>
    <row r="73" spans="1:31" ht="20" thickBot="1" x14ac:dyDescent="0.3">
      <c r="A73" s="7" t="s">
        <v>64</v>
      </c>
      <c r="B73" s="11">
        <v>1352500000</v>
      </c>
      <c r="C73" s="11">
        <v>1426800000</v>
      </c>
      <c r="D73" s="11">
        <v>1667400000</v>
      </c>
      <c r="E73" s="11">
        <v>1778599425</v>
      </c>
      <c r="F73" s="11">
        <v>2270700500</v>
      </c>
      <c r="G73" s="11">
        <v>2938600620</v>
      </c>
      <c r="H73" s="11">
        <v>2964100115</v>
      </c>
      <c r="I73" s="11">
        <v>2801981104</v>
      </c>
      <c r="J73" s="11">
        <v>2947346387</v>
      </c>
      <c r="K73" s="11">
        <v>2927101038</v>
      </c>
      <c r="L73" s="11">
        <v>3344721113</v>
      </c>
      <c r="M73" s="11">
        <v>3706492680</v>
      </c>
      <c r="N73" s="11">
        <v>4412078149</v>
      </c>
      <c r="O73" s="11">
        <v>4740357642</v>
      </c>
      <c r="P73" s="11">
        <v>4935575529</v>
      </c>
      <c r="Q73" s="11">
        <v>6231397523</v>
      </c>
      <c r="R73" s="11">
        <v>7178062000</v>
      </c>
      <c r="S73" s="11">
        <v>7493229000</v>
      </c>
      <c r="T73" s="11">
        <v>7615893000</v>
      </c>
      <c r="U73" s="11">
        <v>8214440000</v>
      </c>
      <c r="V73" s="11">
        <v>8038188000</v>
      </c>
      <c r="W73" s="11">
        <v>8472507000</v>
      </c>
      <c r="X73" s="11">
        <v>8796378000</v>
      </c>
      <c r="Y73" s="11">
        <v>8249041000</v>
      </c>
      <c r="Z73" s="11">
        <v>7778356000</v>
      </c>
      <c r="AA73" s="11">
        <v>8018326000</v>
      </c>
      <c r="AB73" s="11">
        <v>7427010000</v>
      </c>
      <c r="AC73" s="11">
        <v>7580625000</v>
      </c>
      <c r="AD73" s="11">
        <v>7517617000</v>
      </c>
      <c r="AE73" s="11">
        <v>8632782000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73000000</v>
      </c>
      <c r="C76" s="1">
        <v>81100000</v>
      </c>
      <c r="D76" s="1">
        <v>102100000</v>
      </c>
      <c r="E76" s="1">
        <v>137500343</v>
      </c>
      <c r="F76" s="1">
        <v>82000000</v>
      </c>
      <c r="G76" s="1">
        <v>45600619</v>
      </c>
      <c r="H76" s="1">
        <v>80000000</v>
      </c>
      <c r="I76" s="1">
        <v>-78336833</v>
      </c>
      <c r="J76" s="1">
        <v>65221267</v>
      </c>
      <c r="K76" s="1">
        <v>55459553</v>
      </c>
      <c r="L76" s="1">
        <v>216005410</v>
      </c>
      <c r="M76" s="1">
        <v>278784497</v>
      </c>
      <c r="N76" s="1">
        <v>217631120</v>
      </c>
      <c r="O76" s="1">
        <v>375715284</v>
      </c>
      <c r="P76" s="1">
        <v>416111828</v>
      </c>
      <c r="Q76" s="1">
        <v>450116561</v>
      </c>
      <c r="R76" s="1">
        <v>1099422000</v>
      </c>
      <c r="S76" s="1">
        <v>514749000</v>
      </c>
      <c r="T76" s="1">
        <v>450404000</v>
      </c>
      <c r="U76" s="1">
        <v>266136000</v>
      </c>
      <c r="V76" s="1">
        <v>318495000</v>
      </c>
      <c r="W76" s="1">
        <v>185234000</v>
      </c>
      <c r="X76" s="1">
        <v>65286000</v>
      </c>
      <c r="Y76" s="1">
        <v>-61611000</v>
      </c>
      <c r="Z76" s="1">
        <v>-204942000</v>
      </c>
      <c r="AA76" s="1">
        <v>166323000</v>
      </c>
      <c r="AB76" s="1">
        <v>74000000</v>
      </c>
      <c r="AC76" s="1">
        <v>-53169000</v>
      </c>
      <c r="AD76" s="1">
        <v>-102577000</v>
      </c>
      <c r="AE76" s="1">
        <v>89264000</v>
      </c>
    </row>
    <row r="77" spans="1:31" ht="19" x14ac:dyDescent="0.25">
      <c r="A77" s="5" t="s">
        <v>13</v>
      </c>
      <c r="B77" s="1">
        <v>58000000</v>
      </c>
      <c r="C77" s="1">
        <v>57500000</v>
      </c>
      <c r="D77" s="1">
        <v>67500000</v>
      </c>
      <c r="E77" s="1">
        <v>95000685</v>
      </c>
      <c r="F77" s="1">
        <v>122700500</v>
      </c>
      <c r="G77" s="1">
        <v>126699690</v>
      </c>
      <c r="H77" s="1">
        <v>136899595</v>
      </c>
      <c r="I77" s="1">
        <v>117005099</v>
      </c>
      <c r="J77" s="1">
        <v>129387138</v>
      </c>
      <c r="K77" s="1">
        <v>112755744</v>
      </c>
      <c r="L77" s="1">
        <v>124489244</v>
      </c>
      <c r="M77" s="1">
        <v>180229182</v>
      </c>
      <c r="N77" s="1">
        <v>197515990</v>
      </c>
      <c r="O77" s="1">
        <v>199664492</v>
      </c>
      <c r="P77" s="1">
        <v>225538782</v>
      </c>
      <c r="Q77" s="1">
        <v>293314716</v>
      </c>
      <c r="R77" s="1">
        <v>240600000</v>
      </c>
      <c r="S77" s="1">
        <v>251500000</v>
      </c>
      <c r="T77" s="1">
        <v>274835000</v>
      </c>
      <c r="U77" s="1">
        <v>293429000</v>
      </c>
      <c r="V77" s="1">
        <v>282756000</v>
      </c>
      <c r="W77" s="1">
        <v>338983000</v>
      </c>
      <c r="X77" s="1">
        <v>312518000</v>
      </c>
      <c r="Y77" s="1">
        <v>371689000</v>
      </c>
      <c r="Z77" s="1">
        <v>330345000</v>
      </c>
      <c r="AA77" s="1">
        <v>327973000</v>
      </c>
      <c r="AB77" s="1">
        <v>275749000</v>
      </c>
      <c r="AC77" s="1">
        <v>208662000</v>
      </c>
      <c r="AD77" s="1">
        <v>190415000</v>
      </c>
      <c r="AE77" s="1">
        <v>177376000</v>
      </c>
    </row>
    <row r="78" spans="1:31" ht="19" x14ac:dyDescent="0.25">
      <c r="A78" s="5" t="s">
        <v>67</v>
      </c>
      <c r="B78" s="1" t="s">
        <v>91</v>
      </c>
      <c r="C78" s="1" t="s">
        <v>91</v>
      </c>
      <c r="D78" s="1" t="s">
        <v>91</v>
      </c>
      <c r="E78" s="1" t="s">
        <v>91</v>
      </c>
      <c r="F78" s="1">
        <v>58800572</v>
      </c>
      <c r="G78" s="1">
        <v>38100619</v>
      </c>
      <c r="H78" s="1">
        <v>-11999421</v>
      </c>
      <c r="I78" s="1" t="s">
        <v>91</v>
      </c>
      <c r="J78" s="1">
        <v>32757084</v>
      </c>
      <c r="K78" s="1">
        <v>38602455</v>
      </c>
      <c r="L78" s="1">
        <v>-26212804</v>
      </c>
      <c r="M78" s="1">
        <v>50233981</v>
      </c>
      <c r="N78" s="1">
        <v>-51723456</v>
      </c>
      <c r="O78" s="1">
        <v>-184638863</v>
      </c>
      <c r="P78" s="1">
        <v>-134128513</v>
      </c>
      <c r="Q78" s="1">
        <v>-142196455</v>
      </c>
      <c r="R78" s="1" t="s">
        <v>91</v>
      </c>
      <c r="S78" s="1" t="s">
        <v>91</v>
      </c>
      <c r="T78" s="1" t="s">
        <v>91</v>
      </c>
      <c r="U78" s="1">
        <v>-46376000</v>
      </c>
      <c r="V78" s="1">
        <v>-89758000</v>
      </c>
      <c r="W78" s="1">
        <v>-175268000</v>
      </c>
      <c r="X78" s="1">
        <v>-142630000</v>
      </c>
      <c r="Y78" s="1">
        <v>-94355000</v>
      </c>
      <c r="Z78" s="1">
        <v>-2519000</v>
      </c>
      <c r="AA78" s="1">
        <v>-126306000</v>
      </c>
      <c r="AB78" s="1">
        <v>61077000</v>
      </c>
      <c r="AC78" s="1">
        <v>13666000</v>
      </c>
      <c r="AD78" s="1">
        <v>-1201000</v>
      </c>
      <c r="AE78" s="1">
        <v>-4469000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2772000</v>
      </c>
      <c r="S79" s="1">
        <v>16086000</v>
      </c>
      <c r="T79" s="1">
        <v>19492000</v>
      </c>
      <c r="U79" s="1">
        <v>17550000</v>
      </c>
      <c r="V79" s="1">
        <v>19008000</v>
      </c>
      <c r="W79" s="1">
        <v>15808000</v>
      </c>
      <c r="X79" s="1">
        <v>16853000</v>
      </c>
      <c r="Y79" s="1">
        <v>14101000</v>
      </c>
      <c r="Z79" s="1">
        <v>13960000</v>
      </c>
      <c r="AA79" s="1">
        <v>14976000</v>
      </c>
      <c r="AB79" s="1">
        <v>14342000</v>
      </c>
      <c r="AC79" s="1">
        <v>6564000</v>
      </c>
      <c r="AD79" s="1">
        <v>4536000</v>
      </c>
      <c r="AE79" s="1">
        <v>3318000</v>
      </c>
    </row>
    <row r="80" spans="1:31" ht="19" x14ac:dyDescent="0.25">
      <c r="A80" s="14" t="s">
        <v>103</v>
      </c>
      <c r="B80" s="15" t="e">
        <f t="shared" ref="B80:AE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f t="shared" si="18"/>
        <v>1.1974159659781812E-3</v>
      </c>
      <c r="S80" s="15">
        <f t="shared" si="18"/>
        <v>7.5746766777089495E-3</v>
      </c>
      <c r="T80" s="15">
        <f t="shared" si="18"/>
        <v>8.1747891716336656E-3</v>
      </c>
      <c r="U80" s="15">
        <f t="shared" si="18"/>
        <v>7.5598618289868793E-3</v>
      </c>
      <c r="V80" s="15">
        <f t="shared" si="18"/>
        <v>7.7942431346241453E-3</v>
      </c>
      <c r="W80" s="15">
        <f t="shared" si="18"/>
        <v>6.5934469279242151E-3</v>
      </c>
      <c r="X80" s="15">
        <f t="shared" si="18"/>
        <v>6.1186227888837333E-3</v>
      </c>
      <c r="Y80" s="15">
        <f t="shared" si="18"/>
        <v>5.7995298189852445E-3</v>
      </c>
      <c r="Z80" s="15">
        <f t="shared" si="18"/>
        <v>6.4723958806631142E-3</v>
      </c>
      <c r="AA80" s="15">
        <f t="shared" si="18"/>
        <v>7.1598600346805723E-3</v>
      </c>
      <c r="AB80" s="15">
        <f t="shared" si="18"/>
        <v>7.6986459465625294E-3</v>
      </c>
      <c r="AC80" s="15">
        <f t="shared" si="18"/>
        <v>3.646518780071697E-3</v>
      </c>
      <c r="AD80" s="15">
        <f t="shared" si="18"/>
        <v>3.075287596340028E-3</v>
      </c>
      <c r="AE80" s="15">
        <f t="shared" si="18"/>
        <v>1.776228410768077E-3</v>
      </c>
    </row>
    <row r="81" spans="1:39" ht="19" x14ac:dyDescent="0.25">
      <c r="A81" s="5" t="s">
        <v>69</v>
      </c>
      <c r="B81" s="1" t="s">
        <v>91</v>
      </c>
      <c r="C81" s="1" t="s">
        <v>91</v>
      </c>
      <c r="D81" s="1">
        <v>-33700000</v>
      </c>
      <c r="E81" s="1">
        <v>-57200219</v>
      </c>
      <c r="F81" s="1">
        <v>-114101501</v>
      </c>
      <c r="G81" s="1">
        <v>42597523</v>
      </c>
      <c r="H81" s="1">
        <v>21299190</v>
      </c>
      <c r="I81" s="1">
        <v>33113377</v>
      </c>
      <c r="J81" s="1">
        <v>-70259472</v>
      </c>
      <c r="K81" s="1">
        <v>55997797</v>
      </c>
      <c r="L81" s="1">
        <v>32122891</v>
      </c>
      <c r="M81" s="1">
        <v>-43975282</v>
      </c>
      <c r="N81" s="1">
        <v>-77532271</v>
      </c>
      <c r="O81" s="1">
        <v>35375116</v>
      </c>
      <c r="P81" s="1">
        <v>117970007</v>
      </c>
      <c r="Q81" s="1">
        <v>-136679213</v>
      </c>
      <c r="R81" s="1">
        <v>-84333000</v>
      </c>
      <c r="S81" s="1">
        <v>-239442000</v>
      </c>
      <c r="T81" s="1">
        <v>-117867000</v>
      </c>
      <c r="U81" s="1">
        <v>-18320000</v>
      </c>
      <c r="V81" s="1">
        <v>-162986000</v>
      </c>
      <c r="W81" s="1">
        <v>-96756000</v>
      </c>
      <c r="X81" s="1">
        <v>-81128000</v>
      </c>
      <c r="Y81" s="1">
        <v>-79426000</v>
      </c>
      <c r="Z81" s="1">
        <v>76114000</v>
      </c>
      <c r="AA81" s="1">
        <v>209719000</v>
      </c>
      <c r="AB81" s="1">
        <v>113238000</v>
      </c>
      <c r="AC81" s="1">
        <v>-200676000</v>
      </c>
      <c r="AD81" s="1">
        <v>310478000</v>
      </c>
      <c r="AE81" s="1">
        <v>-110356000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34556000</v>
      </c>
      <c r="S82" s="1">
        <v>-1566000</v>
      </c>
      <c r="T82" s="1">
        <v>-158779000</v>
      </c>
      <c r="U82" s="1">
        <v>66252000</v>
      </c>
      <c r="V82" s="1">
        <v>26972000</v>
      </c>
      <c r="W82" s="1">
        <v>-18063000</v>
      </c>
      <c r="X82" s="1">
        <v>216266000</v>
      </c>
      <c r="Y82" s="1">
        <v>1529000</v>
      </c>
      <c r="Z82" s="1">
        <v>-174613000</v>
      </c>
      <c r="AA82" s="1">
        <v>-44353000</v>
      </c>
      <c r="AB82" s="1">
        <v>58488000</v>
      </c>
      <c r="AC82" s="1">
        <v>143717000</v>
      </c>
      <c r="AD82" s="1" t="s">
        <v>91</v>
      </c>
      <c r="AE82" s="1">
        <v>99601000</v>
      </c>
    </row>
    <row r="83" spans="1:39" ht="19" x14ac:dyDescent="0.25">
      <c r="A83" s="5" t="s">
        <v>34</v>
      </c>
      <c r="B83" s="1" t="s">
        <v>91</v>
      </c>
      <c r="C83" s="1" t="s">
        <v>91</v>
      </c>
      <c r="D83" s="1">
        <v>-26100000</v>
      </c>
      <c r="E83" s="1">
        <v>-1100452</v>
      </c>
      <c r="F83" s="1">
        <v>-114500357</v>
      </c>
      <c r="G83" s="1">
        <v>51399381</v>
      </c>
      <c r="H83" s="1">
        <v>47899306</v>
      </c>
      <c r="I83" s="1">
        <v>19709058</v>
      </c>
      <c r="J83" s="1">
        <v>7468959</v>
      </c>
      <c r="K83" s="1">
        <v>10931697</v>
      </c>
      <c r="L83" s="1" t="s">
        <v>91</v>
      </c>
      <c r="M83" s="1">
        <v>-51912647</v>
      </c>
      <c r="N83" s="1">
        <v>-21079195</v>
      </c>
      <c r="O83" s="1">
        <v>-102016542</v>
      </c>
      <c r="P83" s="1">
        <v>-61809514</v>
      </c>
      <c r="Q83" s="1">
        <v>10717581</v>
      </c>
      <c r="R83" s="1">
        <v>-74938000</v>
      </c>
      <c r="S83" s="1">
        <v>-74899000</v>
      </c>
      <c r="T83" s="1">
        <v>29105000</v>
      </c>
      <c r="U83" s="1">
        <v>-64403000</v>
      </c>
      <c r="V83" s="1">
        <v>-167959000</v>
      </c>
      <c r="W83" s="1">
        <v>63212000</v>
      </c>
      <c r="X83" s="1">
        <v>-285169000</v>
      </c>
      <c r="Y83" s="1">
        <v>-62966000</v>
      </c>
      <c r="Z83" s="1">
        <v>315416000</v>
      </c>
      <c r="AA83" s="1">
        <v>293688000</v>
      </c>
      <c r="AB83" s="1">
        <v>117000000</v>
      </c>
      <c r="AC83" s="1">
        <v>-380907000</v>
      </c>
      <c r="AD83" s="1" t="s">
        <v>91</v>
      </c>
      <c r="AE83" s="1">
        <v>-226358000</v>
      </c>
    </row>
    <row r="84" spans="1:39"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49"/>
      <c r="AG84" s="49"/>
      <c r="AH84" s="49"/>
      <c r="AI84" s="49"/>
      <c r="AJ84" s="49"/>
      <c r="AK84" s="49"/>
      <c r="AL84" s="72" t="s">
        <v>124</v>
      </c>
      <c r="AM84" s="73"/>
    </row>
    <row r="85" spans="1:39" ht="19" customHeight="1" x14ac:dyDescent="0.25">
      <c r="A85" s="5" t="s">
        <v>71</v>
      </c>
      <c r="B85" s="1" t="s">
        <v>91</v>
      </c>
      <c r="C85" s="1" t="s">
        <v>91</v>
      </c>
      <c r="D85" s="1" t="s">
        <v>91</v>
      </c>
      <c r="E85" s="1" t="s">
        <v>91</v>
      </c>
      <c r="F85" s="1">
        <v>-1</v>
      </c>
      <c r="G85" s="1">
        <v>-1</v>
      </c>
      <c r="H85" s="1">
        <v>21699941</v>
      </c>
      <c r="I85" s="1" t="s">
        <v>91</v>
      </c>
      <c r="J85" s="1" t="s">
        <v>91</v>
      </c>
      <c r="K85" s="1" t="s">
        <v>91</v>
      </c>
      <c r="L85" s="1">
        <v>32122891</v>
      </c>
      <c r="M85" s="1">
        <v>1</v>
      </c>
      <c r="N85" s="1" t="s">
        <v>91</v>
      </c>
      <c r="O85" s="1">
        <v>42953167</v>
      </c>
      <c r="P85" s="1">
        <v>84615155</v>
      </c>
      <c r="Q85" s="1">
        <v>35280477</v>
      </c>
      <c r="R85" s="1">
        <v>-46897000</v>
      </c>
      <c r="S85" s="1" t="s">
        <v>91</v>
      </c>
      <c r="T85" s="1">
        <v>-64656000</v>
      </c>
      <c r="U85" s="1" t="s">
        <v>91</v>
      </c>
      <c r="V85" s="1" t="s">
        <v>91</v>
      </c>
      <c r="W85" s="1" t="s">
        <v>91</v>
      </c>
      <c r="X85" s="1" t="s">
        <v>91</v>
      </c>
      <c r="Y85" s="1" t="s">
        <v>91</v>
      </c>
      <c r="Z85" s="1" t="s">
        <v>91</v>
      </c>
      <c r="AA85" s="1" t="s">
        <v>91</v>
      </c>
      <c r="AB85" s="1" t="s">
        <v>91</v>
      </c>
      <c r="AC85" s="1" t="s">
        <v>91</v>
      </c>
      <c r="AD85" s="1" t="s">
        <v>91</v>
      </c>
      <c r="AE85" s="1" t="s">
        <v>91</v>
      </c>
      <c r="AF85" s="49"/>
      <c r="AG85" s="49"/>
      <c r="AH85" s="49"/>
      <c r="AI85" s="49"/>
      <c r="AJ85" s="49"/>
      <c r="AK85" s="49"/>
      <c r="AL85" s="76" t="s">
        <v>125</v>
      </c>
      <c r="AM85" s="76"/>
    </row>
    <row r="86" spans="1:39" ht="20" x14ac:dyDescent="0.25">
      <c r="A86" s="5" t="s">
        <v>72</v>
      </c>
      <c r="B86" s="1">
        <v>-3900000</v>
      </c>
      <c r="C86" s="1">
        <v>37500000</v>
      </c>
      <c r="D86" s="1">
        <v>-2700000</v>
      </c>
      <c r="E86" s="1">
        <v>398794</v>
      </c>
      <c r="F86" s="1">
        <v>12700500</v>
      </c>
      <c r="G86" s="1">
        <v>-17798761</v>
      </c>
      <c r="H86" s="1">
        <v>23200231</v>
      </c>
      <c r="I86" s="1">
        <v>152523996</v>
      </c>
      <c r="J86" s="1">
        <v>-40859599</v>
      </c>
      <c r="K86" s="1">
        <v>-11973560</v>
      </c>
      <c r="L86" s="1">
        <v>-100511401</v>
      </c>
      <c r="M86" s="1">
        <v>-237230621</v>
      </c>
      <c r="N86" s="1">
        <v>34747063</v>
      </c>
      <c r="O86" s="1">
        <v>-8096458</v>
      </c>
      <c r="P86" s="1">
        <v>175233887</v>
      </c>
      <c r="Q86" s="1">
        <v>243711754</v>
      </c>
      <c r="R86" s="1">
        <v>-568348000</v>
      </c>
      <c r="S86" s="1">
        <v>-35795000</v>
      </c>
      <c r="T86" s="1">
        <v>104813000</v>
      </c>
      <c r="U86" s="1">
        <v>131493000</v>
      </c>
      <c r="V86" s="1">
        <v>162369000</v>
      </c>
      <c r="W86" s="1">
        <v>212181000</v>
      </c>
      <c r="X86" s="1">
        <v>279111000</v>
      </c>
      <c r="Y86" s="1">
        <v>161982000</v>
      </c>
      <c r="Z86" s="1">
        <v>383092000</v>
      </c>
      <c r="AA86" s="1">
        <v>74831000</v>
      </c>
      <c r="AB86" s="1">
        <v>-11382000</v>
      </c>
      <c r="AC86" s="1">
        <v>81842000</v>
      </c>
      <c r="AD86" s="1">
        <v>56637000</v>
      </c>
      <c r="AE86" s="1">
        <v>149474000</v>
      </c>
      <c r="AF86" s="49"/>
      <c r="AG86" s="49"/>
      <c r="AH86" s="49"/>
      <c r="AI86" s="49"/>
      <c r="AJ86" s="49"/>
      <c r="AK86" s="49"/>
      <c r="AL86" s="35" t="s">
        <v>126</v>
      </c>
      <c r="AM86" s="54">
        <f>AE17</f>
        <v>69038000</v>
      </c>
    </row>
    <row r="87" spans="1:39" ht="20" x14ac:dyDescent="0.25">
      <c r="A87" s="6" t="s">
        <v>73</v>
      </c>
      <c r="B87" s="10">
        <v>127100000</v>
      </c>
      <c r="C87" s="10">
        <v>176100000</v>
      </c>
      <c r="D87" s="10">
        <v>133200000</v>
      </c>
      <c r="E87" s="10">
        <v>175699603</v>
      </c>
      <c r="F87" s="10">
        <v>162100071</v>
      </c>
      <c r="G87" s="10">
        <v>235199690</v>
      </c>
      <c r="H87" s="10">
        <v>249399595</v>
      </c>
      <c r="I87" s="10">
        <v>224305639</v>
      </c>
      <c r="J87" s="10">
        <v>116246418</v>
      </c>
      <c r="K87" s="10">
        <v>250841989</v>
      </c>
      <c r="L87" s="10">
        <v>245893340</v>
      </c>
      <c r="M87" s="10">
        <v>228041757</v>
      </c>
      <c r="N87" s="10">
        <v>320638446</v>
      </c>
      <c r="O87" s="10">
        <v>418019571</v>
      </c>
      <c r="P87" s="10">
        <v>800725991</v>
      </c>
      <c r="Q87" s="10">
        <v>708267363</v>
      </c>
      <c r="R87" s="10">
        <v>690113000</v>
      </c>
      <c r="S87" s="10">
        <v>507098000</v>
      </c>
      <c r="T87" s="10">
        <v>731677000</v>
      </c>
      <c r="U87" s="10">
        <v>643912000</v>
      </c>
      <c r="V87" s="10">
        <v>529884000</v>
      </c>
      <c r="W87" s="10">
        <v>480182000</v>
      </c>
      <c r="X87" s="10">
        <v>450010000</v>
      </c>
      <c r="Y87" s="10">
        <v>312380000</v>
      </c>
      <c r="Z87" s="10">
        <v>596050000</v>
      </c>
      <c r="AA87" s="10">
        <v>667516000</v>
      </c>
      <c r="AB87" s="10">
        <v>527024000</v>
      </c>
      <c r="AC87" s="10">
        <v>56889000</v>
      </c>
      <c r="AD87" s="10">
        <v>458288000</v>
      </c>
      <c r="AE87" s="10">
        <v>304607000</v>
      </c>
      <c r="AF87" s="49"/>
      <c r="AG87" s="49"/>
      <c r="AH87" s="49"/>
      <c r="AI87" s="49"/>
      <c r="AJ87" s="49"/>
      <c r="AK87" s="49"/>
      <c r="AL87" s="35" t="s">
        <v>127</v>
      </c>
      <c r="AM87" s="54">
        <f>AE56</f>
        <v>0</v>
      </c>
    </row>
    <row r="88" spans="1:39" ht="20" x14ac:dyDescent="0.25">
      <c r="A88" s="5" t="s">
        <v>74</v>
      </c>
      <c r="B88" s="1">
        <v>-66800000</v>
      </c>
      <c r="C88" s="1">
        <v>-106600000</v>
      </c>
      <c r="D88" s="1">
        <v>-175200000</v>
      </c>
      <c r="E88" s="1">
        <v>-168100589</v>
      </c>
      <c r="F88" s="1">
        <v>-282100071</v>
      </c>
      <c r="G88" s="1">
        <v>-706800310</v>
      </c>
      <c r="H88" s="1">
        <v>-211600116</v>
      </c>
      <c r="I88" s="1">
        <v>-94977505</v>
      </c>
      <c r="J88" s="1">
        <v>-58274435</v>
      </c>
      <c r="K88" s="1">
        <v>-90226629</v>
      </c>
      <c r="L88" s="1">
        <v>-159569754</v>
      </c>
      <c r="M88" s="1">
        <v>-148273339</v>
      </c>
      <c r="N88" s="1">
        <v>-284928480</v>
      </c>
      <c r="O88" s="1">
        <v>-459558481</v>
      </c>
      <c r="P88" s="1">
        <v>-494473136</v>
      </c>
      <c r="Q88" s="1">
        <v>-629151287</v>
      </c>
      <c r="R88" s="1">
        <v>-392719000</v>
      </c>
      <c r="S88" s="1">
        <v>-470277000</v>
      </c>
      <c r="T88" s="1">
        <v>-647210000</v>
      </c>
      <c r="U88" s="1">
        <v>-733648000</v>
      </c>
      <c r="V88" s="1">
        <v>-645651000</v>
      </c>
      <c r="W88" s="1">
        <v>-480108000</v>
      </c>
      <c r="X88" s="1">
        <v>-358562000</v>
      </c>
      <c r="Y88" s="1">
        <v>-216908000</v>
      </c>
      <c r="Z88" s="1">
        <v>-114028000</v>
      </c>
      <c r="AA88" s="1">
        <v>-55362000</v>
      </c>
      <c r="AB88" s="1">
        <v>-75211000</v>
      </c>
      <c r="AC88" s="1">
        <v>-77462000</v>
      </c>
      <c r="AD88" s="1">
        <v>-98784000</v>
      </c>
      <c r="AE88" s="1">
        <v>-143448000</v>
      </c>
      <c r="AF88" s="49"/>
      <c r="AG88" s="49"/>
      <c r="AH88" s="49"/>
      <c r="AI88" s="49"/>
      <c r="AJ88" s="49"/>
      <c r="AK88" s="49"/>
      <c r="AL88" s="35" t="s">
        <v>128</v>
      </c>
      <c r="AM88" s="54">
        <f>AE61</f>
        <v>997000000</v>
      </c>
    </row>
    <row r="89" spans="1:39" ht="20" customHeight="1" x14ac:dyDescent="0.25">
      <c r="A89" s="14" t="s">
        <v>104</v>
      </c>
      <c r="B89" s="15">
        <f t="shared" ref="B89:AE89" si="19">(-1*B88)/B3</f>
        <v>0.21844342707652059</v>
      </c>
      <c r="C89" s="15">
        <f t="shared" si="19"/>
        <v>0.30658613747483465</v>
      </c>
      <c r="D89" s="15">
        <f t="shared" si="19"/>
        <v>0.44320769036175056</v>
      </c>
      <c r="E89" s="15">
        <f t="shared" si="19"/>
        <v>0.28448211836455611</v>
      </c>
      <c r="F89" s="15">
        <f t="shared" si="19"/>
        <v>0.43879264093378734</v>
      </c>
      <c r="G89" s="15">
        <f t="shared" si="19"/>
        <v>0.98317000776496699</v>
      </c>
      <c r="H89" s="15">
        <f t="shared" si="19"/>
        <v>0.28532913012651145</v>
      </c>
      <c r="I89" s="15">
        <f t="shared" si="19"/>
        <v>0.13786040105639896</v>
      </c>
      <c r="J89" s="15">
        <f t="shared" si="19"/>
        <v>8.3149543474616325E-2</v>
      </c>
      <c r="K89" s="15">
        <f t="shared" si="19"/>
        <v>0.1205701056216348</v>
      </c>
      <c r="L89" s="15">
        <f t="shared" si="19"/>
        <v>0.19296277963417791</v>
      </c>
      <c r="M89" s="15">
        <f t="shared" si="19"/>
        <v>0.14141648887578256</v>
      </c>
      <c r="N89" s="15">
        <f t="shared" si="19"/>
        <v>0.21706273825377539</v>
      </c>
      <c r="O89" s="15">
        <f t="shared" si="19"/>
        <v>0.25089310537473081</v>
      </c>
      <c r="P89" s="15">
        <f t="shared" si="19"/>
        <v>0.21408165728158685</v>
      </c>
      <c r="Q89" s="15">
        <f t="shared" si="19"/>
        <v>0.22004770674887913</v>
      </c>
      <c r="R89" s="15">
        <f t="shared" si="19"/>
        <v>0.16964213591016788</v>
      </c>
      <c r="S89" s="15">
        <f t="shared" si="19"/>
        <v>0.22144698644553848</v>
      </c>
      <c r="T89" s="15">
        <f t="shared" si="19"/>
        <v>0.27143470653463087</v>
      </c>
      <c r="U89" s="15">
        <f t="shared" si="19"/>
        <v>0.31602720861040262</v>
      </c>
      <c r="V89" s="15">
        <f t="shared" si="19"/>
        <v>0.264749625111175</v>
      </c>
      <c r="W89" s="15">
        <f t="shared" si="19"/>
        <v>0.20025092470090075</v>
      </c>
      <c r="X89" s="15">
        <f t="shared" si="19"/>
        <v>0.13017893695055655</v>
      </c>
      <c r="Y89" s="15">
        <f t="shared" si="19"/>
        <v>8.9211007302776507E-2</v>
      </c>
      <c r="Z89" s="15">
        <f t="shared" si="19"/>
        <v>5.2867790650447971E-2</v>
      </c>
      <c r="AA89" s="15">
        <f t="shared" si="19"/>
        <v>2.6467960152242644E-2</v>
      </c>
      <c r="AB89" s="15">
        <f t="shared" si="19"/>
        <v>4.0372532442261494E-2</v>
      </c>
      <c r="AC89" s="15">
        <f t="shared" si="19"/>
        <v>4.3032699229420143E-2</v>
      </c>
      <c r="AD89" s="15">
        <f t="shared" si="19"/>
        <v>6.6972929875849505E-2</v>
      </c>
      <c r="AE89" s="15">
        <f t="shared" si="19"/>
        <v>7.6792167892663979E-2</v>
      </c>
      <c r="AF89" s="49"/>
      <c r="AG89" s="49"/>
      <c r="AH89" s="49"/>
      <c r="AI89" s="49"/>
      <c r="AJ89" s="49"/>
      <c r="AK89" s="49"/>
      <c r="AL89" s="36" t="s">
        <v>129</v>
      </c>
      <c r="AM89" s="55">
        <f>AM86/(AM87+AM88)</f>
        <v>6.9245737211634906E-2</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v>-3717303</v>
      </c>
      <c r="N90" s="1" t="s">
        <v>91</v>
      </c>
      <c r="O90" s="1">
        <v>-83856011</v>
      </c>
      <c r="P90" s="1" t="s">
        <v>91</v>
      </c>
      <c r="Q90" s="1">
        <v>-503156872</v>
      </c>
      <c r="R90" s="1" t="s">
        <v>91</v>
      </c>
      <c r="S90" s="1" t="s">
        <v>91</v>
      </c>
      <c r="T90" s="1" t="s">
        <v>91</v>
      </c>
      <c r="U90" s="1">
        <v>-576408000</v>
      </c>
      <c r="V90" s="1">
        <v>-251992000</v>
      </c>
      <c r="W90" s="1" t="s">
        <v>91</v>
      </c>
      <c r="X90" s="1" t="s">
        <v>91</v>
      </c>
      <c r="Y90" s="1" t="s">
        <v>91</v>
      </c>
      <c r="Z90" s="1" t="s">
        <v>91</v>
      </c>
      <c r="AA90" s="1" t="s">
        <v>91</v>
      </c>
      <c r="AB90" s="1" t="s">
        <v>91</v>
      </c>
      <c r="AC90" s="1" t="s">
        <v>91</v>
      </c>
      <c r="AD90" s="1" t="s">
        <v>91</v>
      </c>
      <c r="AE90" s="1">
        <v>-101681000</v>
      </c>
      <c r="AF90" s="49"/>
      <c r="AG90" s="49"/>
      <c r="AH90" s="49"/>
      <c r="AI90" s="49"/>
      <c r="AJ90" s="49"/>
      <c r="AK90" s="49"/>
      <c r="AL90" s="35" t="s">
        <v>105</v>
      </c>
      <c r="AM90" s="54">
        <f>AE27</f>
        <v>-4469000</v>
      </c>
    </row>
    <row r="91" spans="1:39" ht="20" x14ac:dyDescent="0.25">
      <c r="A91" s="5" t="s">
        <v>76</v>
      </c>
      <c r="B91" s="1" t="s">
        <v>91</v>
      </c>
      <c r="C91" s="1" t="s">
        <v>91</v>
      </c>
      <c r="D91" s="1" t="s">
        <v>91</v>
      </c>
      <c r="E91" s="1" t="s">
        <v>91</v>
      </c>
      <c r="F91" s="1" t="s">
        <v>91</v>
      </c>
      <c r="G91" s="1" t="s">
        <v>91</v>
      </c>
      <c r="H91" s="1" t="s">
        <v>91</v>
      </c>
      <c r="I91" s="1" t="s">
        <v>91</v>
      </c>
      <c r="J91" s="1">
        <v>-94807386</v>
      </c>
      <c r="K91" s="1">
        <v>-42596790</v>
      </c>
      <c r="L91" s="1">
        <v>-288258405</v>
      </c>
      <c r="M91" s="1" t="s">
        <v>91</v>
      </c>
      <c r="N91" s="1" t="s">
        <v>91</v>
      </c>
      <c r="O91" s="1" t="s">
        <v>91</v>
      </c>
      <c r="P91" s="1" t="s">
        <v>91</v>
      </c>
      <c r="Q91" s="1" t="s">
        <v>91</v>
      </c>
      <c r="R91" s="1">
        <v>-243108000</v>
      </c>
      <c r="S91" s="1">
        <v>-680346000</v>
      </c>
      <c r="T91" s="1" t="s">
        <v>91</v>
      </c>
      <c r="U91" s="1">
        <v>-26294000</v>
      </c>
      <c r="V91" s="1" t="s">
        <v>91</v>
      </c>
      <c r="W91" s="1" t="s">
        <v>91</v>
      </c>
      <c r="X91" s="1" t="s">
        <v>91</v>
      </c>
      <c r="Y91" s="1" t="s">
        <v>91</v>
      </c>
      <c r="Z91" s="1" t="s">
        <v>91</v>
      </c>
      <c r="AA91" s="1">
        <v>-391025000</v>
      </c>
      <c r="AB91" s="1" t="s">
        <v>91</v>
      </c>
      <c r="AC91" s="1" t="s">
        <v>91</v>
      </c>
      <c r="AD91" s="1" t="s">
        <v>91</v>
      </c>
      <c r="AE91" s="1">
        <v>-1044473000</v>
      </c>
      <c r="AF91" s="49"/>
      <c r="AG91" s="49"/>
      <c r="AH91" s="49"/>
      <c r="AI91" s="49"/>
      <c r="AJ91" s="49"/>
      <c r="AK91" s="49"/>
      <c r="AL91" s="35" t="s">
        <v>19</v>
      </c>
      <c r="AM91" s="54">
        <f>AE25</f>
        <v>84795000</v>
      </c>
    </row>
    <row r="92" spans="1:39" ht="20" x14ac:dyDescent="0.25">
      <c r="A92" s="5" t="s">
        <v>77</v>
      </c>
      <c r="B92" s="1" t="s">
        <v>91</v>
      </c>
      <c r="C92" s="1" t="s">
        <v>91</v>
      </c>
      <c r="D92" s="1" t="s">
        <v>91</v>
      </c>
      <c r="E92" s="1" t="s">
        <v>91</v>
      </c>
      <c r="F92" s="1" t="s">
        <v>91</v>
      </c>
      <c r="G92" s="1" t="s">
        <v>91</v>
      </c>
      <c r="H92" s="1" t="s">
        <v>91</v>
      </c>
      <c r="I92" s="1" t="s">
        <v>91</v>
      </c>
      <c r="J92" s="1">
        <v>21962751</v>
      </c>
      <c r="K92" s="1">
        <v>58295562</v>
      </c>
      <c r="L92" s="1" t="s">
        <v>91</v>
      </c>
      <c r="M92" s="1" t="s">
        <v>91</v>
      </c>
      <c r="N92" s="1">
        <v>101956041</v>
      </c>
      <c r="O92" s="1" t="s">
        <v>91</v>
      </c>
      <c r="P92" s="1" t="s">
        <v>91</v>
      </c>
      <c r="Q92" s="1" t="s">
        <v>91</v>
      </c>
      <c r="R92" s="1" t="s">
        <v>91</v>
      </c>
      <c r="S92" s="1" t="s">
        <v>91</v>
      </c>
      <c r="T92" s="1" t="s">
        <v>91</v>
      </c>
      <c r="U92" s="1">
        <v>754434000</v>
      </c>
      <c r="V92" s="1">
        <v>49535000</v>
      </c>
      <c r="W92" s="1">
        <v>11569000</v>
      </c>
      <c r="X92" s="1" t="s">
        <v>91</v>
      </c>
      <c r="Y92" s="1" t="s">
        <v>91</v>
      </c>
      <c r="Z92" s="1" t="s">
        <v>91</v>
      </c>
      <c r="AA92" s="1" t="s">
        <v>91</v>
      </c>
      <c r="AB92" s="1">
        <v>391025000</v>
      </c>
      <c r="AC92" s="1" t="s">
        <v>91</v>
      </c>
      <c r="AD92" s="1" t="s">
        <v>91</v>
      </c>
      <c r="AE92" s="1" t="s">
        <v>91</v>
      </c>
      <c r="AF92" s="49"/>
      <c r="AG92" s="49"/>
      <c r="AH92" s="49"/>
      <c r="AI92" s="49"/>
      <c r="AJ92" s="49"/>
      <c r="AK92" s="49"/>
      <c r="AL92" s="36" t="s">
        <v>130</v>
      </c>
      <c r="AM92" s="55">
        <f>AM90/AM91</f>
        <v>-5.2703579220472904E-2</v>
      </c>
    </row>
    <row r="93" spans="1:39" ht="19" customHeight="1" x14ac:dyDescent="0.25">
      <c r="A93" s="5" t="s">
        <v>78</v>
      </c>
      <c r="B93" s="1">
        <v>2900000</v>
      </c>
      <c r="C93" s="1">
        <v>100000</v>
      </c>
      <c r="D93" s="1">
        <v>-77300000</v>
      </c>
      <c r="E93" s="1">
        <v>6001096</v>
      </c>
      <c r="F93" s="1">
        <v>-42700501</v>
      </c>
      <c r="G93" s="1">
        <v>13000000</v>
      </c>
      <c r="H93" s="1">
        <v>248200232</v>
      </c>
      <c r="I93" s="1">
        <v>9856029</v>
      </c>
      <c r="J93" s="1">
        <v>402738</v>
      </c>
      <c r="K93" s="1">
        <v>102298</v>
      </c>
      <c r="L93" s="1">
        <v>240886</v>
      </c>
      <c r="M93" s="1">
        <v>-8696903</v>
      </c>
      <c r="N93" s="1">
        <v>204454007</v>
      </c>
      <c r="O93" s="1">
        <v>16715983</v>
      </c>
      <c r="P93" s="1">
        <v>-32342834</v>
      </c>
      <c r="Q93" s="1">
        <v>-12424721</v>
      </c>
      <c r="R93" s="1">
        <v>874947000</v>
      </c>
      <c r="S93" s="1">
        <v>10890000</v>
      </c>
      <c r="T93" s="1">
        <v>119180000</v>
      </c>
      <c r="U93" s="1">
        <v>3315000</v>
      </c>
      <c r="V93" s="1">
        <v>-6306000</v>
      </c>
      <c r="W93" s="1">
        <v>447797000</v>
      </c>
      <c r="X93" s="1">
        <v>17755000</v>
      </c>
      <c r="Y93" s="1">
        <v>-912000</v>
      </c>
      <c r="Z93" s="1">
        <v>20974000</v>
      </c>
      <c r="AA93" s="1">
        <v>34757000</v>
      </c>
      <c r="AB93" s="1">
        <v>121592000</v>
      </c>
      <c r="AC93" s="1">
        <v>-23567000</v>
      </c>
      <c r="AD93" s="1">
        <v>18486000</v>
      </c>
      <c r="AE93" s="1">
        <v>-1220000</v>
      </c>
      <c r="AF93" s="49"/>
      <c r="AG93" s="49"/>
      <c r="AH93" s="49"/>
      <c r="AI93" s="49"/>
      <c r="AJ93" s="49"/>
      <c r="AK93" s="49"/>
      <c r="AL93" s="36" t="s">
        <v>131</v>
      </c>
      <c r="AM93" s="55">
        <f>AM89*(1-AM92)</f>
        <v>7.2895235408448347E-2</v>
      </c>
    </row>
    <row r="94" spans="1:39" ht="19" customHeight="1" x14ac:dyDescent="0.25">
      <c r="A94" s="6" t="s">
        <v>79</v>
      </c>
      <c r="B94" s="10">
        <v>-63900000</v>
      </c>
      <c r="C94" s="10">
        <v>-106500000</v>
      </c>
      <c r="D94" s="10">
        <v>-252500000</v>
      </c>
      <c r="E94" s="10">
        <v>-162099493</v>
      </c>
      <c r="F94" s="10">
        <v>-324800572</v>
      </c>
      <c r="G94" s="10">
        <v>-693800310</v>
      </c>
      <c r="H94" s="10">
        <v>36600116</v>
      </c>
      <c r="I94" s="10">
        <v>-85121476</v>
      </c>
      <c r="J94" s="10">
        <v>-130716332</v>
      </c>
      <c r="K94" s="10">
        <v>-74425559</v>
      </c>
      <c r="L94" s="10">
        <v>-447587273</v>
      </c>
      <c r="M94" s="10">
        <v>-160687545</v>
      </c>
      <c r="N94" s="10">
        <v>21481568</v>
      </c>
      <c r="O94" s="10">
        <v>-526698509</v>
      </c>
      <c r="P94" s="10">
        <v>-526815970</v>
      </c>
      <c r="Q94" s="10">
        <v>-1144732880</v>
      </c>
      <c r="R94" s="10">
        <v>239120000</v>
      </c>
      <c r="S94" s="10">
        <v>-1139733000</v>
      </c>
      <c r="T94" s="10">
        <v>-528030000</v>
      </c>
      <c r="U94" s="10">
        <v>-578601000</v>
      </c>
      <c r="V94" s="10">
        <v>-854414000</v>
      </c>
      <c r="W94" s="10">
        <v>-20742000</v>
      </c>
      <c r="X94" s="10">
        <v>-340807000</v>
      </c>
      <c r="Y94" s="10">
        <v>-217820000</v>
      </c>
      <c r="Z94" s="10">
        <v>-93054000</v>
      </c>
      <c r="AA94" s="10">
        <v>-411630000</v>
      </c>
      <c r="AB94" s="10">
        <v>437406000</v>
      </c>
      <c r="AC94" s="10">
        <v>-101029000</v>
      </c>
      <c r="AD94" s="10">
        <v>-80298000</v>
      </c>
      <c r="AE94" s="10">
        <v>-1290822000</v>
      </c>
      <c r="AF94" s="49"/>
      <c r="AG94" s="49"/>
      <c r="AH94" s="49"/>
      <c r="AI94" s="49"/>
      <c r="AJ94" s="49"/>
      <c r="AK94" s="49"/>
      <c r="AL94" s="76" t="s">
        <v>132</v>
      </c>
      <c r="AM94" s="76"/>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-726460000</v>
      </c>
      <c r="S95" s="1">
        <v>-11629000</v>
      </c>
      <c r="T95" s="1">
        <v>-14713000</v>
      </c>
      <c r="U95" s="1">
        <v>-35629000</v>
      </c>
      <c r="V95" s="1">
        <v>-33114000</v>
      </c>
      <c r="W95" s="1">
        <v>-351046000</v>
      </c>
      <c r="X95" s="1">
        <v>-10000</v>
      </c>
      <c r="Y95" s="1" t="s">
        <v>91</v>
      </c>
      <c r="Z95" s="1" t="s">
        <v>91</v>
      </c>
      <c r="AA95" s="1" t="s">
        <v>91</v>
      </c>
      <c r="AB95" s="1">
        <v>-502904000</v>
      </c>
      <c r="AC95" s="1">
        <v>-403716000</v>
      </c>
      <c r="AD95" s="1">
        <v>-2727000</v>
      </c>
      <c r="AE95" s="1">
        <v>-2908000</v>
      </c>
      <c r="AF95" s="49"/>
      <c r="AG95" s="49"/>
      <c r="AH95" s="49"/>
      <c r="AI95" s="49"/>
      <c r="AJ95" s="49"/>
      <c r="AK95" s="49"/>
      <c r="AL95" s="35" t="s">
        <v>133</v>
      </c>
      <c r="AM95" s="56">
        <f>'[1]US Treasury Bonds'!$C$8</f>
        <v>4.9020000000000001E-2</v>
      </c>
    </row>
    <row r="96" spans="1:39" ht="20" x14ac:dyDescent="0.25">
      <c r="A96" s="5" t="s">
        <v>81</v>
      </c>
      <c r="B96" s="1">
        <v>1200000</v>
      </c>
      <c r="C96" s="1">
        <v>2000000</v>
      </c>
      <c r="D96" s="1">
        <v>5400000</v>
      </c>
      <c r="E96" s="1">
        <v>6900096</v>
      </c>
      <c r="F96" s="1">
        <v>198200143</v>
      </c>
      <c r="G96" s="1">
        <v>179600619</v>
      </c>
      <c r="H96" s="1">
        <v>2500000</v>
      </c>
      <c r="I96" s="1">
        <v>910318</v>
      </c>
      <c r="J96" s="1">
        <v>5208532</v>
      </c>
      <c r="K96" s="1">
        <v>10903368</v>
      </c>
      <c r="L96" s="1">
        <v>27410795</v>
      </c>
      <c r="M96" s="1">
        <v>142514999</v>
      </c>
      <c r="N96" s="1">
        <v>25199442</v>
      </c>
      <c r="O96" s="1">
        <v>27058481</v>
      </c>
      <c r="P96" s="1">
        <v>23289304</v>
      </c>
      <c r="Q96" s="1">
        <v>972559</v>
      </c>
      <c r="R96" s="1">
        <v>441442000</v>
      </c>
      <c r="S96" s="1">
        <v>18109000</v>
      </c>
      <c r="T96" s="1">
        <v>7339000</v>
      </c>
      <c r="U96" s="1" t="s">
        <v>91</v>
      </c>
      <c r="V96" s="1" t="s">
        <v>91</v>
      </c>
      <c r="W96" s="1" t="s">
        <v>91</v>
      </c>
      <c r="X96" s="1" t="s">
        <v>91</v>
      </c>
      <c r="Y96" s="1" t="s">
        <v>91</v>
      </c>
      <c r="Z96" s="1" t="s">
        <v>91</v>
      </c>
      <c r="AA96" s="1" t="s">
        <v>91</v>
      </c>
      <c r="AB96" s="1" t="s">
        <v>91</v>
      </c>
      <c r="AC96" s="1" t="s">
        <v>91</v>
      </c>
      <c r="AD96" s="1" t="s">
        <v>91</v>
      </c>
      <c r="AE96" s="1">
        <v>9632000</v>
      </c>
      <c r="AF96" s="49"/>
      <c r="AG96" s="49"/>
      <c r="AH96" s="49"/>
      <c r="AI96" s="49"/>
      <c r="AJ96" s="49"/>
      <c r="AK96" s="49"/>
      <c r="AL96" s="37" t="s">
        <v>134</v>
      </c>
      <c r="AM96" s="57" cm="1">
        <f t="array" ref="AM96">_FV(A1,"Beta")</f>
        <v>0.91520000000000001</v>
      </c>
    </row>
    <row r="97" spans="1:39" ht="20" x14ac:dyDescent="0.25">
      <c r="A97" s="5" t="s">
        <v>82</v>
      </c>
      <c r="B97" s="1" t="s">
        <v>91</v>
      </c>
      <c r="C97" s="1" t="s">
        <v>91</v>
      </c>
      <c r="D97" s="1" t="s">
        <v>91</v>
      </c>
      <c r="E97" s="1" t="s">
        <v>91</v>
      </c>
      <c r="F97" s="1" t="s">
        <v>91</v>
      </c>
      <c r="G97" s="1" t="s">
        <v>91</v>
      </c>
      <c r="H97" s="1">
        <v>-12400174</v>
      </c>
      <c r="I97" s="1">
        <v>-46484703</v>
      </c>
      <c r="J97" s="1" t="s">
        <v>91</v>
      </c>
      <c r="K97" s="1" t="s">
        <v>91</v>
      </c>
      <c r="L97" s="1" t="s">
        <v>91</v>
      </c>
      <c r="M97" s="1" t="s">
        <v>91</v>
      </c>
      <c r="N97" s="1" t="s">
        <v>91</v>
      </c>
      <c r="O97" s="1" t="s">
        <v>91</v>
      </c>
      <c r="P97" s="1">
        <v>-429326646</v>
      </c>
      <c r="Q97" s="1" t="s">
        <v>91</v>
      </c>
      <c r="R97" s="1" t="s">
        <v>91</v>
      </c>
      <c r="S97" s="1" t="s">
        <v>91</v>
      </c>
      <c r="T97" s="1" t="s">
        <v>91</v>
      </c>
      <c r="U97" s="1" t="s">
        <v>91</v>
      </c>
      <c r="V97" s="1" t="s">
        <v>91</v>
      </c>
      <c r="W97" s="1" t="s">
        <v>91</v>
      </c>
      <c r="X97" s="1" t="s">
        <v>91</v>
      </c>
      <c r="Y97" s="1" t="s">
        <v>91</v>
      </c>
      <c r="Z97" s="1" t="s">
        <v>91</v>
      </c>
      <c r="AA97" s="1" t="s">
        <v>91</v>
      </c>
      <c r="AB97" s="1" t="s">
        <v>91</v>
      </c>
      <c r="AC97" s="1" t="s">
        <v>91</v>
      </c>
      <c r="AD97" s="1" t="s">
        <v>91</v>
      </c>
      <c r="AE97" s="1" t="s">
        <v>91</v>
      </c>
      <c r="AF97" s="49"/>
      <c r="AG97" s="49"/>
      <c r="AH97" s="49"/>
      <c r="AI97" s="49"/>
      <c r="AJ97" s="49"/>
      <c r="AK97" s="49"/>
      <c r="AL97" s="35" t="s">
        <v>135</v>
      </c>
      <c r="AM97" s="56">
        <v>8.4000000000000005E-2</v>
      </c>
    </row>
    <row r="98" spans="1:39" ht="19" customHeight="1" x14ac:dyDescent="0.25">
      <c r="A98" s="5" t="s">
        <v>83</v>
      </c>
      <c r="B98" s="1">
        <v>-26000000</v>
      </c>
      <c r="C98" s="1">
        <v>-26000000</v>
      </c>
      <c r="D98" s="1">
        <v>-26200000</v>
      </c>
      <c r="E98" s="1">
        <v>-26399890</v>
      </c>
      <c r="F98" s="1">
        <v>-27000715</v>
      </c>
      <c r="G98" s="1">
        <v>-28899381</v>
      </c>
      <c r="H98" s="1">
        <v>-28699363</v>
      </c>
      <c r="I98" s="1">
        <v>-28021896</v>
      </c>
      <c r="J98" s="1">
        <v>-44987265</v>
      </c>
      <c r="K98" s="1">
        <v>-45182562</v>
      </c>
      <c r="L98" s="1">
        <v>-32274894</v>
      </c>
      <c r="M98" s="1">
        <v>-34262059</v>
      </c>
      <c r="N98" s="1">
        <v>-39969764</v>
      </c>
      <c r="O98" s="1">
        <v>-52659599</v>
      </c>
      <c r="P98" s="1">
        <v>-66906346</v>
      </c>
      <c r="Q98" s="1">
        <v>-80495386</v>
      </c>
      <c r="R98" s="1">
        <v>-92603000</v>
      </c>
      <c r="S98" s="1">
        <v>-106132000</v>
      </c>
      <c r="T98" s="1">
        <v>-146017000</v>
      </c>
      <c r="U98" s="1">
        <v>-158066000</v>
      </c>
      <c r="V98" s="1">
        <v>-158165000</v>
      </c>
      <c r="W98" s="1">
        <v>-158200000</v>
      </c>
      <c r="X98" s="1">
        <v>-158313000</v>
      </c>
      <c r="Y98" s="1">
        <v>-158310000</v>
      </c>
      <c r="Z98" s="1">
        <v>-158297000</v>
      </c>
      <c r="AA98" s="1">
        <v>-71224000</v>
      </c>
      <c r="AB98" s="1">
        <v>-31613000</v>
      </c>
      <c r="AC98" s="1">
        <v>-31638000</v>
      </c>
      <c r="AD98" s="1">
        <v>-31839000</v>
      </c>
      <c r="AE98" s="1">
        <v>-51895000</v>
      </c>
      <c r="AF98" s="49"/>
      <c r="AG98" s="49"/>
      <c r="AH98" s="49"/>
      <c r="AI98" s="49"/>
      <c r="AJ98" s="49"/>
      <c r="AK98" s="49"/>
      <c r="AL98" s="36" t="s">
        <v>136</v>
      </c>
      <c r="AM98" s="55">
        <f>(AM95)+((AM96)*(AM97-AM95))</f>
        <v>8.1033696000000002E-2</v>
      </c>
    </row>
    <row r="99" spans="1:39" ht="20" customHeight="1" x14ac:dyDescent="0.25">
      <c r="A99" s="5" t="s">
        <v>84</v>
      </c>
      <c r="B99" s="1">
        <v>-90200000</v>
      </c>
      <c r="C99" s="1">
        <v>-18300000</v>
      </c>
      <c r="D99" s="1">
        <v>134300000</v>
      </c>
      <c r="E99" s="1">
        <v>5799643</v>
      </c>
      <c r="F99" s="1">
        <v>86600429</v>
      </c>
      <c r="G99" s="1">
        <v>234698143</v>
      </c>
      <c r="H99" s="1">
        <v>-238399884</v>
      </c>
      <c r="I99" s="1">
        <v>-77925915</v>
      </c>
      <c r="J99" s="1">
        <v>54855142</v>
      </c>
      <c r="K99" s="1">
        <v>-117777778</v>
      </c>
      <c r="L99" s="1">
        <v>232531238</v>
      </c>
      <c r="M99" s="1">
        <v>-54239261</v>
      </c>
      <c r="N99" s="1">
        <v>115972787</v>
      </c>
      <c r="O99" s="1">
        <v>-156700839</v>
      </c>
      <c r="P99" s="1">
        <v>35914192</v>
      </c>
      <c r="Q99" s="1">
        <v>619496115</v>
      </c>
      <c r="R99" s="1">
        <v>495272000</v>
      </c>
      <c r="S99" s="1">
        <v>11707000</v>
      </c>
      <c r="T99" s="1">
        <v>-35216000</v>
      </c>
      <c r="U99" s="1">
        <v>480683000</v>
      </c>
      <c r="V99" s="1">
        <v>-48778000</v>
      </c>
      <c r="W99" s="1">
        <v>425354000</v>
      </c>
      <c r="X99" s="1">
        <v>-69507000</v>
      </c>
      <c r="Y99" s="1">
        <v>-70446000</v>
      </c>
      <c r="Z99" s="1">
        <v>-69494000</v>
      </c>
      <c r="AA99" s="1">
        <v>-72976000</v>
      </c>
      <c r="AB99" s="1">
        <v>-72403000</v>
      </c>
      <c r="AC99" s="1">
        <v>337367000</v>
      </c>
      <c r="AD99" s="1">
        <v>-12206000</v>
      </c>
      <c r="AE99" s="1">
        <v>914429000</v>
      </c>
      <c r="AF99" s="49"/>
      <c r="AG99" s="49"/>
      <c r="AH99" s="49"/>
      <c r="AI99" s="49"/>
      <c r="AJ99" s="49"/>
      <c r="AK99" s="49"/>
      <c r="AL99" s="76" t="s">
        <v>137</v>
      </c>
      <c r="AM99" s="76"/>
    </row>
    <row r="100" spans="1:39" ht="20" x14ac:dyDescent="0.25">
      <c r="A100" s="6" t="s">
        <v>85</v>
      </c>
      <c r="B100" s="10">
        <v>-115000000</v>
      </c>
      <c r="C100" s="10">
        <v>-42300000</v>
      </c>
      <c r="D100" s="10">
        <v>113500000</v>
      </c>
      <c r="E100" s="10">
        <v>-13700151</v>
      </c>
      <c r="F100" s="10">
        <v>257799857</v>
      </c>
      <c r="G100" s="10">
        <v>385399381</v>
      </c>
      <c r="H100" s="10">
        <v>-276999421</v>
      </c>
      <c r="I100" s="10">
        <v>-151522196</v>
      </c>
      <c r="J100" s="10">
        <v>15076409</v>
      </c>
      <c r="K100" s="10">
        <v>-152056972</v>
      </c>
      <c r="L100" s="10">
        <v>227667139</v>
      </c>
      <c r="M100" s="10">
        <v>54013679</v>
      </c>
      <c r="N100" s="10">
        <v>101202465</v>
      </c>
      <c r="O100" s="10">
        <v>-182301957</v>
      </c>
      <c r="P100" s="10">
        <v>-437029496</v>
      </c>
      <c r="Q100" s="10">
        <v>539973288</v>
      </c>
      <c r="R100" s="10">
        <v>117651000</v>
      </c>
      <c r="S100" s="10">
        <v>-87945000</v>
      </c>
      <c r="T100" s="10">
        <v>-188607000</v>
      </c>
      <c r="U100" s="10">
        <v>286988000</v>
      </c>
      <c r="V100" s="10">
        <v>-240057000</v>
      </c>
      <c r="W100" s="10">
        <v>-83892000</v>
      </c>
      <c r="X100" s="10">
        <v>-227830000</v>
      </c>
      <c r="Y100" s="10">
        <v>-228756000</v>
      </c>
      <c r="Z100" s="10">
        <v>-227791000</v>
      </c>
      <c r="AA100" s="10">
        <v>-144200000</v>
      </c>
      <c r="AB100" s="10">
        <v>-606920000</v>
      </c>
      <c r="AC100" s="10">
        <v>-97987000</v>
      </c>
      <c r="AD100" s="10">
        <v>-46772000</v>
      </c>
      <c r="AE100" s="10">
        <v>869258000</v>
      </c>
      <c r="AF100" s="49"/>
      <c r="AG100" s="49"/>
      <c r="AH100" s="49"/>
      <c r="AI100" s="49"/>
      <c r="AJ100" s="49"/>
      <c r="AK100" s="49"/>
      <c r="AL100" s="35" t="s">
        <v>138</v>
      </c>
      <c r="AM100" s="54">
        <f>AM87+AM88</f>
        <v>997000000</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-15905928</v>
      </c>
      <c r="N101" s="1">
        <v>-9661589</v>
      </c>
      <c r="O101" s="1">
        <v>1875582</v>
      </c>
      <c r="P101" s="1">
        <v>-39037640</v>
      </c>
      <c r="Q101" s="1">
        <v>33737251</v>
      </c>
      <c r="R101" s="1">
        <v>-9877000</v>
      </c>
      <c r="S101" s="1">
        <v>-4028000</v>
      </c>
      <c r="T101" s="1">
        <v>7618000</v>
      </c>
      <c r="U101" s="1">
        <v>-559000</v>
      </c>
      <c r="V101" s="1">
        <v>2997000</v>
      </c>
      <c r="W101" s="1">
        <v>3126000</v>
      </c>
      <c r="X101" s="1">
        <v>10648000</v>
      </c>
      <c r="Y101" s="1">
        <v>-4130000</v>
      </c>
      <c r="Z101" s="1">
        <v>-3863000</v>
      </c>
      <c r="AA101" s="1">
        <v>8222000</v>
      </c>
      <c r="AB101" s="1">
        <v>-6607000</v>
      </c>
      <c r="AC101" s="1">
        <v>-1922000</v>
      </c>
      <c r="AD101" s="1">
        <v>-2153000</v>
      </c>
      <c r="AE101" s="1">
        <v>13184000</v>
      </c>
      <c r="AF101" s="49"/>
      <c r="AG101" s="49"/>
      <c r="AH101" s="49"/>
      <c r="AI101" s="49"/>
      <c r="AJ101" s="49"/>
      <c r="AK101" s="49"/>
      <c r="AL101" s="36" t="s">
        <v>139</v>
      </c>
      <c r="AM101" s="55">
        <f>AM100/AM104</f>
        <v>4.2206328409261688E-2</v>
      </c>
    </row>
    <row r="102" spans="1:39" ht="20" x14ac:dyDescent="0.25">
      <c r="A102" s="6" t="s">
        <v>87</v>
      </c>
      <c r="B102" s="10">
        <v>-51800000</v>
      </c>
      <c r="C102" s="10">
        <v>27300000</v>
      </c>
      <c r="D102" s="10">
        <v>-5900000</v>
      </c>
      <c r="E102" s="10" t="s">
        <v>91</v>
      </c>
      <c r="F102" s="10">
        <v>95099357</v>
      </c>
      <c r="G102" s="10">
        <v>-73199690</v>
      </c>
      <c r="H102" s="10">
        <v>9000290</v>
      </c>
      <c r="I102" s="10">
        <v>-12338032</v>
      </c>
      <c r="J102" s="10">
        <v>606495</v>
      </c>
      <c r="K102" s="10">
        <v>24359459</v>
      </c>
      <c r="L102" s="10">
        <v>25973206</v>
      </c>
      <c r="M102" s="10">
        <v>105463163</v>
      </c>
      <c r="N102" s="10">
        <v>433660891</v>
      </c>
      <c r="O102" s="10">
        <v>-289104147</v>
      </c>
      <c r="P102" s="10">
        <v>-202157116</v>
      </c>
      <c r="Q102" s="10">
        <v>137243808</v>
      </c>
      <c r="R102" s="10">
        <v>1037007000</v>
      </c>
      <c r="S102" s="10">
        <v>-724608000</v>
      </c>
      <c r="T102" s="10">
        <v>22658000</v>
      </c>
      <c r="U102" s="10">
        <v>351740000</v>
      </c>
      <c r="V102" s="10">
        <v>-561590000</v>
      </c>
      <c r="W102" s="10">
        <v>378674000</v>
      </c>
      <c r="X102" s="10">
        <v>-107979000</v>
      </c>
      <c r="Y102" s="10">
        <v>-138326000</v>
      </c>
      <c r="Z102" s="10">
        <v>271342000</v>
      </c>
      <c r="AA102" s="10">
        <v>119908000</v>
      </c>
      <c r="AB102" s="10">
        <v>350903000</v>
      </c>
      <c r="AC102" s="10">
        <v>-144049000</v>
      </c>
      <c r="AD102" s="10">
        <v>329065000</v>
      </c>
      <c r="AE102" s="10">
        <v>-103773000</v>
      </c>
      <c r="AF102" s="49"/>
      <c r="AG102" s="49"/>
      <c r="AH102" s="49"/>
      <c r="AI102" s="49"/>
      <c r="AJ102" s="49"/>
      <c r="AK102" s="49"/>
      <c r="AL102" s="37" t="s">
        <v>140</v>
      </c>
      <c r="AM102" s="58" cm="1">
        <f t="array" ref="AM102">_FV(A1,"Market cap",TRUE)</f>
        <v>22625050000</v>
      </c>
    </row>
    <row r="103" spans="1:39" ht="20" x14ac:dyDescent="0.25">
      <c r="A103" s="5" t="s">
        <v>88</v>
      </c>
      <c r="B103" s="1">
        <v>45000000</v>
      </c>
      <c r="C103" s="1">
        <v>-6800000</v>
      </c>
      <c r="D103" s="1">
        <v>20500000</v>
      </c>
      <c r="E103" s="1">
        <v>14600521</v>
      </c>
      <c r="F103" s="1">
        <v>14600429</v>
      </c>
      <c r="G103" s="1">
        <v>109699690</v>
      </c>
      <c r="H103" s="1">
        <v>36500289</v>
      </c>
      <c r="I103" s="1">
        <v>45469406</v>
      </c>
      <c r="J103" s="1">
        <v>33131168</v>
      </c>
      <c r="K103" s="1">
        <v>33736229</v>
      </c>
      <c r="L103" s="1">
        <v>58096097</v>
      </c>
      <c r="M103" s="1">
        <v>84068874</v>
      </c>
      <c r="N103" s="1">
        <v>189532504</v>
      </c>
      <c r="O103" s="1">
        <v>623193150</v>
      </c>
      <c r="P103" s="1">
        <v>334088787</v>
      </c>
      <c r="Q103" s="1">
        <v>131931763</v>
      </c>
      <c r="R103" s="1">
        <v>64222000</v>
      </c>
      <c r="S103" s="1">
        <v>1101229000</v>
      </c>
      <c r="T103" s="1">
        <v>376621000</v>
      </c>
      <c r="U103" s="1">
        <v>398084000</v>
      </c>
      <c r="V103" s="1">
        <v>749499000</v>
      </c>
      <c r="W103" s="1">
        <v>187909000</v>
      </c>
      <c r="X103" s="1">
        <v>566583000</v>
      </c>
      <c r="Y103" s="1">
        <v>458604000</v>
      </c>
      <c r="Z103" s="1">
        <v>320278000</v>
      </c>
      <c r="AA103" s="1">
        <v>591620000</v>
      </c>
      <c r="AB103" s="1">
        <v>711528000</v>
      </c>
      <c r="AC103" s="1">
        <v>1062431000</v>
      </c>
      <c r="AD103" s="1">
        <v>918382000</v>
      </c>
      <c r="AE103" s="1">
        <v>1247447000</v>
      </c>
      <c r="AF103" s="49"/>
      <c r="AG103" s="49"/>
      <c r="AH103" s="49"/>
      <c r="AI103" s="49"/>
      <c r="AJ103" s="49"/>
      <c r="AK103" s="49"/>
      <c r="AL103" s="36" t="s">
        <v>141</v>
      </c>
      <c r="AM103" s="55">
        <f>AM102/AM104</f>
        <v>0.95779367159073836</v>
      </c>
    </row>
    <row r="104" spans="1:39" ht="20" customHeight="1" thickBot="1" x14ac:dyDescent="0.3">
      <c r="A104" s="7" t="s">
        <v>89</v>
      </c>
      <c r="B104" s="11">
        <v>-6800000</v>
      </c>
      <c r="C104" s="11">
        <v>20500000</v>
      </c>
      <c r="D104" s="11">
        <v>14600000</v>
      </c>
      <c r="E104" s="11">
        <v>14600521</v>
      </c>
      <c r="F104" s="11">
        <v>109699786</v>
      </c>
      <c r="G104" s="11">
        <v>36500000</v>
      </c>
      <c r="H104" s="11">
        <v>45500579</v>
      </c>
      <c r="I104" s="11">
        <v>33131374</v>
      </c>
      <c r="J104" s="11">
        <v>33737663</v>
      </c>
      <c r="K104" s="11">
        <v>58095688</v>
      </c>
      <c r="L104" s="11">
        <v>84069303</v>
      </c>
      <c r="M104" s="11">
        <v>189532037</v>
      </c>
      <c r="N104" s="11">
        <v>623193395</v>
      </c>
      <c r="O104" s="11">
        <v>334089003</v>
      </c>
      <c r="P104" s="11">
        <v>131931671</v>
      </c>
      <c r="Q104" s="11">
        <v>269175571</v>
      </c>
      <c r="R104" s="11">
        <v>1101229000</v>
      </c>
      <c r="S104" s="11">
        <v>376621000</v>
      </c>
      <c r="T104" s="11">
        <v>399279000</v>
      </c>
      <c r="U104" s="11">
        <v>749824000</v>
      </c>
      <c r="V104" s="11">
        <v>187909000</v>
      </c>
      <c r="W104" s="11">
        <v>566583000</v>
      </c>
      <c r="X104" s="11">
        <v>458604000</v>
      </c>
      <c r="Y104" s="11">
        <v>320278000</v>
      </c>
      <c r="Z104" s="11">
        <v>591620000</v>
      </c>
      <c r="AA104" s="11">
        <v>711528000</v>
      </c>
      <c r="AB104" s="11">
        <v>1062431000</v>
      </c>
      <c r="AC104" s="11">
        <v>918382000</v>
      </c>
      <c r="AD104" s="11">
        <v>1247447000</v>
      </c>
      <c r="AE104" s="11">
        <v>1143674000</v>
      </c>
      <c r="AF104" s="75" t="s">
        <v>114</v>
      </c>
      <c r="AG104" s="75"/>
      <c r="AH104" s="75"/>
      <c r="AI104" s="75"/>
      <c r="AJ104" s="75"/>
      <c r="AK104" s="49"/>
      <c r="AL104" s="36" t="s">
        <v>142</v>
      </c>
      <c r="AM104" s="59">
        <f>AM100+AM102</f>
        <v>23622050000</v>
      </c>
    </row>
    <row r="105" spans="1:39" ht="21" customHeight="1" thickTop="1" x14ac:dyDescent="0.25">
      <c r="A105" s="14" t="s">
        <v>160</v>
      </c>
      <c r="C105" s="1" t="e">
        <f t="shared" ref="C105:AD105" si="20">(C22*(1-0.2))+C77+C88+C81</f>
        <v>#VALUE!</v>
      </c>
      <c r="D105" s="1">
        <f t="shared" si="20"/>
        <v>-61880000</v>
      </c>
      <c r="E105" s="1">
        <f t="shared" si="20"/>
        <v>-16780594.199999988</v>
      </c>
      <c r="F105" s="1">
        <f t="shared" si="20"/>
        <v>-159100500</v>
      </c>
      <c r="G105" s="1">
        <f t="shared" si="20"/>
        <v>-455264087.39999998</v>
      </c>
      <c r="H105" s="1">
        <f t="shared" si="20"/>
        <v>2357928.1999999881</v>
      </c>
      <c r="I105" s="1">
        <f t="shared" si="20"/>
        <v>14029993.400000006</v>
      </c>
      <c r="J105" s="1">
        <f t="shared" si="20"/>
        <v>74806748.600000024</v>
      </c>
      <c r="K105" s="1">
        <f t="shared" si="20"/>
        <v>145679572</v>
      </c>
      <c r="L105" s="1">
        <f t="shared" si="20"/>
        <v>71428057</v>
      </c>
      <c r="M105" s="1">
        <f t="shared" si="20"/>
        <v>196485481</v>
      </c>
      <c r="N105" s="1">
        <f t="shared" si="20"/>
        <v>-133217350.59999999</v>
      </c>
      <c r="O105" s="1">
        <f t="shared" si="20"/>
        <v>43784947.800000012</v>
      </c>
      <c r="P105" s="1">
        <f t="shared" si="20"/>
        <v>229043995.4000001</v>
      </c>
      <c r="Q105" s="1">
        <f t="shared" si="20"/>
        <v>-53180184</v>
      </c>
      <c r="R105" s="1">
        <f t="shared" si="20"/>
        <v>1465987200</v>
      </c>
      <c r="S105" s="1">
        <f t="shared" si="20"/>
        <v>-23980600</v>
      </c>
      <c r="T105" s="1">
        <f t="shared" si="20"/>
        <v>-85249200</v>
      </c>
      <c r="U105" s="1">
        <f t="shared" si="20"/>
        <v>-243174200</v>
      </c>
      <c r="V105" s="1">
        <f t="shared" si="20"/>
        <v>-314126600</v>
      </c>
      <c r="W105" s="1">
        <f t="shared" si="20"/>
        <v>-207215400</v>
      </c>
      <c r="X105" s="1">
        <f t="shared" si="20"/>
        <v>69288000</v>
      </c>
      <c r="Y105" s="1">
        <f t="shared" si="20"/>
        <v>-38073000</v>
      </c>
      <c r="Z105" s="1">
        <f t="shared" si="20"/>
        <v>190243800</v>
      </c>
      <c r="AA105" s="1">
        <f t="shared" si="20"/>
        <v>538519600</v>
      </c>
      <c r="AB105" s="1">
        <f t="shared" si="20"/>
        <v>387704800</v>
      </c>
      <c r="AC105" s="1">
        <f t="shared" si="20"/>
        <v>-132456800</v>
      </c>
      <c r="AD105" s="1">
        <f t="shared" si="20"/>
        <v>293139400</v>
      </c>
      <c r="AE105" s="1">
        <f>(AE22*(1-0.2))+AE77+AE88+AE81</f>
        <v>-63976000</v>
      </c>
      <c r="AF105" s="52">
        <f>AF107/AF3</f>
        <v>9.6512570965125707E-2</v>
      </c>
      <c r="AG105" s="52">
        <f>AG107/AG3</f>
        <v>0.2608695652173913</v>
      </c>
      <c r="AH105" s="52">
        <f>AH107/AH3</f>
        <v>0.30664652567975831</v>
      </c>
      <c r="AI105" s="52">
        <f>AI107/AI3</f>
        <v>0.30716103235187203</v>
      </c>
      <c r="AJ105" s="52">
        <f>AJ107/AJ3</f>
        <v>0.32298526183756665</v>
      </c>
      <c r="AK105" s="53" t="s">
        <v>163</v>
      </c>
      <c r="AL105" s="76" t="s">
        <v>143</v>
      </c>
      <c r="AM105" s="76"/>
    </row>
    <row r="106" spans="1:39" ht="20" x14ac:dyDescent="0.25">
      <c r="A106" s="14" t="s">
        <v>161</v>
      </c>
      <c r="B106" s="1"/>
      <c r="C106" s="15">
        <f t="shared" ref="C106:AE106" si="21">(C107/B107)-1</f>
        <v>0.15257048092868986</v>
      </c>
      <c r="D106" s="15">
        <f t="shared" si="21"/>
        <v>-1.6043165467625899</v>
      </c>
      <c r="E106" s="15">
        <f t="shared" si="21"/>
        <v>-1.1809289047619047</v>
      </c>
      <c r="F106" s="15">
        <f t="shared" si="21"/>
        <v>-16.791522426462169</v>
      </c>
      <c r="G106" s="15">
        <f t="shared" si="21"/>
        <v>2.9300051666666667</v>
      </c>
      <c r="H106" s="15">
        <f t="shared" si="21"/>
        <v>-1.0801514616329384</v>
      </c>
      <c r="I106" s="15">
        <f t="shared" si="21"/>
        <v>2.4214263641041192</v>
      </c>
      <c r="J106" s="15">
        <f t="shared" si="21"/>
        <v>-0.55174499772802721</v>
      </c>
      <c r="K106" s="15">
        <f t="shared" si="21"/>
        <v>1.7705686728018257</v>
      </c>
      <c r="L106" s="15">
        <f t="shared" si="21"/>
        <v>-0.4625446408114392</v>
      </c>
      <c r="M106" s="15">
        <f t="shared" si="21"/>
        <v>-7.593716044187504E-2</v>
      </c>
      <c r="N106" s="15">
        <f t="shared" si="21"/>
        <v>-0.55232951968534716</v>
      </c>
      <c r="O106" s="15">
        <f t="shared" si="21"/>
        <v>-2.1632301750161282</v>
      </c>
      <c r="P106" s="15">
        <f t="shared" si="21"/>
        <v>-8.3726743190902226</v>
      </c>
      <c r="Q106" s="15">
        <f t="shared" si="21"/>
        <v>-0.74166420097536723</v>
      </c>
      <c r="R106" s="15">
        <f t="shared" si="21"/>
        <v>2.7589579139390077</v>
      </c>
      <c r="S106" s="15">
        <f t="shared" si="21"/>
        <v>-0.87618781818059543</v>
      </c>
      <c r="T106" s="15">
        <f t="shared" si="21"/>
        <v>1.2939898427527767</v>
      </c>
      <c r="U106" s="15">
        <f t="shared" si="21"/>
        <v>-2.0623793907679921</v>
      </c>
      <c r="V106" s="15">
        <f t="shared" si="21"/>
        <v>0.29008424712489966</v>
      </c>
      <c r="W106" s="15">
        <f t="shared" si="21"/>
        <v>-1.0006392149749066</v>
      </c>
      <c r="X106" s="15">
        <f t="shared" si="21"/>
        <v>1234.7837837837837</v>
      </c>
      <c r="Y106" s="15">
        <f t="shared" si="21"/>
        <v>4.4003149330767322E-2</v>
      </c>
      <c r="Z106" s="15">
        <f t="shared" si="21"/>
        <v>4.0488310708898947</v>
      </c>
      <c r="AA106" s="15">
        <f t="shared" si="21"/>
        <v>0.26997108015816695</v>
      </c>
      <c r="AB106" s="15">
        <f t="shared" si="21"/>
        <v>-0.26192918775340845</v>
      </c>
      <c r="AC106" s="15">
        <f t="shared" si="21"/>
        <v>-1.0455343250415547</v>
      </c>
      <c r="AD106" s="15">
        <f t="shared" si="21"/>
        <v>-18.474554027122927</v>
      </c>
      <c r="AE106" s="15">
        <f t="shared" si="21"/>
        <v>-0.55171847879300362</v>
      </c>
      <c r="AF106" s="45">
        <f>(AF107/AE107)-1</f>
        <v>0.47680241252427735</v>
      </c>
      <c r="AG106" s="45">
        <f>(AG107/AF107)-1</f>
        <v>1.8487394957983194</v>
      </c>
      <c r="AH106" s="45">
        <f>(AH107/AG107)-1</f>
        <v>0.19764011799410031</v>
      </c>
      <c r="AI106" s="45">
        <f>(AI107/AH107)-1</f>
        <v>4.0640394088669929E-2</v>
      </c>
      <c r="AJ106" s="45">
        <f>(AJ107/AI107)-1</f>
        <v>0.21893491124260356</v>
      </c>
      <c r="AK106" s="50">
        <f>SUM(AF106:AJ106)/5</f>
        <v>0.55655146632959418</v>
      </c>
      <c r="AL106" s="38" t="s">
        <v>106</v>
      </c>
      <c r="AM106" s="60">
        <f>(AM101*AM93)+(AM103*AM98)</f>
        <v>8.0690201459527142E-2</v>
      </c>
    </row>
    <row r="107" spans="1:39" ht="19" x14ac:dyDescent="0.25">
      <c r="A107" s="34" t="s">
        <v>162</v>
      </c>
      <c r="B107" s="1">
        <v>60300000</v>
      </c>
      <c r="C107" s="1">
        <v>69500000</v>
      </c>
      <c r="D107" s="1">
        <v>-42000000</v>
      </c>
      <c r="E107" s="1">
        <v>7599014</v>
      </c>
      <c r="F107" s="1">
        <v>-120000000</v>
      </c>
      <c r="G107" s="1">
        <v>-471600620</v>
      </c>
      <c r="H107" s="1">
        <v>37799479</v>
      </c>
      <c r="I107" s="1">
        <v>129328134</v>
      </c>
      <c r="J107" s="1">
        <v>57971983</v>
      </c>
      <c r="K107" s="1">
        <v>160615360</v>
      </c>
      <c r="L107" s="1">
        <v>86323586</v>
      </c>
      <c r="M107" s="1">
        <v>79768418</v>
      </c>
      <c r="N107" s="1">
        <v>35709966</v>
      </c>
      <c r="O107" s="1">
        <v>-41538910</v>
      </c>
      <c r="P107" s="1">
        <v>306252855</v>
      </c>
      <c r="Q107" s="1">
        <v>79116076</v>
      </c>
      <c r="R107" s="1">
        <v>297394000</v>
      </c>
      <c r="S107" s="1">
        <v>36821000</v>
      </c>
      <c r="T107" s="1">
        <v>84467000</v>
      </c>
      <c r="U107" s="1">
        <v>-89736000</v>
      </c>
      <c r="V107" s="1">
        <v>-115767000</v>
      </c>
      <c r="W107" s="1">
        <v>74000</v>
      </c>
      <c r="X107" s="1">
        <v>91448000</v>
      </c>
      <c r="Y107" s="1">
        <v>95472000</v>
      </c>
      <c r="Z107" s="1">
        <v>482022000</v>
      </c>
      <c r="AA107" s="1">
        <v>612154000</v>
      </c>
      <c r="AB107" s="1">
        <v>451813000</v>
      </c>
      <c r="AC107" s="1">
        <v>-20573000</v>
      </c>
      <c r="AD107" s="1">
        <v>359504000</v>
      </c>
      <c r="AE107" s="1">
        <v>161159000</v>
      </c>
      <c r="AF107" s="46">
        <v>238000000</v>
      </c>
      <c r="AG107" s="46">
        <v>678000000</v>
      </c>
      <c r="AH107" s="46">
        <v>812000000</v>
      </c>
      <c r="AI107" s="46">
        <v>845000000</v>
      </c>
      <c r="AJ107" s="46">
        <v>1030000000</v>
      </c>
      <c r="AK107" s="44" t="s">
        <v>159</v>
      </c>
      <c r="AL107" s="61" t="s">
        <v>165</v>
      </c>
      <c r="AM107" s="39">
        <f>(SUM(AF4:AJ4)/5)</f>
        <v>0.11820507443451907</v>
      </c>
    </row>
    <row r="108" spans="1:39" ht="19" x14ac:dyDescent="0.2">
      <c r="AF108" s="44"/>
      <c r="AG108" s="44"/>
      <c r="AH108" s="44"/>
      <c r="AI108" s="44"/>
      <c r="AJ108" s="47">
        <f>AJ107*(1+AM108)/(AM109-AM108)</f>
        <v>18957553974.1451</v>
      </c>
      <c r="AK108" s="48" t="s">
        <v>144</v>
      </c>
      <c r="AL108" s="62" t="s">
        <v>145</v>
      </c>
      <c r="AM108" s="40">
        <v>2.5000000000000001E-2</v>
      </c>
    </row>
    <row r="109" spans="1:39" ht="19" x14ac:dyDescent="0.2">
      <c r="AF109" s="47">
        <f t="shared" ref="AF109:AI109" si="22">AF108+AF107</f>
        <v>238000000</v>
      </c>
      <c r="AG109" s="47">
        <f t="shared" si="22"/>
        <v>678000000</v>
      </c>
      <c r="AH109" s="47">
        <f t="shared" si="22"/>
        <v>812000000</v>
      </c>
      <c r="AI109" s="47">
        <f t="shared" si="22"/>
        <v>845000000</v>
      </c>
      <c r="AJ109" s="47">
        <f>AJ108+AJ107</f>
        <v>19987553974.1451</v>
      </c>
      <c r="AK109" s="48" t="s">
        <v>142</v>
      </c>
      <c r="AL109" s="63" t="s">
        <v>146</v>
      </c>
      <c r="AM109" s="39">
        <f>AM106</f>
        <v>8.0690201459527142E-2</v>
      </c>
    </row>
    <row r="110" spans="1:39" ht="19" x14ac:dyDescent="0.2">
      <c r="AF110" s="74" t="s">
        <v>147</v>
      </c>
      <c r="AG110" s="74"/>
      <c r="AH110" s="49"/>
      <c r="AI110" s="49"/>
      <c r="AJ110" s="49"/>
      <c r="AK110" s="49"/>
      <c r="AL110" s="49"/>
      <c r="AM110" s="49"/>
    </row>
    <row r="111" spans="1:39" ht="20" x14ac:dyDescent="0.2">
      <c r="AF111" s="64" t="s">
        <v>148</v>
      </c>
      <c r="AG111" s="58">
        <f>NPV(AM109,AF109,AG109,AH109,AI109,AJ109)</f>
        <v>15623444933.744766</v>
      </c>
      <c r="AH111" s="49"/>
      <c r="AI111" s="49"/>
      <c r="AJ111" s="49"/>
      <c r="AK111" s="49"/>
      <c r="AL111" s="49"/>
      <c r="AM111" s="49"/>
    </row>
    <row r="112" spans="1:39" ht="20" x14ac:dyDescent="0.2">
      <c r="AF112" s="64" t="s">
        <v>149</v>
      </c>
      <c r="AG112" s="58">
        <f>AE40</f>
        <v>2042848000</v>
      </c>
      <c r="AH112" s="49"/>
      <c r="AI112" s="49"/>
      <c r="AJ112" s="49"/>
      <c r="AK112" s="49"/>
      <c r="AL112" s="49"/>
      <c r="AM112" s="49"/>
    </row>
    <row r="113" spans="32:39" ht="20" x14ac:dyDescent="0.2">
      <c r="AF113" s="64" t="s">
        <v>138</v>
      </c>
      <c r="AG113" s="58">
        <f>AM100</f>
        <v>997000000</v>
      </c>
      <c r="AH113" s="49"/>
      <c r="AI113" s="49"/>
      <c r="AJ113" s="49"/>
      <c r="AK113" s="49"/>
      <c r="AL113" s="49"/>
      <c r="AM113" s="49"/>
    </row>
    <row r="114" spans="32:39" ht="20" x14ac:dyDescent="0.2">
      <c r="AF114" s="64" t="s">
        <v>150</v>
      </c>
      <c r="AG114" s="58">
        <f>AG111+AG112-AG113</f>
        <v>16669292933.744766</v>
      </c>
      <c r="AH114" s="49"/>
      <c r="AI114" s="49"/>
      <c r="AJ114" s="49"/>
      <c r="AK114" s="49"/>
      <c r="AL114" s="49"/>
      <c r="AM114" s="49"/>
    </row>
    <row r="115" spans="32:39" ht="20" x14ac:dyDescent="0.2">
      <c r="AF115" s="64" t="s">
        <v>151</v>
      </c>
      <c r="AG115" s="64">
        <f>AE34*(1+(5*AK16))</f>
        <v>418755804.53514147</v>
      </c>
      <c r="AH115" s="49"/>
      <c r="AI115" s="49"/>
      <c r="AJ115" s="49"/>
      <c r="AK115" s="49"/>
      <c r="AL115" s="49"/>
      <c r="AM115" s="49"/>
    </row>
    <row r="116" spans="32:39" ht="20" x14ac:dyDescent="0.2">
      <c r="AF116" s="65" t="s">
        <v>152</v>
      </c>
      <c r="AG116" s="66">
        <f>AG114/AG115</f>
        <v>39.806714923627766</v>
      </c>
      <c r="AH116" s="49"/>
      <c r="AI116" s="49"/>
      <c r="AJ116" s="49"/>
      <c r="AK116" s="49"/>
      <c r="AL116" s="49"/>
      <c r="AM116" s="49"/>
    </row>
    <row r="117" spans="32:39" ht="20" x14ac:dyDescent="0.2">
      <c r="AF117" s="64" t="s">
        <v>153</v>
      </c>
      <c r="AG117" s="67" cm="1">
        <f t="array" ref="AG117">_FV(A1,"Price")</f>
        <v>52.61</v>
      </c>
      <c r="AH117" s="49"/>
      <c r="AI117" s="49"/>
      <c r="AJ117" s="49"/>
      <c r="AK117" s="49"/>
      <c r="AL117" s="49"/>
      <c r="AM117" s="49"/>
    </row>
    <row r="118" spans="32:39" ht="20" x14ac:dyDescent="0.2">
      <c r="AF118" s="65" t="s">
        <v>154</v>
      </c>
      <c r="AG118" s="68">
        <f>AG116/AG117-1</f>
        <v>-0.24336219495100231</v>
      </c>
      <c r="AH118" s="49"/>
      <c r="AI118" s="49"/>
      <c r="AJ118" s="49"/>
      <c r="AK118" s="49"/>
      <c r="AL118" s="49"/>
      <c r="AM118" s="49"/>
    </row>
    <row r="119" spans="32:39" ht="20" x14ac:dyDescent="0.2">
      <c r="AF119" s="65" t="s">
        <v>155</v>
      </c>
      <c r="AG119" s="69" t="str">
        <f>IF(AG116&gt;AG117,"BUY","SELL")</f>
        <v>SELL</v>
      </c>
      <c r="AH119" s="49"/>
      <c r="AI119" s="49"/>
      <c r="AJ119" s="49"/>
      <c r="AK119" s="49"/>
      <c r="AL119" s="49"/>
      <c r="AM119" s="49"/>
    </row>
  </sheetData>
  <mergeCells count="7">
    <mergeCell ref="AL84:AM84"/>
    <mergeCell ref="AF110:AG110"/>
    <mergeCell ref="AF104:AJ104"/>
    <mergeCell ref="AL85:AM85"/>
    <mergeCell ref="AL94:AM94"/>
    <mergeCell ref="AL105:AM105"/>
    <mergeCell ref="AL99:AM99"/>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www.sec.gov/Archives/edgar/data/1009001/999999999702011493/9999999997-02-011493-index.html" xr:uid="{00000000-0004-0000-0000-000019000000}"/>
    <hyperlink ref="J74" r:id="rId18" tooltip="https://www.sec.gov/Archives/edgar/data/1009001/999999999702011493/9999999997-02-011493-index.html" xr:uid="{00000000-0004-0000-0000-00001A000000}"/>
    <hyperlink ref="K36" r:id="rId19" tooltip="https://sec.gov" xr:uid="{00000000-0004-0000-0000-00001C000000}"/>
    <hyperlink ref="K74" r:id="rId20" tooltip="https://sec.gov" xr:uid="{00000000-0004-0000-0000-00001D000000}"/>
    <hyperlink ref="L36" r:id="rId21" tooltip="https://www.sec.gov/Archives/edgar/data/1009001/000113031904000174/0001130319-04-000174-index.html" xr:uid="{00000000-0004-0000-0000-00001F000000}"/>
    <hyperlink ref="L74" r:id="rId22" tooltip="https://www.sec.gov/Archives/edgar/data/1009001/000113031904000174/0001130319-04-000174-index.html" xr:uid="{00000000-0004-0000-0000-000020000000}"/>
    <hyperlink ref="M36" r:id="rId23" tooltip="https://www.sec.gov/Archives/edgar/data/1009001/000113031905000179/0001130319-05-000179-index.html" xr:uid="{00000000-0004-0000-0000-000022000000}"/>
    <hyperlink ref="M74" r:id="rId24" tooltip="https://www.sec.gov/Archives/edgar/data/1009001/000113031905000179/0001130319-05-000179-index.html"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009001/000113031909000163/0001130319-09-000163-index.html" xr:uid="{00000000-0004-0000-0000-00002E000000}"/>
    <hyperlink ref="Q74" r:id="rId32" tooltip="https://www.sec.gov/Archives/edgar/data/1009001/000113031909000163/0001130319-09-000163-index.html" xr:uid="{00000000-0004-0000-0000-00002F000000}"/>
    <hyperlink ref="R36" r:id="rId33" tooltip="https://www.sec.gov/Archives/edgar/data/1009001/000095012310030961/0000950123-10-030961-index.html" xr:uid="{00000000-0004-0000-0000-000031000000}"/>
    <hyperlink ref="R74" r:id="rId34" tooltip="https://www.sec.gov/Archives/edgar/data/1009001/000095012310030961/0000950123-10-030961-index.html" xr:uid="{00000000-0004-0000-0000-000032000000}"/>
    <hyperlink ref="S36" r:id="rId35" tooltip="https://sec.gov" xr:uid="{00000000-0004-0000-0000-000034000000}"/>
    <hyperlink ref="S74" r:id="rId36" tooltip="https://sec.gov" xr:uid="{00000000-0004-0000-0000-000035000000}"/>
    <hyperlink ref="T36" r:id="rId37" tooltip="https://www.sec.gov/Archives/edgar/data/1009001/000119312512078090/0001193125-12-078090-index.html" xr:uid="{00000000-0004-0000-0000-000037000000}"/>
    <hyperlink ref="T74" r:id="rId38" tooltip="https://www.sec.gov/Archives/edgar/data/1009001/000119312512078090/0001193125-12-078090-index.html" xr:uid="{00000000-0004-0000-0000-000038000000}"/>
    <hyperlink ref="U36" r:id="rId39" tooltip="https://www.sec.gov/Archives/edgar/data/1009001/000119312513071572/0001193125-13-071572-index.html" xr:uid="{00000000-0004-0000-0000-00003A000000}"/>
    <hyperlink ref="U74" r:id="rId40" tooltip="https://www.sec.gov/Archives/edgar/data/1009001/000119312513071572/0001193125-13-071572-index.html" xr:uid="{00000000-0004-0000-0000-00003B000000}"/>
    <hyperlink ref="V36" r:id="rId41" tooltip="https://sec.gov" xr:uid="{00000000-0004-0000-0000-00003D000000}"/>
    <hyperlink ref="V74" r:id="rId42" tooltip="https://sec.gov" xr:uid="{00000000-0004-0000-0000-00003E000000}"/>
    <hyperlink ref="W36" r:id="rId43" tooltip="https://sec.gov" xr:uid="{00000000-0004-0000-0000-000040000000}"/>
    <hyperlink ref="W74" r:id="rId44" tooltip="https://sec.gov" xr:uid="{00000000-0004-0000-0000-000041000000}"/>
    <hyperlink ref="X36" r:id="rId45" tooltip="https://www.sec.gov/Archives/edgar/data/1009001/000119312516521653/0001193125-16-521653-index.html" xr:uid="{00000000-0004-0000-0000-000043000000}"/>
    <hyperlink ref="X74" r:id="rId46" tooltip="https://www.sec.gov/Archives/edgar/data/1009001/000119312516521653/0001193125-16-521653-index.html" xr:uid="{00000000-0004-0000-0000-000044000000}"/>
    <hyperlink ref="Y36" r:id="rId47" tooltip="https://www.sec.gov/Archives/edgar/data/1009001/000119312517093880/0001193125-17-093880-index.html" xr:uid="{00000000-0004-0000-0000-000046000000}"/>
    <hyperlink ref="Y74" r:id="rId48" tooltip="https://www.sec.gov/Archives/edgar/data/1009001/000119312517093880/0001193125-17-093880-index.html" xr:uid="{00000000-0004-0000-0000-000047000000}"/>
    <hyperlink ref="Z36" r:id="rId49" tooltip="https://www.sec.gov/Archives/edgar/data/1009001/000119312518099445/0001193125-18-099445-index.html" xr:uid="{00000000-0004-0000-0000-000049000000}"/>
    <hyperlink ref="Z74" r:id="rId50" tooltip="https://www.sec.gov/Archives/edgar/data/1009001/000119312518099445/0001193125-18-099445-index.html" xr:uid="{00000000-0004-0000-0000-00004A000000}"/>
    <hyperlink ref="AA36" r:id="rId51" tooltip="https://www.sec.gov/Archives/edgar/data/1009001/000119312519092356/0001193125-19-092356-index.html" xr:uid="{00000000-0004-0000-0000-00004C000000}"/>
    <hyperlink ref="AA74" r:id="rId52" tooltip="https://www.sec.gov/Archives/edgar/data/1009001/000119312519092356/0001193125-19-092356-index.html" xr:uid="{00000000-0004-0000-0000-00004D000000}"/>
    <hyperlink ref="AB36" r:id="rId53" tooltip="https://www.sec.gov/Archives/edgar/data/1009001/000119312520088317/0001193125-20-088317-index.html" xr:uid="{00000000-0004-0000-0000-00004F000000}"/>
    <hyperlink ref="AB74" r:id="rId54" tooltip="https://www.sec.gov/Archives/edgar/data/1009001/000119312520088317/0001193125-20-088317-index.html" xr:uid="{00000000-0004-0000-0000-000050000000}"/>
    <hyperlink ref="AC36" r:id="rId55" tooltip="https://sec.gov" xr:uid="{00000000-0004-0000-0000-000052000000}"/>
    <hyperlink ref="AC74" r:id="rId56" tooltip="https://sec.gov" xr:uid="{00000000-0004-0000-0000-000053000000}"/>
    <hyperlink ref="AD36" r:id="rId57" tooltip="https://sec.gov" xr:uid="{00000000-0004-0000-0000-000055000000}"/>
    <hyperlink ref="AD74" r:id="rId58" tooltip="https://sec.gov" xr:uid="{00000000-0004-0000-0000-000056000000}"/>
    <hyperlink ref="AE36" r:id="rId59" tooltip="https://sec.gov" xr:uid="{00000000-0004-0000-0000-000058000000}"/>
    <hyperlink ref="AE74" r:id="rId60" tooltip="https://sec.gov" xr:uid="{00000000-0004-0000-0000-000059000000}"/>
    <hyperlink ref="AF1" r:id="rId61" display="https://finbox.com/TSX:CCO/explorer/revenue_proj/" xr:uid="{88A49E8E-1435-1B4A-A834-1AA97E99D085}"/>
    <hyperlink ref="AK107" r:id="rId62" xr:uid="{E973D023-40AA-4A45-A06B-01B41C4DCDAB}"/>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2023-05-04T11:02:04Z</dcterms:created>
  <dcterms:modified xsi:type="dcterms:W3CDTF">2023-10-20T04:33:19Z</dcterms:modified>
</cp:coreProperties>
</file>