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F89F7071-9DD8-7243-927B-E6D2A08BD58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06" i="1" l="1"/>
  <c r="AF106" i="1"/>
  <c r="AG106" i="1"/>
  <c r="AH106" i="1"/>
  <c r="AE106" i="1"/>
  <c r="AM7" i="1"/>
  <c r="AL7" i="1"/>
  <c r="AK7" i="1"/>
  <c r="B36" i="1"/>
  <c r="C36" i="1"/>
  <c r="D36" i="1"/>
  <c r="E36" i="1"/>
  <c r="F36" i="1"/>
  <c r="G36" i="1"/>
  <c r="H36" i="1"/>
  <c r="I36" i="1"/>
  <c r="J36" i="1"/>
  <c r="K36" i="1"/>
  <c r="L36" i="1"/>
  <c r="M36" i="1"/>
  <c r="N36" i="1"/>
  <c r="O36" i="1"/>
  <c r="P36" i="1"/>
  <c r="Q36" i="1"/>
  <c r="R36" i="1"/>
  <c r="S36" i="1"/>
  <c r="T36" i="1"/>
  <c r="U36" i="1"/>
  <c r="V36" i="1"/>
  <c r="W36" i="1"/>
  <c r="X36" i="1"/>
  <c r="Y36" i="1"/>
  <c r="Z36" i="1"/>
  <c r="AA36" i="1"/>
  <c r="AB36" i="1"/>
  <c r="AC36" i="1"/>
  <c r="AD36" i="1"/>
  <c r="AL13" i="1" s="1"/>
  <c r="AI107" i="1"/>
  <c r="AH107" i="1"/>
  <c r="AG107" i="1"/>
  <c r="AF107" i="1"/>
  <c r="G4" i="1" l="1"/>
  <c r="H4" i="1"/>
  <c r="I4" i="1"/>
  <c r="J4" i="1"/>
  <c r="K4" i="1"/>
  <c r="L4" i="1"/>
  <c r="M4" i="1"/>
  <c r="N4" i="1"/>
  <c r="O4" i="1"/>
  <c r="P4" i="1"/>
  <c r="Q4" i="1"/>
  <c r="R4" i="1"/>
  <c r="S4" i="1"/>
  <c r="T4" i="1"/>
  <c r="U4" i="1"/>
  <c r="V4" i="1"/>
  <c r="W4" i="1"/>
  <c r="X4" i="1"/>
  <c r="Y4" i="1"/>
  <c r="Z4" i="1"/>
  <c r="AA4" i="1"/>
  <c r="AB4" i="1"/>
  <c r="AC4" i="1"/>
  <c r="AD4" i="1"/>
  <c r="AE110" i="1"/>
  <c r="AF110" i="1"/>
  <c r="AG110" i="1"/>
  <c r="AH110" i="1"/>
  <c r="AF30" i="1" l="1"/>
  <c r="AG30" i="1"/>
  <c r="AH30" i="1"/>
  <c r="AI30" i="1"/>
  <c r="AE30" i="1"/>
  <c r="AF21" i="1"/>
  <c r="AG21" i="1"/>
  <c r="AH21" i="1"/>
  <c r="AI21" i="1"/>
  <c r="AE21" i="1"/>
  <c r="AE29" i="1"/>
  <c r="AF29" i="1"/>
  <c r="AG29" i="1"/>
  <c r="AH29" i="1"/>
  <c r="AI29" i="1"/>
  <c r="AE20" i="1"/>
  <c r="AF20" i="1"/>
  <c r="AG20" i="1"/>
  <c r="AH20" i="1"/>
  <c r="AI20" i="1"/>
  <c r="AF118" i="1" a="1"/>
  <c r="AF118" i="1" s="1"/>
  <c r="AL103" i="1" a="1"/>
  <c r="AL103" i="1" s="1"/>
  <c r="AM19" i="1" s="1"/>
  <c r="AL97" i="1" a="1"/>
  <c r="AL97" i="1" s="1"/>
  <c r="AF113" i="1"/>
  <c r="AL92" i="1"/>
  <c r="AL91" i="1"/>
  <c r="AL93" i="1" s="1"/>
  <c r="AL89" i="1"/>
  <c r="AL88" i="1"/>
  <c r="AL101" i="1" s="1"/>
  <c r="AL87" i="1"/>
  <c r="AL90" i="1" s="1"/>
  <c r="AJ19" i="1"/>
  <c r="AM13" i="1"/>
  <c r="AK13" i="1"/>
  <c r="AJ13" i="1"/>
  <c r="AJ7" i="1"/>
  <c r="AJ4" i="1"/>
  <c r="AI4" i="1"/>
  <c r="AH4" i="1"/>
  <c r="AG4" i="1"/>
  <c r="AF4" i="1"/>
  <c r="AE4" i="1"/>
  <c r="AD107" i="1"/>
  <c r="AC107" i="1"/>
  <c r="AB107" i="1"/>
  <c r="AA107" i="1"/>
  <c r="Z107" i="1"/>
  <c r="Y107" i="1"/>
  <c r="X107" i="1"/>
  <c r="W107" i="1"/>
  <c r="V107" i="1"/>
  <c r="U107" i="1"/>
  <c r="T107" i="1"/>
  <c r="S107" i="1"/>
  <c r="R107" i="1"/>
  <c r="Q107" i="1"/>
  <c r="P107" i="1"/>
  <c r="O107" i="1"/>
  <c r="N107" i="1"/>
  <c r="M107" i="1"/>
  <c r="L107" i="1"/>
  <c r="K107" i="1"/>
  <c r="J107" i="1"/>
  <c r="I107" i="1"/>
  <c r="H107" i="1"/>
  <c r="G107" i="1"/>
  <c r="F107" i="1"/>
  <c r="E107" i="1"/>
  <c r="D107" i="1"/>
  <c r="C107" i="1"/>
  <c r="AD90" i="1"/>
  <c r="AM10" i="1" s="1"/>
  <c r="AC90" i="1"/>
  <c r="AB90" i="1"/>
  <c r="AA90" i="1"/>
  <c r="Z90" i="1"/>
  <c r="Y90" i="1"/>
  <c r="X90" i="1"/>
  <c r="W90" i="1"/>
  <c r="V90" i="1"/>
  <c r="U90" i="1"/>
  <c r="T90" i="1"/>
  <c r="S90" i="1"/>
  <c r="R90" i="1"/>
  <c r="Q90" i="1"/>
  <c r="P90" i="1"/>
  <c r="O90" i="1"/>
  <c r="N90" i="1"/>
  <c r="M90" i="1"/>
  <c r="L90" i="1"/>
  <c r="K90" i="1"/>
  <c r="J90" i="1"/>
  <c r="I90" i="1"/>
  <c r="H90" i="1"/>
  <c r="G90" i="1"/>
  <c r="F90" i="1"/>
  <c r="E90" i="1"/>
  <c r="D90" i="1"/>
  <c r="C90" i="1"/>
  <c r="B90" i="1"/>
  <c r="AD81" i="1"/>
  <c r="AL10" i="1" s="1"/>
  <c r="AC81" i="1"/>
  <c r="AB81" i="1"/>
  <c r="AA81" i="1"/>
  <c r="Z81" i="1"/>
  <c r="Y81" i="1"/>
  <c r="X81" i="1"/>
  <c r="W81" i="1"/>
  <c r="V81" i="1"/>
  <c r="U81" i="1"/>
  <c r="T81" i="1"/>
  <c r="S81" i="1"/>
  <c r="R81" i="1"/>
  <c r="Q81" i="1"/>
  <c r="P81" i="1"/>
  <c r="O81" i="1"/>
  <c r="N81" i="1"/>
  <c r="M81" i="1"/>
  <c r="L81" i="1"/>
  <c r="K81" i="1"/>
  <c r="J81" i="1"/>
  <c r="I81" i="1"/>
  <c r="H81" i="1"/>
  <c r="G81" i="1"/>
  <c r="F81" i="1"/>
  <c r="E81" i="1"/>
  <c r="D81" i="1"/>
  <c r="C81" i="1"/>
  <c r="B81"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D20" i="1"/>
  <c r="AK4" i="1" s="1"/>
  <c r="AC20" i="1"/>
  <c r="AB20" i="1"/>
  <c r="AA20" i="1"/>
  <c r="Z20" i="1"/>
  <c r="Y20" i="1"/>
  <c r="X20" i="1"/>
  <c r="W20" i="1"/>
  <c r="V20" i="1"/>
  <c r="U20" i="1"/>
  <c r="T20" i="1"/>
  <c r="S20" i="1"/>
  <c r="R20" i="1"/>
  <c r="Q20" i="1"/>
  <c r="P20" i="1"/>
  <c r="O20" i="1"/>
  <c r="N20" i="1"/>
  <c r="M20" i="1"/>
  <c r="L20" i="1"/>
  <c r="K20" i="1"/>
  <c r="J20" i="1"/>
  <c r="I20" i="1"/>
  <c r="H20" i="1"/>
  <c r="G20" i="1"/>
  <c r="F20" i="1"/>
  <c r="E20" i="1"/>
  <c r="D20" i="1"/>
  <c r="C20" i="1"/>
  <c r="AD13" i="1"/>
  <c r="AK10" i="1" s="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D9" i="1"/>
  <c r="AJ10" i="1" s="1"/>
  <c r="AC9" i="1"/>
  <c r="AB9" i="1"/>
  <c r="AA9" i="1"/>
  <c r="Z9" i="1"/>
  <c r="Y9" i="1"/>
  <c r="X9" i="1"/>
  <c r="W9" i="1"/>
  <c r="V9" i="1"/>
  <c r="U9" i="1"/>
  <c r="T9" i="1"/>
  <c r="S9" i="1"/>
  <c r="R9" i="1"/>
  <c r="Q9" i="1"/>
  <c r="P9" i="1"/>
  <c r="O9" i="1"/>
  <c r="N9" i="1"/>
  <c r="M9" i="1"/>
  <c r="L9" i="1"/>
  <c r="K9" i="1"/>
  <c r="J9" i="1"/>
  <c r="I9" i="1"/>
  <c r="H9" i="1"/>
  <c r="G9" i="1"/>
  <c r="F9" i="1"/>
  <c r="E9" i="1"/>
  <c r="D9" i="1"/>
  <c r="C9" i="1"/>
  <c r="B9" i="1"/>
  <c r="F4" i="1"/>
  <c r="E4" i="1"/>
  <c r="D4" i="1"/>
  <c r="C4" i="1"/>
  <c r="AL4" i="1" l="1"/>
  <c r="AM22" i="1"/>
  <c r="AJ16" i="1"/>
  <c r="AF116" i="1" s="1"/>
  <c r="AK22" i="1"/>
  <c r="AM4" i="1"/>
  <c r="D106" i="1"/>
  <c r="L106" i="1"/>
  <c r="T106" i="1"/>
  <c r="AB106" i="1"/>
  <c r="M106" i="1"/>
  <c r="U106" i="1"/>
  <c r="AC106" i="1"/>
  <c r="F106" i="1"/>
  <c r="N106" i="1"/>
  <c r="V106" i="1"/>
  <c r="AD106" i="1"/>
  <c r="AE107" i="1" s="1"/>
  <c r="AJ107" i="1" s="1"/>
  <c r="G106" i="1"/>
  <c r="O106" i="1"/>
  <c r="W106" i="1"/>
  <c r="H106" i="1"/>
  <c r="P106" i="1"/>
  <c r="X106" i="1"/>
  <c r="I106" i="1"/>
  <c r="Q106" i="1"/>
  <c r="Y106" i="1"/>
  <c r="B106" i="1"/>
  <c r="J106" i="1"/>
  <c r="R106" i="1"/>
  <c r="Z106" i="1"/>
  <c r="C106" i="1"/>
  <c r="K106" i="1"/>
  <c r="S106" i="1"/>
  <c r="AA106" i="1"/>
  <c r="E106" i="1"/>
  <c r="AL22" i="1"/>
  <c r="AK19" i="1"/>
  <c r="AL19" i="1"/>
  <c r="AL108" i="1"/>
  <c r="AL16" i="1"/>
  <c r="AM16" i="1"/>
  <c r="AK16" i="1"/>
  <c r="AL94" i="1"/>
  <c r="AL105" i="1"/>
  <c r="AL104" i="1" s="1"/>
  <c r="AF114" i="1"/>
  <c r="AL102" i="1" l="1"/>
  <c r="AL96" i="1" l="1"/>
  <c r="AL99" i="1" s="1"/>
  <c r="AL107" i="1" s="1"/>
  <c r="AL110" i="1" s="1"/>
  <c r="AI109" i="1" s="1"/>
  <c r="AI110" i="1" s="1"/>
  <c r="AF112" i="1" s="1"/>
  <c r="AF115" i="1" s="1"/>
  <c r="AF117" i="1" s="1"/>
  <c r="AF120" i="1" l="1"/>
  <c r="AF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<sst xmlns="http://schemas.openxmlformats.org/spreadsheetml/2006/main" count="872" uniqueCount="168">
  <si>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</si>
  <si>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</si>
  <si>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</si>
  <si>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</si>
  <si>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</si>
  <si>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</si>
  <si>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</si>
  <si>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</si>
  <si>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</si>
  <si>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</si>
  <si>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</si>
  <si>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</si>
  <si>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</si>
  <si>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</si>
  <si>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</si>
  <si>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</si>
  <si>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</si>
  <si>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</si>
  <si>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</si>
  <si>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</si>
  <si>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</si>
  <si>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</si>
  <si>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</si>
  <si>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</si>
  <si>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</si>
  <si>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</si>
  <si>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</si>
  <si>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</si>
  <si>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</si>
  <si>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</si>
  <si>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</si>
  <si>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</si>
  <si>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</si>
  <si>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</si>
  <si>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</si>
  <si>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</si>
  <si>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</si>
  <si>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</si>
  <si>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</si>
  <si>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</si>
  <si>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</si>
  <si>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</si>
  <si>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</si>
  <si>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</si>
  <si>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</si>
  <si>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</si>
  <si>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</si>
  <si>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</si>
  <si>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</si>
  <si>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</si>
  <si>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</si>
  <si>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</si>
  <si>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</si>
  <si>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</si>
  <si>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</si>
  <si>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</si>
  <si>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</si>
  <si>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</si>
  <si>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</si>
  <si>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</si>
  <si>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</si>
  <si>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</si>
  <si>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</si>
  <si>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</si>
  <si>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</si>
  <si>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</si>
  <si>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</si>
  <si>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</si>
  <si>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</si>
  <si>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</si>
  <si>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</si>
  <si>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</si>
  <si>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</si>
  <si>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</si>
  <si>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</si>
  <si>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</si>
  <si>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</si>
  <si>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</si>
  <si>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</si>
  <si>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</si>
  <si>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</si>
  <si>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</si>
  <si>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</si>
  <si>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</si>
  <si>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</si>
  <si>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</si>
  <si>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</si>
  <si>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</si>
  <si>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</si>
  <si>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</si>
  <si>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</si>
  <si>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</si>
  <si>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</si>
  <si>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</si>
  <si>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</si>
  <si>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</si>
  <si>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</si>
  <si>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</si>
  <si>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</si>
  <si>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</si>
  <si>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</si>
  <si>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</si>
  <si>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</si>
  <si>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</si>
  <si>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</si>
  <si>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</si>
  <si>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</si>
  <si>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</si>
  <si>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</si>
  <si>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</si>
  <si>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</si>
  <si>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</si>
  <si>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</si>
  <si>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</si>
  <si>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</si>
  <si>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</si>
  <si>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</si>
  <si>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</si>
  <si>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</si>
  <si>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</si>
  <si>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</si>
  <si>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</si>
  <si>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</si>
  <si>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</si>
  <si>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</si>
  <si>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</si>
  <si>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</si>
  <si>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</si>
  <si>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</si>
  <si>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</si>
  <si>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</si>
  <si>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</si>
  <si>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</si>
  <si>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</si>
  <si>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</si>
  <si>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</si>
  <si>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</si>
  <si>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</si>
  <si>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</si>
  <si>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</si>
  <si>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</si>
  <si>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</si>
  <si>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</si>
  <si>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</si>
  <si>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</si>
  <si>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</si>
  <si>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</si>
  <si>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</si>
  <si>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</si>
  <si>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</si>
  <si>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</si>
  <si>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</si>
  <si>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</si>
  <si>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</si>
  <si>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</si>
  <si>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</si>
  <si>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</si>
  <si>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</si>
  <si>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</si>
  <si>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</si>
  <si>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Dividend Yield</t>
  </si>
  <si>
    <t>Unlevered FCF</t>
  </si>
  <si>
    <t>Levered FCF</t>
  </si>
  <si>
    <t>Unlevered FCF Forecast</t>
  </si>
  <si>
    <t>Shares</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</si>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</sst>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
      <b/>
      <u/>
      <sz val="14"/>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0" fontId="18" fillId="0" borderId="0" xfId="0" applyFont="1" applyAlignment="1">
      <alignment indent="1"/>
    </xf>
    <xf numFmtId="9" fontId="12" fillId="0" borderId="0" xfId="0" applyNumberFormat="1" applyFont="1" applyAlignment="1">
      <alignment horizontal="right" vertical="center"/>
    </xf>
    <xf numFmtId="0" fontId="13" fillId="3" borderId="7" xfId="0" applyFont="1" applyFill="1" applyBorder="1" applyAlignment="1">
      <alignment horizontal="center" vertical="center" wrapText="1"/>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7"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0" fontId="0" fillId="8" borderId="0" xfId="0"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Copart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550743801652893"/>
          <c:y val="0.15173542237449564"/>
          <c:w val="0.8019305785123968"/>
          <c:h val="0.5993373101510647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1'!$B$1:$AI$1</c:f>
              <c:numCache>
                <c:formatCode>General</c:formatCode>
                <c:ptCount val="34"/>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pt idx="31">
                  <c:v>2025</c:v>
                </c:pt>
                <c:pt idx="32">
                  <c:v>2026</c:v>
                </c:pt>
                <c:pt idx="33">
                  <c:v>2027</c:v>
                </c:pt>
              </c:numCache>
            </c:numRef>
          </c:cat>
          <c:val>
            <c:numRef>
              <c:f>'Sheet 1'!$B$3:$AI$3</c:f>
              <c:numCache>
                <c:formatCode>#,###,,;\(#,###,,\);\ \-\ \-</c:formatCode>
                <c:ptCount val="34"/>
                <c:pt idx="0">
                  <c:v>22800000</c:v>
                </c:pt>
                <c:pt idx="1">
                  <c:v>58100000</c:v>
                </c:pt>
                <c:pt idx="2">
                  <c:v>118200000</c:v>
                </c:pt>
                <c:pt idx="3">
                  <c:v>126300000</c:v>
                </c:pt>
                <c:pt idx="4">
                  <c:v>114200000</c:v>
                </c:pt>
                <c:pt idx="5">
                  <c:v>141800000</c:v>
                </c:pt>
                <c:pt idx="6">
                  <c:v>190042300</c:v>
                </c:pt>
                <c:pt idx="7">
                  <c:v>253889400</c:v>
                </c:pt>
                <c:pt idx="8">
                  <c:v>316455800</c:v>
                </c:pt>
                <c:pt idx="9">
                  <c:v>347423100</c:v>
                </c:pt>
                <c:pt idx="10">
                  <c:v>400796300</c:v>
                </c:pt>
                <c:pt idx="11">
                  <c:v>457111000</c:v>
                </c:pt>
                <c:pt idx="12">
                  <c:v>528571000</c:v>
                </c:pt>
                <c:pt idx="13">
                  <c:v>560680000</c:v>
                </c:pt>
                <c:pt idx="14">
                  <c:v>784848000</c:v>
                </c:pt>
                <c:pt idx="15">
                  <c:v>743082000</c:v>
                </c:pt>
                <c:pt idx="16">
                  <c:v>772879000</c:v>
                </c:pt>
                <c:pt idx="17">
                  <c:v>872246000</c:v>
                </c:pt>
                <c:pt idx="18">
                  <c:v>924191000</c:v>
                </c:pt>
                <c:pt idx="19">
                  <c:v>1046386000</c:v>
                </c:pt>
                <c:pt idx="20">
                  <c:v>1163489000</c:v>
                </c:pt>
                <c:pt idx="21">
                  <c:v>1146079000</c:v>
                </c:pt>
                <c:pt idx="22">
                  <c:v>1268449000</c:v>
                </c:pt>
                <c:pt idx="23">
                  <c:v>1447981000</c:v>
                </c:pt>
                <c:pt idx="24">
                  <c:v>1805695000</c:v>
                </c:pt>
                <c:pt idx="25">
                  <c:v>2041957000</c:v>
                </c:pt>
                <c:pt idx="26">
                  <c:v>2205583000</c:v>
                </c:pt>
                <c:pt idx="27">
                  <c:v>2692511000</c:v>
                </c:pt>
                <c:pt idx="28">
                  <c:v>3500921000</c:v>
                </c:pt>
                <c:pt idx="29">
                  <c:v>3870000000</c:v>
                </c:pt>
                <c:pt idx="30">
                  <c:v>4166000000</c:v>
                </c:pt>
                <c:pt idx="31">
                  <c:v>4580000000</c:v>
                </c:pt>
                <c:pt idx="32">
                  <c:v>5016000000</c:v>
                </c:pt>
                <c:pt idx="33">
                  <c:v>5396000000</c:v>
                </c:pt>
              </c:numCache>
            </c:numRef>
          </c:val>
          <c:extLst>
            <c:ext xmlns:c16="http://schemas.microsoft.com/office/drawing/2014/chart" uri="{C3380CC4-5D6E-409C-BE32-E72D297353CC}">
              <c16:uniqueId val="{00000000-0A14-1D40-B236-C17A1568930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1'!$B$1:$AI$1</c:f>
              <c:numCache>
                <c:formatCode>General</c:formatCode>
                <c:ptCount val="34"/>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pt idx="31">
                  <c:v>2025</c:v>
                </c:pt>
                <c:pt idx="32">
                  <c:v>2026</c:v>
                </c:pt>
                <c:pt idx="33">
                  <c:v>2027</c:v>
                </c:pt>
              </c:numCache>
            </c:numRef>
          </c:cat>
          <c:val>
            <c:numRef>
              <c:f>'Sheet 1'!$B$28:$AI$28</c:f>
              <c:numCache>
                <c:formatCode>#,###,,;\(#,###,,\);\ \-\ \-</c:formatCode>
                <c:ptCount val="34"/>
                <c:pt idx="0">
                  <c:v>600000</c:v>
                </c:pt>
                <c:pt idx="1">
                  <c:v>6900000</c:v>
                </c:pt>
                <c:pt idx="2">
                  <c:v>11200000</c:v>
                </c:pt>
                <c:pt idx="3">
                  <c:v>12000000</c:v>
                </c:pt>
                <c:pt idx="4">
                  <c:v>15200000</c:v>
                </c:pt>
                <c:pt idx="5">
                  <c:v>22000000</c:v>
                </c:pt>
                <c:pt idx="6">
                  <c:v>29429100</c:v>
                </c:pt>
                <c:pt idx="7">
                  <c:v>42685000</c:v>
                </c:pt>
                <c:pt idx="8">
                  <c:v>57389200</c:v>
                </c:pt>
                <c:pt idx="9">
                  <c:v>57222200</c:v>
                </c:pt>
                <c:pt idx="10">
                  <c:v>79220300</c:v>
                </c:pt>
                <c:pt idx="11">
                  <c:v>102116000</c:v>
                </c:pt>
                <c:pt idx="12">
                  <c:v>96947000</c:v>
                </c:pt>
                <c:pt idx="13">
                  <c:v>136338000</c:v>
                </c:pt>
                <c:pt idx="14">
                  <c:v>156932000</c:v>
                </c:pt>
                <c:pt idx="15">
                  <c:v>141103000</c:v>
                </c:pt>
                <c:pt idx="16">
                  <c:v>151627000</c:v>
                </c:pt>
                <c:pt idx="17">
                  <c:v>166375000</c:v>
                </c:pt>
                <c:pt idx="18">
                  <c:v>182119000</c:v>
                </c:pt>
                <c:pt idx="19">
                  <c:v>180025000</c:v>
                </c:pt>
                <c:pt idx="20">
                  <c:v>178687000</c:v>
                </c:pt>
                <c:pt idx="21">
                  <c:v>219783000</c:v>
                </c:pt>
                <c:pt idx="22">
                  <c:v>270360000</c:v>
                </c:pt>
                <c:pt idx="23">
                  <c:v>394227000</c:v>
                </c:pt>
                <c:pt idx="24">
                  <c:v>417867000</c:v>
                </c:pt>
                <c:pt idx="25">
                  <c:v>591693000</c:v>
                </c:pt>
                <c:pt idx="26">
                  <c:v>699907000</c:v>
                </c:pt>
                <c:pt idx="27">
                  <c:v>936495000</c:v>
                </c:pt>
                <c:pt idx="28">
                  <c:v>1090130000</c:v>
                </c:pt>
                <c:pt idx="29">
                  <c:v>1199000000</c:v>
                </c:pt>
                <c:pt idx="30">
                  <c:v>1317000000</c:v>
                </c:pt>
                <c:pt idx="31">
                  <c:v>1524000000</c:v>
                </c:pt>
                <c:pt idx="32">
                  <c:v>1562000000</c:v>
                </c:pt>
                <c:pt idx="33">
                  <c:v>1722000000</c:v>
                </c:pt>
              </c:numCache>
            </c:numRef>
          </c:val>
          <c:extLst>
            <c:ext xmlns:c16="http://schemas.microsoft.com/office/drawing/2014/chart" uri="{C3380CC4-5D6E-409C-BE32-E72D297353CC}">
              <c16:uniqueId val="{00000001-0A14-1D40-B236-C17A1568930A}"/>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1'!$B$1:$AI$1</c:f>
              <c:numCache>
                <c:formatCode>General</c:formatCode>
                <c:ptCount val="34"/>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pt idx="31">
                  <c:v>2025</c:v>
                </c:pt>
                <c:pt idx="32">
                  <c:v>2026</c:v>
                </c:pt>
                <c:pt idx="33">
                  <c:v>2027</c:v>
                </c:pt>
              </c:numCache>
            </c:numRef>
          </c:cat>
          <c:val>
            <c:numRef>
              <c:f>'Sheet 1'!$B$108:$AI$108</c:f>
              <c:numCache>
                <c:formatCode>#,###,,;\(#,###,,\);\ \-\ \-</c:formatCode>
                <c:ptCount val="34"/>
                <c:pt idx="0">
                  <c:v>2300000</c:v>
                </c:pt>
                <c:pt idx="1">
                  <c:v>-4700000</c:v>
                </c:pt>
                <c:pt idx="2">
                  <c:v>2700000</c:v>
                </c:pt>
                <c:pt idx="3">
                  <c:v>16800000</c:v>
                </c:pt>
                <c:pt idx="4">
                  <c:v>9700000</c:v>
                </c:pt>
                <c:pt idx="5">
                  <c:v>10000000</c:v>
                </c:pt>
                <c:pt idx="6">
                  <c:v>-10827200</c:v>
                </c:pt>
                <c:pt idx="7">
                  <c:v>10966000</c:v>
                </c:pt>
                <c:pt idx="8">
                  <c:v>-3945800</c:v>
                </c:pt>
                <c:pt idx="9">
                  <c:v>8358600</c:v>
                </c:pt>
                <c:pt idx="10">
                  <c:v>50649900</c:v>
                </c:pt>
                <c:pt idx="11">
                  <c:v>69733000</c:v>
                </c:pt>
                <c:pt idx="12">
                  <c:v>24257000</c:v>
                </c:pt>
                <c:pt idx="13">
                  <c:v>-14808000</c:v>
                </c:pt>
                <c:pt idx="14">
                  <c:v>80699000</c:v>
                </c:pt>
                <c:pt idx="15">
                  <c:v>124427000</c:v>
                </c:pt>
                <c:pt idx="16">
                  <c:v>123567000</c:v>
                </c:pt>
                <c:pt idx="17">
                  <c:v>172762000</c:v>
                </c:pt>
                <c:pt idx="18">
                  <c:v>174841000</c:v>
                </c:pt>
                <c:pt idx="19">
                  <c:v>69061000</c:v>
                </c:pt>
                <c:pt idx="20">
                  <c:v>181084000</c:v>
                </c:pt>
                <c:pt idx="21">
                  <c:v>185923000</c:v>
                </c:pt>
                <c:pt idx="22">
                  <c:v>158581000</c:v>
                </c:pt>
                <c:pt idx="23">
                  <c:v>319880000</c:v>
                </c:pt>
                <c:pt idx="24">
                  <c:v>247159000</c:v>
                </c:pt>
                <c:pt idx="25">
                  <c:v>272763000</c:v>
                </c:pt>
                <c:pt idx="26">
                  <c:v>325913000</c:v>
                </c:pt>
                <c:pt idx="27">
                  <c:v>527895000</c:v>
                </c:pt>
                <c:pt idx="28">
                  <c:v>839235000</c:v>
                </c:pt>
                <c:pt idx="29">
                  <c:v>841300000</c:v>
                </c:pt>
                <c:pt idx="30">
                  <c:v>939400000</c:v>
                </c:pt>
                <c:pt idx="31">
                  <c:v>1083000000</c:v>
                </c:pt>
                <c:pt idx="32">
                  <c:v>1325000000</c:v>
                </c:pt>
                <c:pt idx="33">
                  <c:v>1500000000</c:v>
                </c:pt>
              </c:numCache>
            </c:numRef>
          </c:val>
          <c:extLst>
            <c:ext xmlns:c16="http://schemas.microsoft.com/office/drawing/2014/chart" uri="{C3380CC4-5D6E-409C-BE32-E72D297353CC}">
              <c16:uniqueId val="{00000002-0A14-1D40-B236-C17A1568930A}"/>
            </c:ext>
          </c:extLst>
        </c:ser>
        <c:dLbls>
          <c:showLegendKey val="0"/>
          <c:showVal val="0"/>
          <c:showCatName val="0"/>
          <c:showSerName val="0"/>
          <c:showPercent val="0"/>
          <c:showBubbleSize val="0"/>
        </c:dLbls>
        <c:gapWidth val="150"/>
        <c:overlap val="100"/>
        <c:axId val="393036687"/>
        <c:axId val="56439055"/>
      </c:barChart>
      <c:catAx>
        <c:axId val="3930366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6439055"/>
        <c:crosses val="autoZero"/>
        <c:auto val="1"/>
        <c:lblAlgn val="ctr"/>
        <c:lblOffset val="100"/>
        <c:noMultiLvlLbl val="0"/>
      </c:catAx>
      <c:valAx>
        <c:axId val="564390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93036687"/>
        <c:crosses val="autoZero"/>
        <c:crossBetween val="between"/>
      </c:valAx>
      <c:spPr>
        <a:noFill/>
        <a:ln>
          <a:noFill/>
        </a:ln>
        <a:effectLst/>
      </c:spPr>
    </c:plotArea>
    <c:legend>
      <c:legendPos val="b"/>
      <c:layout>
        <c:manualLayout>
          <c:xMode val="edge"/>
          <c:yMode val="edge"/>
          <c:x val="0.3431097806989003"/>
          <c:y val="0.89380990190774789"/>
          <c:w val="0.31378033448298304"/>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15874</xdr:colOff>
      <xdr:row>110</xdr:row>
      <xdr:rowOff>33338</xdr:rowOff>
    </xdr:from>
    <xdr:to>
      <xdr:col>37</xdr:col>
      <xdr:colOff>1603374</xdr:colOff>
      <xdr:row>127</xdr:row>
      <xdr:rowOff>190500</xdr:rowOff>
    </xdr:to>
    <xdr:graphicFrame macro="">
      <xdr:nvGraphicFramePr>
        <xdr:cNvPr id="3" name="Chart 2">
          <a:extLst>
            <a:ext uri="{FF2B5EF4-FFF2-40B4-BE49-F238E27FC236}">
              <a16:creationId xmlns:a16="http://schemas.microsoft.com/office/drawing/2014/main" id="{AB5209A9-6E45-3E2A-2368-ADFCB3B4C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 val="Treasuries"/>
      <sheetName val="Technology - Software"/>
      <sheetName val="Technology - Hardware"/>
      <sheetName val="ROIC"/>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 sheetId="17">
        <row r="8">
          <cell r="C8">
            <v>4.7160000000000001E-2</v>
          </cell>
        </row>
      </sheetData>
      <sheetData sheetId="18" refreshError="1"/>
      <sheetData sheetId="19" refreshError="1"/>
      <sheetData sheetId="20"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47.384999999999998</v>
    <v>26.877500000000001</v>
    <v>1.1921999999999999</v>
    <v>-0.9</v>
    <v>-1.9897999999999999E-2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45.505000000000003</v>
    <v>Software &amp; IT Services</v>
    <v>Stock</v>
    <v>45218.999275416405</v>
    <v>0</v>
    <v>44.08</v>
    <v>42439578181</v>
    <v>COPART, INC.</v>
    <v>COPART, INC.</v>
    <v>45.24</v>
    <v>46.3003</v>
    <v>45.23</v>
    <v>44.33</v>
    <v>957355700</v>
    <v>CPRT</v>
    <v>COPART, INC. (XNAS:CPRT)</v>
    <v>26</v>
    <v>3938691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00075/000091205702040105/0000912057-02-040105-index.htm" TargetMode="External"/><Relationship Id="rId26" Type="http://schemas.openxmlformats.org/officeDocument/2006/relationships/hyperlink" Target="https://www.sec.gov/Archives/edgar/data/900075/000110465906069980/0001104659-06-069980-index.htm" TargetMode="External"/><Relationship Id="rId39" Type="http://schemas.openxmlformats.org/officeDocument/2006/relationships/hyperlink" Target="https://www.sec.gov/Archives/edgar/data/900075/000114544312001120/0001145443-12-001120-index.htm" TargetMode="External"/><Relationship Id="rId21" Type="http://schemas.openxmlformats.org/officeDocument/2006/relationships/hyperlink" Target="https://www.sec.gov/Archives/edgar/data/900075/000104746903033615/0001047469-03-033615-index.htm" TargetMode="External"/><Relationship Id="rId34" Type="http://schemas.openxmlformats.org/officeDocument/2006/relationships/hyperlink" Target="https://www.sec.gov/Archives/edgar/data/900075/000104746910008242/0001047469-10-008242-index.htm" TargetMode="External"/><Relationship Id="rId42" Type="http://schemas.openxmlformats.org/officeDocument/2006/relationships/hyperlink" Target="https://www.sec.gov/Archives/edgar/data/900075/000114544314001196/0001145443-14-001196-index.htm" TargetMode="External"/><Relationship Id="rId47" Type="http://schemas.openxmlformats.org/officeDocument/2006/relationships/hyperlink" Target="https://www.sec.gov/Archives/edgar/data/900075/000090007516000081/0000900075-16-000081-index.htm" TargetMode="External"/><Relationship Id="rId50" Type="http://schemas.openxmlformats.org/officeDocument/2006/relationships/hyperlink" Target="https://www.sec.gov/Archives/edgar/data/900075/000090007518000048/0000900075-18-000048-index.htm" TargetMode="External"/><Relationship Id="rId55" Type="http://schemas.openxmlformats.org/officeDocument/2006/relationships/hyperlink" Target="https://www.sec.gov/Archives/edgar/data/900075/000090007520000021/0000900075-20-00002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00075/000091205701534314/0000912057-01-534314-index.htm" TargetMode="External"/><Relationship Id="rId29" Type="http://schemas.openxmlformats.org/officeDocument/2006/relationships/hyperlink" Target="https://www.sec.gov/Archives/edgar/data/900075/000110465907072450/0001104659-07-07245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00075/000110465905048573/0001104659-05-048573-index.htm" TargetMode="External"/><Relationship Id="rId32" Type="http://schemas.openxmlformats.org/officeDocument/2006/relationships/hyperlink" Target="https://www.sec.gov/Archives/edgar/data/900075/000104746909008622/0001047469-09-008622-index.htm" TargetMode="External"/><Relationship Id="rId37" Type="http://schemas.openxmlformats.org/officeDocument/2006/relationships/hyperlink" Target="https://www.sec.gov/Archives/edgar/data/900075/000114544311000951/0001145443-11-000951-index.htm" TargetMode="External"/><Relationship Id="rId40" Type="http://schemas.openxmlformats.org/officeDocument/2006/relationships/hyperlink" Target="https://www.sec.gov/Archives/edgar/data/900075/000114544313001938/0001145443-13-001938-index.htm" TargetMode="External"/><Relationship Id="rId45" Type="http://schemas.openxmlformats.org/officeDocument/2006/relationships/hyperlink" Target="https://www.sec.gov/Archives/edgar/data/900075/000162828015007286/0001628280-15-007286-index.htm" TargetMode="External"/><Relationship Id="rId53" Type="http://schemas.openxmlformats.org/officeDocument/2006/relationships/hyperlink" Target="https://www.sec.gov/Archives/edgar/data/900075/000090007519000022/0000900075-19-000022-index.htm" TargetMode="External"/><Relationship Id="rId58" Type="http://schemas.openxmlformats.org/officeDocument/2006/relationships/hyperlink" Target="https://www.sec.gov/Archives/edgar/data/900075/000090007522000050/0000900075-22-000050-index.htm" TargetMode="External"/><Relationship Id="rId5" Type="http://schemas.openxmlformats.org/officeDocument/2006/relationships/hyperlink" Target="https://sec.gov/" TargetMode="External"/><Relationship Id="rId61" Type="http://schemas.openxmlformats.org/officeDocument/2006/relationships/hyperlink" Target="https://finbox.com/NASDAQGS:CPRT/explorer/fcf_unlev_proj" TargetMode="External"/><Relationship Id="rId19" Type="http://schemas.openxmlformats.org/officeDocument/2006/relationships/hyperlink" Target="https://www.sec.gov/Archives/edgar/data/900075/000091205702040105/0000912057-02-040105-index.htm" TargetMode="External"/><Relationship Id="rId14" Type="http://schemas.openxmlformats.org/officeDocument/2006/relationships/hyperlink" Target="https://www.sec.gov/Archives/edgar/data/900075/000091205700046005/0000912057-00-046005-index.htm" TargetMode="External"/><Relationship Id="rId22" Type="http://schemas.openxmlformats.org/officeDocument/2006/relationships/hyperlink" Target="https://www.sec.gov/Archives/edgar/data/900075/000095013404015006/0000950134-04-015006-index.htm" TargetMode="External"/><Relationship Id="rId27" Type="http://schemas.openxmlformats.org/officeDocument/2006/relationships/hyperlink" Target="https://www.sec.gov/Archives/edgar/data/900075/000110465906069980/0001104659-06-069980-index.htm" TargetMode="External"/><Relationship Id="rId30" Type="http://schemas.openxmlformats.org/officeDocument/2006/relationships/hyperlink" Target="https://www.sec.gov/Archives/edgar/data/900075/000104746908010447/0001047469-08-010447-index.htm" TargetMode="External"/><Relationship Id="rId35" Type="http://schemas.openxmlformats.org/officeDocument/2006/relationships/hyperlink" Target="https://www.sec.gov/Archives/edgar/data/900075/000104746910008242/0001047469-10-008242-index.htm" TargetMode="External"/><Relationship Id="rId43" Type="http://schemas.openxmlformats.org/officeDocument/2006/relationships/hyperlink" Target="https://www.sec.gov/Archives/edgar/data/900075/000114544314001196/0001145443-14-001196-index.htm" TargetMode="External"/><Relationship Id="rId48" Type="http://schemas.openxmlformats.org/officeDocument/2006/relationships/hyperlink" Target="https://www.sec.gov/Archives/edgar/data/900075/000090007517000044/0000900075-17-000044-index.htm" TargetMode="External"/><Relationship Id="rId56" Type="http://schemas.openxmlformats.org/officeDocument/2006/relationships/hyperlink" Target="https://www.sec.gov/Archives/edgar/data/900075/000090007521000022/0000900075-21-00002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0075/000090007518000048/0000900075-18-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00075/000091205701534314/0000912057-01-534314-index.htm" TargetMode="External"/><Relationship Id="rId25" Type="http://schemas.openxmlformats.org/officeDocument/2006/relationships/hyperlink" Target="https://www.sec.gov/Archives/edgar/data/900075/000110465905048573/0001104659-05-048573-index.htm" TargetMode="External"/><Relationship Id="rId33" Type="http://schemas.openxmlformats.org/officeDocument/2006/relationships/hyperlink" Target="https://www.sec.gov/Archives/edgar/data/900075/000104746909008622/0001047469-09-008622-index.htm" TargetMode="External"/><Relationship Id="rId38" Type="http://schemas.openxmlformats.org/officeDocument/2006/relationships/hyperlink" Target="https://www.sec.gov/Archives/edgar/data/900075/000114544312001120/0001145443-12-001120-index.htm" TargetMode="External"/><Relationship Id="rId46" Type="http://schemas.openxmlformats.org/officeDocument/2006/relationships/hyperlink" Target="https://www.sec.gov/Archives/edgar/data/900075/000090007516000081/0000900075-16-000081-index.htm" TargetMode="External"/><Relationship Id="rId59" Type="http://schemas.openxmlformats.org/officeDocument/2006/relationships/hyperlink" Target="https://www.sec.gov/Archives/edgar/data/900075/000090007522000050/0000900075-22-000050-index.htm" TargetMode="External"/><Relationship Id="rId20" Type="http://schemas.openxmlformats.org/officeDocument/2006/relationships/hyperlink" Target="https://www.sec.gov/Archives/edgar/data/900075/000104746903033615/0001047469-03-033615-index.htm" TargetMode="External"/><Relationship Id="rId41" Type="http://schemas.openxmlformats.org/officeDocument/2006/relationships/hyperlink" Target="https://www.sec.gov/Archives/edgar/data/900075/000114544313001938/0001145443-13-001938-index.htm" TargetMode="External"/><Relationship Id="rId54" Type="http://schemas.openxmlformats.org/officeDocument/2006/relationships/hyperlink" Target="https://www.sec.gov/Archives/edgar/data/900075/000090007520000021/0000900075-20-000021-index.htm" TargetMode="External"/><Relationship Id="rId62" Type="http://schemas.openxmlformats.org/officeDocument/2006/relationships/drawing" Target="../drawings/drawing1.xml"/><Relationship Id="rId1" Type="http://schemas.openxmlformats.org/officeDocument/2006/relationships/hyperlink" Target="https://roic.ai/company/CPR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00075/000091205700046005/0000912057-00-046005-index.htm" TargetMode="External"/><Relationship Id="rId23" Type="http://schemas.openxmlformats.org/officeDocument/2006/relationships/hyperlink" Target="https://www.sec.gov/Archives/edgar/data/900075/000095013404015006/0000950134-04-015006-index.htm" TargetMode="External"/><Relationship Id="rId28" Type="http://schemas.openxmlformats.org/officeDocument/2006/relationships/hyperlink" Target="https://www.sec.gov/Archives/edgar/data/900075/000110465907072450/0001104659-07-072450-index.htm" TargetMode="External"/><Relationship Id="rId36" Type="http://schemas.openxmlformats.org/officeDocument/2006/relationships/hyperlink" Target="https://www.sec.gov/Archives/edgar/data/900075/000114544311000951/0001145443-11-000951-index.htm" TargetMode="External"/><Relationship Id="rId49" Type="http://schemas.openxmlformats.org/officeDocument/2006/relationships/hyperlink" Target="https://www.sec.gov/Archives/edgar/data/900075/000090007517000044/0000900075-17-000044-index.htm" TargetMode="External"/><Relationship Id="rId57" Type="http://schemas.openxmlformats.org/officeDocument/2006/relationships/hyperlink" Target="https://www.sec.gov/Archives/edgar/data/900075/000090007521000022/0000900075-21-00002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00075/000104746908010447/0001047469-08-010447-index.htm" TargetMode="External"/><Relationship Id="rId44" Type="http://schemas.openxmlformats.org/officeDocument/2006/relationships/hyperlink" Target="https://www.sec.gov/Archives/edgar/data/900075/000162828015007286/0001628280-15-007286-index.htm" TargetMode="External"/><Relationship Id="rId52" Type="http://schemas.openxmlformats.org/officeDocument/2006/relationships/hyperlink" Target="https://www.sec.gov/Archives/edgar/data/900075/000090007519000022/0000900075-19-000022-index.htm" TargetMode="External"/><Relationship Id="rId60" Type="http://schemas.openxmlformats.org/officeDocument/2006/relationships/hyperlink" Target="https://finbox.com/NASDAQGS:CPR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0"/>
  <sheetViews>
    <sheetView tabSelected="1" zoomScale="80" zoomScaleNormal="80" workbookViewId="0">
      <pane xSplit="1" ySplit="1" topLeftCell="Z74" activePane="bottomRight" state="frozen"/>
      <selection pane="topRight"/>
      <selection pane="bottomLeft"/>
      <selection pane="bottomRight" activeCell="AF32" sqref="AF32"/>
    </sheetView>
  </sheetViews>
  <sheetFormatPr baseColWidth="10" defaultRowHeight="16" x14ac:dyDescent="0.2"/>
  <cols>
    <col min="1" max="1" width="50" customWidth="1"/>
    <col min="2" max="30" width="15" customWidth="1"/>
    <col min="31" max="39" width="21" customWidth="1"/>
  </cols>
  <sheetData>
    <row r="1" spans="1:39" ht="22" thickBot="1" x14ac:dyDescent="0.3">
      <c r="A1" s="3" t="e" vm="1">
        <v>#VALUE!</v>
      </c>
      <c r="B1" s="8">
        <v>1994</v>
      </c>
      <c r="C1" s="8">
        <v>1995</v>
      </c>
      <c r="D1" s="8">
        <v>1996</v>
      </c>
      <c r="E1" s="8">
        <v>1997</v>
      </c>
      <c r="F1" s="8">
        <v>1998</v>
      </c>
      <c r="G1" s="8">
        <v>1999</v>
      </c>
      <c r="H1" s="8">
        <v>2000</v>
      </c>
      <c r="I1" s="8">
        <v>2001</v>
      </c>
      <c r="J1" s="8">
        <v>2002</v>
      </c>
      <c r="K1" s="8">
        <v>2003</v>
      </c>
      <c r="L1" s="8">
        <v>2004</v>
      </c>
      <c r="M1" s="8">
        <v>2005</v>
      </c>
      <c r="N1" s="8">
        <v>2006</v>
      </c>
      <c r="O1" s="8">
        <v>2007</v>
      </c>
      <c r="P1" s="8">
        <v>2008</v>
      </c>
      <c r="Q1" s="8">
        <v>2009</v>
      </c>
      <c r="R1" s="8">
        <v>2010</v>
      </c>
      <c r="S1" s="8">
        <v>2011</v>
      </c>
      <c r="T1" s="8">
        <v>2012</v>
      </c>
      <c r="U1" s="8">
        <v>2013</v>
      </c>
      <c r="V1" s="8">
        <v>2014</v>
      </c>
      <c r="W1" s="8">
        <v>2015</v>
      </c>
      <c r="X1" s="8">
        <v>2016</v>
      </c>
      <c r="Y1" s="8">
        <v>2017</v>
      </c>
      <c r="Z1" s="8">
        <v>2018</v>
      </c>
      <c r="AA1" s="8">
        <v>2019</v>
      </c>
      <c r="AB1" s="8">
        <v>2020</v>
      </c>
      <c r="AC1" s="8">
        <v>2021</v>
      </c>
      <c r="AD1" s="8">
        <v>2022</v>
      </c>
      <c r="AE1" s="23">
        <v>2023</v>
      </c>
      <c r="AF1" s="23">
        <v>2024</v>
      </c>
      <c r="AG1" s="23">
        <v>2025</v>
      </c>
      <c r="AH1" s="23">
        <v>2026</v>
      </c>
      <c r="AI1" s="23">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c r="AI2" s="9"/>
    </row>
    <row r="3" spans="1:39" ht="40" x14ac:dyDescent="0.25">
      <c r="A3" s="5" t="s">
        <v>1</v>
      </c>
      <c r="B3" s="1">
        <v>22800000</v>
      </c>
      <c r="C3" s="1">
        <v>58100000</v>
      </c>
      <c r="D3" s="1">
        <v>118200000</v>
      </c>
      <c r="E3" s="1">
        <v>126300000</v>
      </c>
      <c r="F3" s="1">
        <v>114200000</v>
      </c>
      <c r="G3" s="1">
        <v>141800000</v>
      </c>
      <c r="H3" s="1">
        <v>190042300</v>
      </c>
      <c r="I3" s="1">
        <v>253889400</v>
      </c>
      <c r="J3" s="1">
        <v>316455800</v>
      </c>
      <c r="K3" s="1">
        <v>347423100</v>
      </c>
      <c r="L3" s="1">
        <v>400796300</v>
      </c>
      <c r="M3" s="1">
        <v>457111000</v>
      </c>
      <c r="N3" s="1">
        <v>528571000</v>
      </c>
      <c r="O3" s="1">
        <v>560680000</v>
      </c>
      <c r="P3" s="1">
        <v>784848000</v>
      </c>
      <c r="Q3" s="1">
        <v>743082000</v>
      </c>
      <c r="R3" s="1">
        <v>772879000</v>
      </c>
      <c r="S3" s="1">
        <v>872246000</v>
      </c>
      <c r="T3" s="1">
        <v>924191000</v>
      </c>
      <c r="U3" s="1">
        <v>1046386000</v>
      </c>
      <c r="V3" s="1">
        <v>1163489000</v>
      </c>
      <c r="W3" s="1">
        <v>1146079000</v>
      </c>
      <c r="X3" s="1">
        <v>1268449000</v>
      </c>
      <c r="Y3" s="1">
        <v>1447981000</v>
      </c>
      <c r="Z3" s="1">
        <v>1805695000</v>
      </c>
      <c r="AA3" s="1">
        <v>2041957000</v>
      </c>
      <c r="AB3" s="1">
        <v>2205583000</v>
      </c>
      <c r="AC3" s="1">
        <v>2692511000</v>
      </c>
      <c r="AD3" s="1">
        <v>3500921000</v>
      </c>
      <c r="AE3" s="24">
        <v>3870000000</v>
      </c>
      <c r="AF3" s="24">
        <v>4166000000</v>
      </c>
      <c r="AG3" s="24">
        <v>4580000000</v>
      </c>
      <c r="AH3" s="24">
        <v>5016000000</v>
      </c>
      <c r="AI3" s="24">
        <v>5396000000</v>
      </c>
      <c r="AJ3" s="18" t="s">
        <v>108</v>
      </c>
      <c r="AK3" s="19" t="s">
        <v>109</v>
      </c>
      <c r="AL3" s="19" t="s">
        <v>110</v>
      </c>
      <c r="AM3" s="19" t="s">
        <v>111</v>
      </c>
    </row>
    <row r="4" spans="1:39" ht="19" x14ac:dyDescent="0.25">
      <c r="A4" s="14" t="s">
        <v>93</v>
      </c>
      <c r="B4" s="1"/>
      <c r="C4" s="15">
        <f>(C3/B3)-1</f>
        <v>1.5482456140350878</v>
      </c>
      <c r="D4" s="15">
        <f>(D3/C3)-1</f>
        <v>1.0344234079173837</v>
      </c>
      <c r="E4" s="15">
        <f>(E3/D3)-1</f>
        <v>6.8527918781725816E-2</v>
      </c>
      <c r="F4" s="15">
        <f t="shared" ref="F4:AI4" si="0">(F3/E3)-1</f>
        <v>-9.5803642121931931E-2</v>
      </c>
      <c r="G4" s="15">
        <f t="shared" ref="G4" si="1">(G3/F3)-1</f>
        <v>0.2416812609457093</v>
      </c>
      <c r="H4" s="15">
        <f t="shared" ref="H4" si="2">(H3/G3)-1</f>
        <v>0.34021368124118467</v>
      </c>
      <c r="I4" s="15">
        <f t="shared" ref="I4" si="3">(I3/H3)-1</f>
        <v>0.33596257254306017</v>
      </c>
      <c r="J4" s="15">
        <f t="shared" ref="J4" si="4">(J3/I3)-1</f>
        <v>0.2464317139667902</v>
      </c>
      <c r="K4" s="15">
        <f t="shared" ref="K4" si="5">(K3/J3)-1</f>
        <v>9.7856635903023514E-2</v>
      </c>
      <c r="L4" s="15">
        <f t="shared" ref="L4" si="6">(L3/K3)-1</f>
        <v>0.15362593909270861</v>
      </c>
      <c r="M4" s="15">
        <f t="shared" ref="M4" si="7">(M3/L3)-1</f>
        <v>0.14050703561884181</v>
      </c>
      <c r="N4" s="15">
        <f t="shared" ref="N4" si="8">(N3/M3)-1</f>
        <v>0.15632964422208162</v>
      </c>
      <c r="O4" s="15">
        <f t="shared" ref="O4" si="9">(O3/N3)-1</f>
        <v>6.0746806010923748E-2</v>
      </c>
      <c r="P4" s="15">
        <f t="shared" ref="P4" si="10">(P3/O3)-1</f>
        <v>0.39981451095098808</v>
      </c>
      <c r="Q4" s="15">
        <f t="shared" ref="Q4" si="11">(Q3/P3)-1</f>
        <v>-5.3215399669744978E-2</v>
      </c>
      <c r="R4" s="15">
        <f t="shared" ref="R4" si="12">(R3/Q3)-1</f>
        <v>4.0099208431909172E-2</v>
      </c>
      <c r="S4" s="15">
        <f t="shared" ref="S4" si="13">(S3/R3)-1</f>
        <v>0.1285673436592274</v>
      </c>
      <c r="T4" s="15">
        <f t="shared" ref="T4" si="14">(T3/S3)-1</f>
        <v>5.955315358281954E-2</v>
      </c>
      <c r="U4" s="15">
        <f t="shared" ref="U4" si="15">(U3/T3)-1</f>
        <v>0.13221834014830258</v>
      </c>
      <c r="V4" s="15">
        <f t="shared" ref="V4" si="16">(V3/U3)-1</f>
        <v>0.11191185661887681</v>
      </c>
      <c r="W4" s="15">
        <f t="shared" ref="W4" si="17">(W3/V3)-1</f>
        <v>-1.4963613751397764E-2</v>
      </c>
      <c r="X4" s="15">
        <f t="shared" ref="X4" si="18">(X3/W3)-1</f>
        <v>0.10677274428726125</v>
      </c>
      <c r="Y4" s="15">
        <f t="shared" ref="Y4" si="19">(Y3/X3)-1</f>
        <v>0.14153663253311732</v>
      </c>
      <c r="Z4" s="15">
        <f t="shared" ref="Z4" si="20">(Z3/Y3)-1</f>
        <v>0.24704329683883963</v>
      </c>
      <c r="AA4" s="15">
        <f t="shared" ref="AA4" si="21">(AA3/Z3)-1</f>
        <v>0.13084269491802325</v>
      </c>
      <c r="AB4" s="15">
        <f t="shared" ref="AB4" si="22">(AB3/AA3)-1</f>
        <v>8.0131951848153582E-2</v>
      </c>
      <c r="AC4" s="15">
        <f t="shared" ref="AC4" si="23">(AC3/AB3)-1</f>
        <v>0.22077065338280177</v>
      </c>
      <c r="AD4" s="15">
        <f t="shared" ref="AD4" si="24">(AD3/AC3)-1</f>
        <v>0.30024389872501911</v>
      </c>
      <c r="AE4" s="16">
        <f t="shared" si="0"/>
        <v>0.10542340144207762</v>
      </c>
      <c r="AF4" s="16">
        <f t="shared" si="0"/>
        <v>7.6485788113695108E-2</v>
      </c>
      <c r="AG4" s="16">
        <f t="shared" si="0"/>
        <v>9.9375900144023088E-2</v>
      </c>
      <c r="AH4" s="16">
        <f t="shared" si="0"/>
        <v>9.5196506550218274E-2</v>
      </c>
      <c r="AI4" s="16">
        <f t="shared" si="0"/>
        <v>7.575757575757569E-2</v>
      </c>
      <c r="AJ4" s="17">
        <f>(AD4+AC4+AB4)/3</f>
        <v>0.20038216798532482</v>
      </c>
      <c r="AK4" s="17">
        <f>(AD20+AC20+AB20)/3</f>
        <v>0.23071977790881562</v>
      </c>
      <c r="AL4" s="17">
        <f>(AD29+AC29+AB29)/3</f>
        <v>0.228323242159572</v>
      </c>
      <c r="AM4" s="17">
        <f>(AD107+AC107+AB107)/3</f>
        <v>0.46812542045063649</v>
      </c>
    </row>
    <row r="5" spans="1:39" ht="19" x14ac:dyDescent="0.25">
      <c r="A5" s="5" t="s">
        <v>2</v>
      </c>
      <c r="B5" s="1">
        <v>14500000</v>
      </c>
      <c r="C5" s="1">
        <v>37800000</v>
      </c>
      <c r="D5" s="1">
        <v>83500000</v>
      </c>
      <c r="E5" s="1">
        <v>89400000</v>
      </c>
      <c r="F5" s="1">
        <v>71500000</v>
      </c>
      <c r="G5" s="1">
        <v>86500000</v>
      </c>
      <c r="H5" s="1">
        <v>116697300</v>
      </c>
      <c r="I5" s="1">
        <v>152052500</v>
      </c>
      <c r="J5" s="1">
        <v>186952500</v>
      </c>
      <c r="K5" s="1">
        <v>202419900</v>
      </c>
      <c r="L5" s="1">
        <v>208756600</v>
      </c>
      <c r="M5" s="1">
        <v>253273000</v>
      </c>
      <c r="N5" s="1">
        <v>298023000</v>
      </c>
      <c r="O5" s="1">
        <v>293898000</v>
      </c>
      <c r="P5" s="1">
        <v>462589000</v>
      </c>
      <c r="Q5" s="1">
        <v>430822000</v>
      </c>
      <c r="R5" s="1">
        <v>424885000</v>
      </c>
      <c r="S5" s="1">
        <v>499351000</v>
      </c>
      <c r="T5" s="1">
        <v>514575000</v>
      </c>
      <c r="U5" s="1">
        <v>625464000</v>
      </c>
      <c r="V5" s="1">
        <v>694916000</v>
      </c>
      <c r="W5" s="1">
        <v>662703000</v>
      </c>
      <c r="X5" s="1">
        <v>723863000</v>
      </c>
      <c r="Y5" s="1">
        <v>815953000</v>
      </c>
      <c r="Z5" s="1">
        <v>1043329000</v>
      </c>
      <c r="AA5" s="1">
        <v>1143615000</v>
      </c>
      <c r="AB5" s="1">
        <v>1197781000</v>
      </c>
      <c r="AC5" s="1">
        <v>1349420000</v>
      </c>
      <c r="AD5" s="1">
        <v>1894700000</v>
      </c>
    </row>
    <row r="6" spans="1:39" ht="20" x14ac:dyDescent="0.25">
      <c r="A6" s="6" t="s">
        <v>3</v>
      </c>
      <c r="B6" s="10">
        <v>8300000</v>
      </c>
      <c r="C6" s="10">
        <v>20300000</v>
      </c>
      <c r="D6" s="10">
        <v>34700000</v>
      </c>
      <c r="E6" s="10">
        <v>36900000</v>
      </c>
      <c r="F6" s="10">
        <v>42700000</v>
      </c>
      <c r="G6" s="10">
        <v>55300000</v>
      </c>
      <c r="H6" s="10">
        <v>73345000</v>
      </c>
      <c r="I6" s="10">
        <v>101836900</v>
      </c>
      <c r="J6" s="10">
        <v>129503300</v>
      </c>
      <c r="K6" s="10">
        <v>145003200</v>
      </c>
      <c r="L6" s="10">
        <v>192039700</v>
      </c>
      <c r="M6" s="10">
        <v>203838000</v>
      </c>
      <c r="N6" s="10">
        <v>230548000</v>
      </c>
      <c r="O6" s="10">
        <v>266782000</v>
      </c>
      <c r="P6" s="10">
        <v>322259000</v>
      </c>
      <c r="Q6" s="10">
        <v>312260000</v>
      </c>
      <c r="R6" s="10">
        <v>347994000</v>
      </c>
      <c r="S6" s="10">
        <v>372895000</v>
      </c>
      <c r="T6" s="10">
        <v>409616000</v>
      </c>
      <c r="U6" s="10">
        <v>420922000</v>
      </c>
      <c r="V6" s="10">
        <v>468573000</v>
      </c>
      <c r="W6" s="10">
        <v>483376000</v>
      </c>
      <c r="X6" s="10">
        <v>544586000</v>
      </c>
      <c r="Y6" s="10">
        <v>632028000</v>
      </c>
      <c r="Z6" s="10">
        <v>762366000</v>
      </c>
      <c r="AA6" s="10">
        <v>898342000</v>
      </c>
      <c r="AB6" s="10">
        <v>1007802000</v>
      </c>
      <c r="AC6" s="10">
        <v>1343091000</v>
      </c>
      <c r="AD6" s="10">
        <v>1606221000</v>
      </c>
      <c r="AJ6" s="18" t="s">
        <v>112</v>
      </c>
      <c r="AK6" s="49" t="s">
        <v>113</v>
      </c>
      <c r="AL6" s="49" t="s">
        <v>114</v>
      </c>
      <c r="AM6" s="49" t="s">
        <v>115</v>
      </c>
    </row>
    <row r="7" spans="1:39" ht="19" x14ac:dyDescent="0.25">
      <c r="A7" s="5" t="s">
        <v>4</v>
      </c>
      <c r="B7" s="2">
        <v>0.36399999999999999</v>
      </c>
      <c r="C7" s="2">
        <v>0.34939999999999999</v>
      </c>
      <c r="D7" s="2">
        <v>0.29360000000000003</v>
      </c>
      <c r="E7" s="2">
        <v>0.29220000000000002</v>
      </c>
      <c r="F7" s="2">
        <v>0.37390000000000001</v>
      </c>
      <c r="G7" s="2">
        <v>0.39</v>
      </c>
      <c r="H7" s="2">
        <v>0.38590000000000002</v>
      </c>
      <c r="I7" s="2">
        <v>0.40110000000000001</v>
      </c>
      <c r="J7" s="2">
        <v>0.40920000000000001</v>
      </c>
      <c r="K7" s="2">
        <v>0.41739999999999999</v>
      </c>
      <c r="L7" s="2">
        <v>0.47910000000000003</v>
      </c>
      <c r="M7" s="2">
        <v>0.44590000000000002</v>
      </c>
      <c r="N7" s="2">
        <v>0.43619999999999998</v>
      </c>
      <c r="O7" s="2">
        <v>0.4758</v>
      </c>
      <c r="P7" s="2">
        <v>0.41060000000000002</v>
      </c>
      <c r="Q7" s="2">
        <v>0.42020000000000002</v>
      </c>
      <c r="R7" s="2">
        <v>0.45029999999999998</v>
      </c>
      <c r="S7" s="2">
        <v>0.42749999999999999</v>
      </c>
      <c r="T7" s="2">
        <v>0.44319999999999998</v>
      </c>
      <c r="U7" s="2">
        <v>0.40229999999999999</v>
      </c>
      <c r="V7" s="2">
        <v>0.4027</v>
      </c>
      <c r="W7" s="2">
        <v>0.42180000000000001</v>
      </c>
      <c r="X7" s="2">
        <v>0.42930000000000001</v>
      </c>
      <c r="Y7" s="2">
        <v>0.4365</v>
      </c>
      <c r="Z7" s="2">
        <v>0.42220000000000002</v>
      </c>
      <c r="AA7" s="2">
        <v>0.43990000000000001</v>
      </c>
      <c r="AB7" s="2">
        <v>0.45689999999999997</v>
      </c>
      <c r="AC7" s="2">
        <v>0.49880000000000002</v>
      </c>
      <c r="AD7" s="2">
        <v>0.45879999999999999</v>
      </c>
      <c r="AJ7" s="17">
        <f>AD7</f>
        <v>0.45879999999999999</v>
      </c>
      <c r="AK7" s="20">
        <f>AE21</f>
        <v>0.42351421188630489</v>
      </c>
      <c r="AL7" s="20">
        <f>AE30</f>
        <v>0.30981912144702844</v>
      </c>
      <c r="AM7" s="20">
        <f>AE108/AE3</f>
        <v>0.21739018087855297</v>
      </c>
    </row>
    <row r="8" spans="1:3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row>
    <row r="9" spans="1:39" ht="19" customHeight="1" x14ac:dyDescent="0.25">
      <c r="A9" s="14" t="s">
        <v>94</v>
      </c>
      <c r="B9" s="15">
        <f>B8/B3</f>
        <v>0</v>
      </c>
      <c r="C9" s="15">
        <f t="shared" ref="C9:AD9" si="25">C8/C3</f>
        <v>0</v>
      </c>
      <c r="D9" s="15">
        <f t="shared" si="25"/>
        <v>0</v>
      </c>
      <c r="E9" s="15">
        <f t="shared" si="25"/>
        <v>0</v>
      </c>
      <c r="F9" s="15">
        <f t="shared" si="25"/>
        <v>0</v>
      </c>
      <c r="G9" s="15">
        <f t="shared" si="25"/>
        <v>0</v>
      </c>
      <c r="H9" s="15">
        <f t="shared" si="25"/>
        <v>0</v>
      </c>
      <c r="I9" s="15">
        <f t="shared" si="25"/>
        <v>0</v>
      </c>
      <c r="J9" s="15">
        <f t="shared" si="25"/>
        <v>0</v>
      </c>
      <c r="K9" s="15">
        <f t="shared" si="25"/>
        <v>0</v>
      </c>
      <c r="L9" s="15">
        <f t="shared" si="25"/>
        <v>0</v>
      </c>
      <c r="M9" s="15">
        <f t="shared" si="25"/>
        <v>0</v>
      </c>
      <c r="N9" s="15">
        <f t="shared" si="25"/>
        <v>0</v>
      </c>
      <c r="O9" s="15">
        <f t="shared" si="25"/>
        <v>0</v>
      </c>
      <c r="P9" s="15">
        <f t="shared" si="25"/>
        <v>0</v>
      </c>
      <c r="Q9" s="15">
        <f t="shared" si="25"/>
        <v>0</v>
      </c>
      <c r="R9" s="15">
        <f t="shared" si="25"/>
        <v>0</v>
      </c>
      <c r="S9" s="15">
        <f t="shared" si="25"/>
        <v>0</v>
      </c>
      <c r="T9" s="15">
        <f t="shared" si="25"/>
        <v>0</v>
      </c>
      <c r="U9" s="15">
        <f t="shared" si="25"/>
        <v>0</v>
      </c>
      <c r="V9" s="15">
        <f t="shared" si="25"/>
        <v>0</v>
      </c>
      <c r="W9" s="15">
        <f t="shared" si="25"/>
        <v>0</v>
      </c>
      <c r="X9" s="15">
        <f t="shared" si="25"/>
        <v>0</v>
      </c>
      <c r="Y9" s="15">
        <f t="shared" si="25"/>
        <v>0</v>
      </c>
      <c r="Z9" s="15">
        <f t="shared" si="25"/>
        <v>0</v>
      </c>
      <c r="AA9" s="15">
        <f t="shared" si="25"/>
        <v>0</v>
      </c>
      <c r="AB9" s="15">
        <f t="shared" si="25"/>
        <v>0</v>
      </c>
      <c r="AC9" s="15">
        <f t="shared" si="25"/>
        <v>0</v>
      </c>
      <c r="AD9" s="15">
        <f t="shared" si="25"/>
        <v>0</v>
      </c>
      <c r="AJ9" s="18" t="s">
        <v>95</v>
      </c>
      <c r="AK9" s="19" t="s">
        <v>96</v>
      </c>
      <c r="AL9" s="19" t="s">
        <v>97</v>
      </c>
      <c r="AM9" s="19" t="s">
        <v>98</v>
      </c>
    </row>
    <row r="10" spans="1:39" ht="19" x14ac:dyDescent="0.25">
      <c r="A10" s="5" t="s">
        <v>6</v>
      </c>
      <c r="B10" s="1" t="s">
        <v>91</v>
      </c>
      <c r="C10" s="1" t="s">
        <v>91</v>
      </c>
      <c r="D10" s="1">
        <v>10900000</v>
      </c>
      <c r="E10" s="1">
        <v>10600000</v>
      </c>
      <c r="F10" s="1">
        <v>11300000</v>
      </c>
      <c r="G10" s="1">
        <v>12100000</v>
      </c>
      <c r="H10" s="1">
        <v>15649800</v>
      </c>
      <c r="I10" s="1">
        <v>19369600</v>
      </c>
      <c r="J10" s="1">
        <v>23255600</v>
      </c>
      <c r="K10" s="1">
        <v>28703700</v>
      </c>
      <c r="L10" s="1">
        <v>36465800</v>
      </c>
      <c r="M10" s="1">
        <v>46979000</v>
      </c>
      <c r="N10" s="1">
        <v>58986000</v>
      </c>
      <c r="O10" s="1">
        <v>63637000</v>
      </c>
      <c r="P10" s="1">
        <v>84342000</v>
      </c>
      <c r="Q10" s="1">
        <v>86935000</v>
      </c>
      <c r="R10" s="1">
        <v>108924000</v>
      </c>
      <c r="S10" s="1">
        <v>107605000</v>
      </c>
      <c r="T10" s="1">
        <v>114492000</v>
      </c>
      <c r="U10" s="1">
        <v>137930000</v>
      </c>
      <c r="V10" s="1">
        <v>164535000</v>
      </c>
      <c r="W10" s="1">
        <v>138975000</v>
      </c>
      <c r="X10" s="1">
        <v>138116000</v>
      </c>
      <c r="Y10" s="1">
        <v>151364000</v>
      </c>
      <c r="Z10" s="1">
        <v>176890000</v>
      </c>
      <c r="AA10" s="1">
        <v>181867000</v>
      </c>
      <c r="AB10" s="1">
        <v>191703000</v>
      </c>
      <c r="AC10" s="1">
        <v>206665000</v>
      </c>
      <c r="AD10" s="1">
        <v>231224000</v>
      </c>
      <c r="AJ10" s="17">
        <f>AD9</f>
        <v>0</v>
      </c>
      <c r="AK10" s="20">
        <f>AD13</f>
        <v>6.6046620303628678E-2</v>
      </c>
      <c r="AL10" s="20">
        <f>AD81</f>
        <v>1.1129928381702986E-2</v>
      </c>
      <c r="AM10" s="20">
        <f>AD90</f>
        <v>9.6388350379800064E-2</v>
      </c>
    </row>
    <row r="11" spans="1:3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row>
    <row r="12" spans="1:39" ht="20" x14ac:dyDescent="0.25">
      <c r="A12" s="5" t="s">
        <v>8</v>
      </c>
      <c r="B12" s="1">
        <v>2400000</v>
      </c>
      <c r="C12" s="1">
        <v>5700000</v>
      </c>
      <c r="D12" s="1">
        <v>10900000</v>
      </c>
      <c r="E12" s="1">
        <v>10600000</v>
      </c>
      <c r="F12" s="1">
        <v>11300000</v>
      </c>
      <c r="G12" s="1">
        <v>12100000</v>
      </c>
      <c r="H12" s="1">
        <v>15649800</v>
      </c>
      <c r="I12" s="1">
        <v>19369600</v>
      </c>
      <c r="J12" s="1">
        <v>23255600</v>
      </c>
      <c r="K12" s="1">
        <v>28703700</v>
      </c>
      <c r="L12" s="1">
        <v>36465800</v>
      </c>
      <c r="M12" s="1">
        <v>46979000</v>
      </c>
      <c r="N12" s="1">
        <v>58986000</v>
      </c>
      <c r="O12" s="1">
        <v>63637000</v>
      </c>
      <c r="P12" s="1">
        <v>84342000</v>
      </c>
      <c r="Q12" s="1">
        <v>86935000</v>
      </c>
      <c r="R12" s="1">
        <v>108924000</v>
      </c>
      <c r="S12" s="1">
        <v>107605000</v>
      </c>
      <c r="T12" s="1">
        <v>114492000</v>
      </c>
      <c r="U12" s="1">
        <v>137930000</v>
      </c>
      <c r="V12" s="1">
        <v>164535000</v>
      </c>
      <c r="W12" s="1">
        <v>138975000</v>
      </c>
      <c r="X12" s="1">
        <v>138116000</v>
      </c>
      <c r="Y12" s="1">
        <v>151364000</v>
      </c>
      <c r="Z12" s="1">
        <v>176890000</v>
      </c>
      <c r="AA12" s="1">
        <v>181867000</v>
      </c>
      <c r="AB12" s="1">
        <v>191703000</v>
      </c>
      <c r="AC12" s="1">
        <v>206665000</v>
      </c>
      <c r="AD12" s="1">
        <v>231224000</v>
      </c>
      <c r="AJ12" s="18" t="s">
        <v>116</v>
      </c>
      <c r="AK12" s="19" t="s">
        <v>117</v>
      </c>
      <c r="AL12" s="19" t="s">
        <v>118</v>
      </c>
      <c r="AM12" s="19" t="s">
        <v>119</v>
      </c>
    </row>
    <row r="13" spans="1:39" ht="19" x14ac:dyDescent="0.25">
      <c r="A13" s="14" t="s">
        <v>99</v>
      </c>
      <c r="B13" s="15">
        <f>B12/B3</f>
        <v>0.10526315789473684</v>
      </c>
      <c r="C13" s="15">
        <f t="shared" ref="C13:AD13" si="26">C12/C3</f>
        <v>9.8106712564543896E-2</v>
      </c>
      <c r="D13" s="15">
        <f t="shared" si="26"/>
        <v>9.2216582064297795E-2</v>
      </c>
      <c r="E13" s="15">
        <f t="shared" si="26"/>
        <v>8.3927157561361834E-2</v>
      </c>
      <c r="F13" s="15">
        <f t="shared" si="26"/>
        <v>9.8949211908931703E-2</v>
      </c>
      <c r="G13" s="15">
        <f t="shared" si="26"/>
        <v>8.5331452750352615E-2</v>
      </c>
      <c r="H13" s="15">
        <f t="shared" si="26"/>
        <v>8.2349034925382397E-2</v>
      </c>
      <c r="I13" s="15">
        <f t="shared" si="26"/>
        <v>7.6291487553241694E-2</v>
      </c>
      <c r="J13" s="15">
        <f t="shared" si="26"/>
        <v>7.3487671896043619E-2</v>
      </c>
      <c r="K13" s="15">
        <f t="shared" si="26"/>
        <v>8.2618858676927351E-2</v>
      </c>
      <c r="L13" s="15">
        <f t="shared" si="26"/>
        <v>9.0983374846524287E-2</v>
      </c>
      <c r="M13" s="15">
        <f t="shared" si="26"/>
        <v>0.10277372454392915</v>
      </c>
      <c r="N13" s="15">
        <f t="shared" si="26"/>
        <v>0.1115952256177505</v>
      </c>
      <c r="O13" s="15">
        <f t="shared" si="26"/>
        <v>0.11349967896126133</v>
      </c>
      <c r="P13" s="15">
        <f t="shared" si="26"/>
        <v>0.10746284630909425</v>
      </c>
      <c r="Q13" s="15">
        <f t="shared" si="26"/>
        <v>0.11699247189408436</v>
      </c>
      <c r="R13" s="15">
        <f t="shared" si="26"/>
        <v>0.14093279801883607</v>
      </c>
      <c r="S13" s="15">
        <f t="shared" si="26"/>
        <v>0.12336542672594658</v>
      </c>
      <c r="T13" s="15">
        <f t="shared" si="26"/>
        <v>0.12388348295969123</v>
      </c>
      <c r="U13" s="15">
        <f t="shared" si="26"/>
        <v>0.13181560150842997</v>
      </c>
      <c r="V13" s="15">
        <f t="shared" si="26"/>
        <v>0.1414151745310871</v>
      </c>
      <c r="W13" s="15">
        <f t="shared" si="26"/>
        <v>0.12126127431006065</v>
      </c>
      <c r="X13" s="15">
        <f t="shared" si="26"/>
        <v>0.10888573367947785</v>
      </c>
      <c r="Y13" s="15">
        <f t="shared" si="26"/>
        <v>0.10453452082589482</v>
      </c>
      <c r="Z13" s="15">
        <f t="shared" si="26"/>
        <v>9.7962280451571279E-2</v>
      </c>
      <c r="AA13" s="15">
        <f t="shared" si="26"/>
        <v>8.9065048872233848E-2</v>
      </c>
      <c r="AB13" s="15">
        <f t="shared" si="26"/>
        <v>8.6917155237413418E-2</v>
      </c>
      <c r="AC13" s="15">
        <f t="shared" si="26"/>
        <v>7.6755489578315558E-2</v>
      </c>
      <c r="AD13" s="15">
        <f t="shared" si="26"/>
        <v>6.6046620303628678E-2</v>
      </c>
      <c r="AJ13" s="17">
        <f>AD28/AD73</f>
        <v>0.23567326091172192</v>
      </c>
      <c r="AK13" s="20">
        <f>AD28/AD55</f>
        <v>0.20534148171812275</v>
      </c>
      <c r="AL13" s="20">
        <f>AD36</f>
        <v>0.22962428803603191</v>
      </c>
      <c r="AM13" s="21">
        <f>AD68/AD73</f>
        <v>0.14771384203429652</v>
      </c>
    </row>
    <row r="14" spans="1:39" ht="19" x14ac:dyDescent="0.25">
      <c r="A14" s="5" t="s">
        <v>9</v>
      </c>
      <c r="B14" s="1">
        <v>1700000</v>
      </c>
      <c r="C14" s="1">
        <v>3400000</v>
      </c>
      <c r="D14" s="1">
        <v>6000000</v>
      </c>
      <c r="E14" s="1">
        <v>7500000</v>
      </c>
      <c r="F14" s="1">
        <v>7800000</v>
      </c>
      <c r="G14" s="1">
        <v>9800000</v>
      </c>
      <c r="H14" s="1">
        <v>11479000</v>
      </c>
      <c r="I14" s="1">
        <v>14350000</v>
      </c>
      <c r="J14" s="1">
        <v>16308200</v>
      </c>
      <c r="K14" s="1">
        <v>25545500</v>
      </c>
      <c r="L14" s="1">
        <v>30808300</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row>
    <row r="15" spans="1:39" ht="20" x14ac:dyDescent="0.25">
      <c r="A15" s="5" t="s">
        <v>10</v>
      </c>
      <c r="B15" s="1">
        <v>4100000</v>
      </c>
      <c r="C15" s="1">
        <v>9100000</v>
      </c>
      <c r="D15" s="1">
        <v>16900000</v>
      </c>
      <c r="E15" s="1">
        <v>18100000</v>
      </c>
      <c r="F15" s="1">
        <v>19100000</v>
      </c>
      <c r="G15" s="1">
        <v>21900000</v>
      </c>
      <c r="H15" s="1">
        <v>27128800</v>
      </c>
      <c r="I15" s="1">
        <v>33719600</v>
      </c>
      <c r="J15" s="1">
        <v>39563800</v>
      </c>
      <c r="K15" s="1">
        <v>54249200</v>
      </c>
      <c r="L15" s="1">
        <v>67274100</v>
      </c>
      <c r="M15" s="1">
        <v>46979000</v>
      </c>
      <c r="N15" s="1">
        <v>58986000</v>
      </c>
      <c r="O15" s="1">
        <v>63637000</v>
      </c>
      <c r="P15" s="1">
        <v>84342000</v>
      </c>
      <c r="Q15" s="1">
        <v>86935000</v>
      </c>
      <c r="R15" s="1">
        <v>108924000</v>
      </c>
      <c r="S15" s="1">
        <v>107605000</v>
      </c>
      <c r="T15" s="1">
        <v>114492000</v>
      </c>
      <c r="U15" s="1">
        <v>137930000</v>
      </c>
      <c r="V15" s="1">
        <v>164535000</v>
      </c>
      <c r="W15" s="1">
        <v>138975000</v>
      </c>
      <c r="X15" s="1">
        <v>138116000</v>
      </c>
      <c r="Y15" s="1">
        <v>151364000</v>
      </c>
      <c r="Z15" s="1">
        <v>176890000</v>
      </c>
      <c r="AA15" s="1">
        <v>181867000</v>
      </c>
      <c r="AB15" s="1">
        <v>191703000</v>
      </c>
      <c r="AC15" s="1">
        <v>206665000</v>
      </c>
      <c r="AD15" s="1">
        <v>231224000</v>
      </c>
      <c r="AJ15" s="18" t="s">
        <v>120</v>
      </c>
      <c r="AK15" s="19" t="s">
        <v>121</v>
      </c>
      <c r="AL15" s="19" t="s">
        <v>122</v>
      </c>
      <c r="AM15" s="19" t="s">
        <v>123</v>
      </c>
    </row>
    <row r="16" spans="1:39" ht="19" x14ac:dyDescent="0.25">
      <c r="A16" s="5" t="s">
        <v>11</v>
      </c>
      <c r="B16" s="1">
        <v>18600000</v>
      </c>
      <c r="C16" s="1">
        <v>46900000</v>
      </c>
      <c r="D16" s="1">
        <v>100400000</v>
      </c>
      <c r="E16" s="1">
        <v>107500000</v>
      </c>
      <c r="F16" s="1">
        <v>90600000</v>
      </c>
      <c r="G16" s="1">
        <v>108400000</v>
      </c>
      <c r="H16" s="1">
        <v>143826100</v>
      </c>
      <c r="I16" s="1">
        <v>185772100</v>
      </c>
      <c r="J16" s="1">
        <v>226516300</v>
      </c>
      <c r="K16" s="1">
        <v>256669100</v>
      </c>
      <c r="L16" s="1">
        <v>276030700</v>
      </c>
      <c r="M16" s="1">
        <v>300252000</v>
      </c>
      <c r="N16" s="1">
        <v>357009000</v>
      </c>
      <c r="O16" s="1">
        <v>357535000</v>
      </c>
      <c r="P16" s="1">
        <v>546931000</v>
      </c>
      <c r="Q16" s="1">
        <v>517757000</v>
      </c>
      <c r="R16" s="1">
        <v>533809000</v>
      </c>
      <c r="S16" s="1">
        <v>606956000</v>
      </c>
      <c r="T16" s="1">
        <v>629067000</v>
      </c>
      <c r="U16" s="1">
        <v>763394000</v>
      </c>
      <c r="V16" s="1">
        <v>859451000</v>
      </c>
      <c r="W16" s="1">
        <v>801678000</v>
      </c>
      <c r="X16" s="1">
        <v>861979000</v>
      </c>
      <c r="Y16" s="1">
        <v>967317000</v>
      </c>
      <c r="Z16" s="1">
        <v>1220219000</v>
      </c>
      <c r="AA16" s="1">
        <v>1325482000</v>
      </c>
      <c r="AB16" s="1">
        <v>1389484000</v>
      </c>
      <c r="AC16" s="1">
        <v>1556085000</v>
      </c>
      <c r="AD16" s="1">
        <v>2125924000</v>
      </c>
      <c r="AJ16" s="25">
        <f>SUM(Y35:AC35)/5</f>
        <v>-3.159490724938153E-3</v>
      </c>
      <c r="AK16" s="32">
        <f>AL103/AD3</f>
        <v>12.122403842017572</v>
      </c>
      <c r="AL16" s="32">
        <f>AL103/AD28</f>
        <v>38.930749709667651</v>
      </c>
      <c r="AM16" s="33">
        <f>AL103/AD108</f>
        <v>50.569361598360409</v>
      </c>
    </row>
    <row r="17" spans="1:39"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274000</v>
      </c>
      <c r="R17" s="1">
        <v>216000</v>
      </c>
      <c r="S17" s="1">
        <v>4078000</v>
      </c>
      <c r="T17" s="1">
        <v>11341000</v>
      </c>
      <c r="U17" s="1">
        <v>10267000</v>
      </c>
      <c r="V17" s="1">
        <v>8768000</v>
      </c>
      <c r="W17" s="1">
        <v>18121000</v>
      </c>
      <c r="X17" s="1">
        <v>23606000</v>
      </c>
      <c r="Y17" s="1">
        <v>23779000</v>
      </c>
      <c r="Z17" s="1">
        <v>20368000</v>
      </c>
      <c r="AA17" s="1">
        <v>19810000</v>
      </c>
      <c r="AB17" s="1">
        <v>20230000</v>
      </c>
      <c r="AC17" s="1">
        <v>20247000</v>
      </c>
      <c r="AD17" s="1">
        <v>16688000</v>
      </c>
    </row>
    <row r="18" spans="1:39" ht="20" x14ac:dyDescent="0.25">
      <c r="A18" s="5" t="s">
        <v>13</v>
      </c>
      <c r="B18" s="1">
        <v>1700000</v>
      </c>
      <c r="C18" s="1">
        <v>3400000</v>
      </c>
      <c r="D18" s="1">
        <v>6000000</v>
      </c>
      <c r="E18" s="1">
        <v>7500000</v>
      </c>
      <c r="F18" s="1">
        <v>7800000</v>
      </c>
      <c r="G18" s="1">
        <v>9800000</v>
      </c>
      <c r="H18" s="1">
        <v>11479000</v>
      </c>
      <c r="I18" s="1">
        <v>14350000</v>
      </c>
      <c r="J18" s="1">
        <v>16308200</v>
      </c>
      <c r="K18" s="1">
        <v>25545000</v>
      </c>
      <c r="L18" s="1">
        <v>30808300</v>
      </c>
      <c r="M18" s="1">
        <v>31296000</v>
      </c>
      <c r="N18" s="1">
        <v>31456000</v>
      </c>
      <c r="O18" s="1">
        <v>37089000</v>
      </c>
      <c r="P18" s="1">
        <v>42804000</v>
      </c>
      <c r="Q18" s="1">
        <v>41354000</v>
      </c>
      <c r="R18" s="1">
        <v>43242000</v>
      </c>
      <c r="S18" s="1">
        <v>45694000</v>
      </c>
      <c r="T18" s="1">
        <v>48167000</v>
      </c>
      <c r="U18" s="1">
        <v>56728000</v>
      </c>
      <c r="V18" s="1">
        <v>53726000</v>
      </c>
      <c r="W18" s="1">
        <v>48893000</v>
      </c>
      <c r="X18" s="1">
        <v>49643000</v>
      </c>
      <c r="Y18" s="1">
        <v>57441000</v>
      </c>
      <c r="Z18" s="1">
        <v>79040000</v>
      </c>
      <c r="AA18" s="1">
        <v>85334000</v>
      </c>
      <c r="AB18" s="1">
        <v>104257000</v>
      </c>
      <c r="AC18" s="1">
        <v>123084000</v>
      </c>
      <c r="AD18" s="1">
        <v>138605000</v>
      </c>
      <c r="AJ18" s="18" t="s">
        <v>124</v>
      </c>
      <c r="AK18" s="19" t="s">
        <v>157</v>
      </c>
      <c r="AL18" s="19" t="s">
        <v>158</v>
      </c>
      <c r="AM18" s="19" t="s">
        <v>159</v>
      </c>
    </row>
    <row r="19" spans="1:39" ht="19" x14ac:dyDescent="0.25">
      <c r="A19" s="6" t="s">
        <v>14</v>
      </c>
      <c r="B19" s="10">
        <v>3800000</v>
      </c>
      <c r="C19" s="10">
        <v>14800000</v>
      </c>
      <c r="D19" s="10">
        <v>24200000</v>
      </c>
      <c r="E19" s="10">
        <v>27000000</v>
      </c>
      <c r="F19" s="10">
        <v>32700000</v>
      </c>
      <c r="G19" s="10">
        <v>45000000</v>
      </c>
      <c r="H19" s="10">
        <v>59453000</v>
      </c>
      <c r="I19" s="10">
        <v>85393700</v>
      </c>
      <c r="J19" s="10">
        <v>109965800</v>
      </c>
      <c r="K19" s="10">
        <v>119712100</v>
      </c>
      <c r="L19" s="10">
        <v>161104800</v>
      </c>
      <c r="M19" s="10">
        <v>196365000</v>
      </c>
      <c r="N19" s="10">
        <v>190265000</v>
      </c>
      <c r="O19" s="10">
        <v>254510000</v>
      </c>
      <c r="P19" s="10">
        <v>292454000</v>
      </c>
      <c r="Q19" s="10">
        <v>270917000</v>
      </c>
      <c r="R19" s="10">
        <v>282953000</v>
      </c>
      <c r="S19" s="10">
        <v>313649000</v>
      </c>
      <c r="T19" s="10">
        <v>337564000</v>
      </c>
      <c r="U19" s="10">
        <v>343867000</v>
      </c>
      <c r="V19" s="10">
        <v>332529000</v>
      </c>
      <c r="W19" s="10">
        <v>399083000</v>
      </c>
      <c r="X19" s="10">
        <v>469114000</v>
      </c>
      <c r="Y19" s="10">
        <v>521286000</v>
      </c>
      <c r="Z19" s="10">
        <v>661779000</v>
      </c>
      <c r="AA19" s="10">
        <v>810095000</v>
      </c>
      <c r="AB19" s="10">
        <v>925326000</v>
      </c>
      <c r="AC19" s="10">
        <v>1265177000</v>
      </c>
      <c r="AD19" s="10">
        <v>1496247000</v>
      </c>
      <c r="AE19" s="27">
        <v>1639000000</v>
      </c>
      <c r="AF19" s="27">
        <v>1800000000</v>
      </c>
      <c r="AG19" s="27">
        <v>2005000000</v>
      </c>
      <c r="AH19" s="27">
        <v>2102000000</v>
      </c>
      <c r="AI19" s="27">
        <v>2313000000</v>
      </c>
      <c r="AJ19" s="26">
        <f>AD41-AD57-AD62</f>
        <v>1264763000</v>
      </c>
      <c r="AK19" s="32">
        <f>AL103/AE3</f>
        <v>10.966299271576228</v>
      </c>
      <c r="AL19" s="32">
        <f>AL103/AE28</f>
        <v>35.395811660550457</v>
      </c>
      <c r="AM19" s="33">
        <f>AL103/AE108</f>
        <v>50.445237348151672</v>
      </c>
    </row>
    <row r="20" spans="1:39" ht="19" customHeight="1" x14ac:dyDescent="0.25">
      <c r="A20" s="14" t="s">
        <v>100</v>
      </c>
      <c r="B20" s="1"/>
      <c r="C20" s="15">
        <f>(C19/B19)-1</f>
        <v>2.8947368421052633</v>
      </c>
      <c r="D20" s="15">
        <f>(D19/C19)-1</f>
        <v>0.63513513513513509</v>
      </c>
      <c r="E20" s="15">
        <f>(E19/D19)-1</f>
        <v>0.11570247933884303</v>
      </c>
      <c r="F20" s="15">
        <f t="shared" ref="F20:AD20" si="27">(F19/E19)-1</f>
        <v>0.21111111111111103</v>
      </c>
      <c r="G20" s="15">
        <f t="shared" si="27"/>
        <v>0.37614678899082565</v>
      </c>
      <c r="H20" s="15">
        <f t="shared" si="27"/>
        <v>0.32117777777777778</v>
      </c>
      <c r="I20" s="15">
        <f t="shared" si="27"/>
        <v>0.43632280961431724</v>
      </c>
      <c r="J20" s="15">
        <f t="shared" si="27"/>
        <v>0.28775073571001131</v>
      </c>
      <c r="K20" s="15">
        <f t="shared" si="27"/>
        <v>8.8630283233514406E-2</v>
      </c>
      <c r="L20" s="15">
        <f t="shared" si="27"/>
        <v>0.34576872346237342</v>
      </c>
      <c r="M20" s="15">
        <f t="shared" si="27"/>
        <v>0.21886498726294934</v>
      </c>
      <c r="N20" s="15">
        <f t="shared" si="27"/>
        <v>-3.1064599088432288E-2</v>
      </c>
      <c r="O20" s="15">
        <f t="shared" si="27"/>
        <v>0.33766063122487067</v>
      </c>
      <c r="P20" s="15">
        <f t="shared" si="27"/>
        <v>0.14908647990255797</v>
      </c>
      <c r="Q20" s="15">
        <f t="shared" si="27"/>
        <v>-7.3642350591887951E-2</v>
      </c>
      <c r="R20" s="15">
        <f t="shared" si="27"/>
        <v>4.4426890892782733E-2</v>
      </c>
      <c r="S20" s="15">
        <f t="shared" si="27"/>
        <v>0.10848444794718559</v>
      </c>
      <c r="T20" s="15">
        <f t="shared" si="27"/>
        <v>7.6247652630807128E-2</v>
      </c>
      <c r="U20" s="15">
        <f t="shared" si="27"/>
        <v>1.8672014788306823E-2</v>
      </c>
      <c r="V20" s="15">
        <f t="shared" si="27"/>
        <v>-3.2972050240354545E-2</v>
      </c>
      <c r="W20" s="15">
        <f t="shared" si="27"/>
        <v>0.20014494976377994</v>
      </c>
      <c r="X20" s="15">
        <f t="shared" si="27"/>
        <v>0.17547978741264347</v>
      </c>
      <c r="Y20" s="15">
        <f t="shared" si="27"/>
        <v>0.11121390536202291</v>
      </c>
      <c r="Z20" s="15">
        <f t="shared" si="27"/>
        <v>0.26951232145118031</v>
      </c>
      <c r="AA20" s="15">
        <f t="shared" si="27"/>
        <v>0.22411711462587958</v>
      </c>
      <c r="AB20" s="15">
        <f t="shared" si="27"/>
        <v>0.14224381091106597</v>
      </c>
      <c r="AC20" s="15">
        <f t="shared" si="27"/>
        <v>0.36727704614373735</v>
      </c>
      <c r="AD20" s="15">
        <f t="shared" si="27"/>
        <v>0.18263847667164357</v>
      </c>
      <c r="AE20" s="16">
        <f t="shared" ref="AE20" si="28">(AE19/AD19)-1</f>
        <v>9.5407375921221504E-2</v>
      </c>
      <c r="AF20" s="16">
        <f t="shared" ref="AF20" si="29">(AF19/AE19)-1</f>
        <v>9.8230628431970723E-2</v>
      </c>
      <c r="AG20" s="16">
        <f t="shared" ref="AG20" si="30">(AG19/AF19)-1</f>
        <v>0.11388888888888893</v>
      </c>
      <c r="AH20" s="16">
        <f t="shared" ref="AH20" si="31">(AH19/AG19)-1</f>
        <v>4.8379052369077247E-2</v>
      </c>
      <c r="AI20" s="16">
        <f t="shared" ref="AI20" si="32">(AI19/AH19)-1</f>
        <v>0.10038058991436727</v>
      </c>
    </row>
    <row r="21" spans="1:39" ht="20" x14ac:dyDescent="0.25">
      <c r="A21" s="5" t="s">
        <v>15</v>
      </c>
      <c r="B21" s="2">
        <v>0.16669999999999999</v>
      </c>
      <c r="C21" s="2">
        <v>0.25469999999999998</v>
      </c>
      <c r="D21" s="2">
        <v>0.20469999999999999</v>
      </c>
      <c r="E21" s="2">
        <v>0.21379999999999999</v>
      </c>
      <c r="F21" s="2">
        <v>0.2863</v>
      </c>
      <c r="G21" s="2">
        <v>0.31730000000000003</v>
      </c>
      <c r="H21" s="2">
        <v>0.31280000000000002</v>
      </c>
      <c r="I21" s="2">
        <v>0.33629999999999999</v>
      </c>
      <c r="J21" s="2">
        <v>0.34749999999999998</v>
      </c>
      <c r="K21" s="2">
        <v>0.34460000000000002</v>
      </c>
      <c r="L21" s="2">
        <v>0.40200000000000002</v>
      </c>
      <c r="M21" s="2">
        <v>0.42959999999999998</v>
      </c>
      <c r="N21" s="2">
        <v>0.36</v>
      </c>
      <c r="O21" s="2">
        <v>0.45390000000000003</v>
      </c>
      <c r="P21" s="2">
        <v>0.37259999999999999</v>
      </c>
      <c r="Q21" s="2">
        <v>0.36459999999999998</v>
      </c>
      <c r="R21" s="2">
        <v>0.36609999999999998</v>
      </c>
      <c r="S21" s="2">
        <v>0.35959999999999998</v>
      </c>
      <c r="T21" s="2">
        <v>0.36530000000000001</v>
      </c>
      <c r="U21" s="2">
        <v>0.3286</v>
      </c>
      <c r="V21" s="2">
        <v>0.2858</v>
      </c>
      <c r="W21" s="2">
        <v>0.34820000000000001</v>
      </c>
      <c r="X21" s="2">
        <v>0.36980000000000002</v>
      </c>
      <c r="Y21" s="2">
        <v>0.36</v>
      </c>
      <c r="Z21" s="2">
        <v>0.36649999999999999</v>
      </c>
      <c r="AA21" s="2">
        <v>0.3967</v>
      </c>
      <c r="AB21" s="2">
        <v>0.41949999999999998</v>
      </c>
      <c r="AC21" s="2">
        <v>0.46989999999999998</v>
      </c>
      <c r="AD21" s="2">
        <v>0.4274</v>
      </c>
      <c r="AE21" s="28">
        <f>AE19/AE3</f>
        <v>0.42351421188630489</v>
      </c>
      <c r="AF21" s="28">
        <f t="shared" ref="AF21:AI21" si="33">AF19/AF3</f>
        <v>0.43206913106096978</v>
      </c>
      <c r="AG21" s="28">
        <f t="shared" si="33"/>
        <v>0.43777292576419213</v>
      </c>
      <c r="AH21" s="28">
        <f t="shared" si="33"/>
        <v>0.4190590111642743</v>
      </c>
      <c r="AI21" s="28">
        <f t="shared" si="33"/>
        <v>0.42865085248332097</v>
      </c>
      <c r="AK21" s="45" t="s">
        <v>166</v>
      </c>
      <c r="AL21" s="18" t="s">
        <v>160</v>
      </c>
      <c r="AM21" s="19" t="s">
        <v>167</v>
      </c>
    </row>
    <row r="22" spans="1:39" ht="19" x14ac:dyDescent="0.25">
      <c r="A22" s="6" t="s">
        <v>16</v>
      </c>
      <c r="B22" s="10">
        <v>4200000</v>
      </c>
      <c r="C22" s="10">
        <v>11200000</v>
      </c>
      <c r="D22" s="10">
        <v>17800000</v>
      </c>
      <c r="E22" s="10">
        <v>18800000</v>
      </c>
      <c r="F22" s="10">
        <v>23600000</v>
      </c>
      <c r="G22" s="10">
        <v>33400000</v>
      </c>
      <c r="H22" s="10">
        <v>46216200</v>
      </c>
      <c r="I22" s="10">
        <v>68117300</v>
      </c>
      <c r="J22" s="10">
        <v>89939500</v>
      </c>
      <c r="K22" s="10">
        <v>90754000</v>
      </c>
      <c r="L22" s="10">
        <v>124765600</v>
      </c>
      <c r="M22" s="10">
        <v>156859000</v>
      </c>
      <c r="N22" s="10">
        <v>171562000</v>
      </c>
      <c r="O22" s="10">
        <v>203145000</v>
      </c>
      <c r="P22" s="10">
        <v>237917000</v>
      </c>
      <c r="Q22" s="10">
        <v>225325000</v>
      </c>
      <c r="R22" s="10">
        <v>239070000</v>
      </c>
      <c r="S22" s="10">
        <v>265290000</v>
      </c>
      <c r="T22" s="10">
        <v>286353000</v>
      </c>
      <c r="U22" s="10">
        <v>282992000</v>
      </c>
      <c r="V22" s="10">
        <v>274934000</v>
      </c>
      <c r="W22" s="10">
        <v>344401000</v>
      </c>
      <c r="X22" s="10">
        <v>406470000</v>
      </c>
      <c r="Y22" s="10">
        <v>461299000</v>
      </c>
      <c r="Z22" s="10">
        <v>584345000</v>
      </c>
      <c r="AA22" s="10">
        <v>716475000</v>
      </c>
      <c r="AB22" s="10">
        <v>816099000</v>
      </c>
      <c r="AC22" s="10">
        <v>1136426000</v>
      </c>
      <c r="AD22" s="10">
        <v>1374997000</v>
      </c>
      <c r="AK22" s="17">
        <f>SUM(AE29:AI29)/5</f>
        <v>9.6565345886131304E-2</v>
      </c>
      <c r="AL22" s="46">
        <f>(-1*AD99)/AL103</f>
        <v>0</v>
      </c>
      <c r="AM22" s="34">
        <f>AE108/AL103</f>
        <v>1.9823476953798897E-2</v>
      </c>
    </row>
    <row r="23" spans="1:39" ht="19" x14ac:dyDescent="0.25">
      <c r="A23" s="5" t="s">
        <v>17</v>
      </c>
      <c r="B23" s="2">
        <v>0.1842</v>
      </c>
      <c r="C23" s="2">
        <v>0.1928</v>
      </c>
      <c r="D23" s="2">
        <v>0.15060000000000001</v>
      </c>
      <c r="E23" s="2">
        <v>0.1489</v>
      </c>
      <c r="F23" s="2">
        <v>0.20669999999999999</v>
      </c>
      <c r="G23" s="2">
        <v>0.23549999999999999</v>
      </c>
      <c r="H23" s="2">
        <v>0.2432</v>
      </c>
      <c r="I23" s="2">
        <v>0.26829999999999998</v>
      </c>
      <c r="J23" s="2">
        <v>0.28420000000000001</v>
      </c>
      <c r="K23" s="2">
        <v>0.26119999999999999</v>
      </c>
      <c r="L23" s="2">
        <v>0.31130000000000002</v>
      </c>
      <c r="M23" s="2">
        <v>0.34320000000000001</v>
      </c>
      <c r="N23" s="2">
        <v>0.3246</v>
      </c>
      <c r="O23" s="2">
        <v>0.36230000000000001</v>
      </c>
      <c r="P23" s="2">
        <v>0.30309999999999998</v>
      </c>
      <c r="Q23" s="2">
        <v>0.30320000000000003</v>
      </c>
      <c r="R23" s="2">
        <v>0.30930000000000002</v>
      </c>
      <c r="S23" s="2">
        <v>0.30409999999999998</v>
      </c>
      <c r="T23" s="2">
        <v>0.30980000000000002</v>
      </c>
      <c r="U23" s="2">
        <v>0.27039999999999997</v>
      </c>
      <c r="V23" s="2">
        <v>0.23630000000000001</v>
      </c>
      <c r="W23" s="2">
        <v>0.30049999999999999</v>
      </c>
      <c r="X23" s="2">
        <v>0.32040000000000002</v>
      </c>
      <c r="Y23" s="2">
        <v>0.31859999999999999</v>
      </c>
      <c r="Z23" s="2">
        <v>0.3236</v>
      </c>
      <c r="AA23" s="2">
        <v>0.35089999999999999</v>
      </c>
      <c r="AB23" s="2">
        <v>0.37</v>
      </c>
      <c r="AC23" s="2">
        <v>0.42209999999999998</v>
      </c>
      <c r="AD23" s="2">
        <v>0.39279999999999998</v>
      </c>
    </row>
    <row r="24" spans="1:39" ht="19" x14ac:dyDescent="0.25">
      <c r="A24" s="5" t="s">
        <v>18</v>
      </c>
      <c r="B24" s="1">
        <v>-500000</v>
      </c>
      <c r="C24" s="1">
        <v>200000</v>
      </c>
      <c r="D24" s="1">
        <v>400000</v>
      </c>
      <c r="E24" s="1">
        <v>700000</v>
      </c>
      <c r="F24" s="1">
        <v>1300000</v>
      </c>
      <c r="G24" s="1">
        <v>1800000</v>
      </c>
      <c r="H24" s="1">
        <v>1757800</v>
      </c>
      <c r="I24" s="1">
        <v>2926400</v>
      </c>
      <c r="J24" s="1">
        <v>3718100</v>
      </c>
      <c r="K24" s="1">
        <v>3413100</v>
      </c>
      <c r="L24" s="1">
        <v>5530900</v>
      </c>
      <c r="M24" s="1">
        <v>8210000</v>
      </c>
      <c r="N24" s="1">
        <v>2960000</v>
      </c>
      <c r="O24" s="1">
        <v>14276000</v>
      </c>
      <c r="P24" s="1">
        <v>11733000</v>
      </c>
      <c r="Q24" s="1">
        <v>2407000</v>
      </c>
      <c r="R24" s="1">
        <v>425000</v>
      </c>
      <c r="S24" s="1">
        <v>-1413000</v>
      </c>
      <c r="T24" s="1">
        <v>-8297000</v>
      </c>
      <c r="U24" s="1">
        <v>-6120000</v>
      </c>
      <c r="V24" s="1">
        <v>-4899000</v>
      </c>
      <c r="W24" s="1">
        <v>-12332000</v>
      </c>
      <c r="X24" s="1">
        <v>-10605000</v>
      </c>
      <c r="Y24" s="1">
        <v>-21199000</v>
      </c>
      <c r="Z24" s="1">
        <v>-21834000</v>
      </c>
      <c r="AA24" s="1">
        <v>-11524000</v>
      </c>
      <c r="AB24" s="1">
        <v>-15260000</v>
      </c>
      <c r="AC24" s="1">
        <v>-14580000</v>
      </c>
      <c r="AD24" s="1">
        <v>-34043000</v>
      </c>
    </row>
    <row r="25" spans="1:39" ht="19" x14ac:dyDescent="0.25">
      <c r="A25" s="6" t="s">
        <v>19</v>
      </c>
      <c r="B25" s="10">
        <v>3700000</v>
      </c>
      <c r="C25" s="10">
        <v>11400000</v>
      </c>
      <c r="D25" s="10">
        <v>18200000</v>
      </c>
      <c r="E25" s="10">
        <v>19500000</v>
      </c>
      <c r="F25" s="10">
        <v>24900000</v>
      </c>
      <c r="G25" s="10">
        <v>35200000</v>
      </c>
      <c r="H25" s="10">
        <v>47974000</v>
      </c>
      <c r="I25" s="10">
        <v>71043700</v>
      </c>
      <c r="J25" s="10">
        <v>93657600</v>
      </c>
      <c r="K25" s="10">
        <v>94167100</v>
      </c>
      <c r="L25" s="10">
        <v>130296500</v>
      </c>
      <c r="M25" s="10">
        <v>165069000</v>
      </c>
      <c r="N25" s="10">
        <v>174522000</v>
      </c>
      <c r="O25" s="10">
        <v>217421000</v>
      </c>
      <c r="P25" s="10">
        <v>249650000</v>
      </c>
      <c r="Q25" s="10">
        <v>227732000</v>
      </c>
      <c r="R25" s="10">
        <v>239495000</v>
      </c>
      <c r="S25" s="10">
        <v>263877000</v>
      </c>
      <c r="T25" s="10">
        <v>278056000</v>
      </c>
      <c r="U25" s="10">
        <v>276872000</v>
      </c>
      <c r="V25" s="10">
        <v>270035000</v>
      </c>
      <c r="W25" s="10">
        <v>332069000</v>
      </c>
      <c r="X25" s="10">
        <v>395865000</v>
      </c>
      <c r="Y25" s="10">
        <v>440100000</v>
      </c>
      <c r="Z25" s="10">
        <v>562511000</v>
      </c>
      <c r="AA25" s="10">
        <v>704951000</v>
      </c>
      <c r="AB25" s="10">
        <v>800839000</v>
      </c>
      <c r="AC25" s="10">
        <v>1121846000</v>
      </c>
      <c r="AD25" s="10">
        <v>1340954000</v>
      </c>
    </row>
    <row r="26" spans="1:39" ht="19" x14ac:dyDescent="0.25">
      <c r="A26" s="5" t="s">
        <v>20</v>
      </c>
      <c r="B26" s="2">
        <v>0.1623</v>
      </c>
      <c r="C26" s="2">
        <v>0.19620000000000001</v>
      </c>
      <c r="D26" s="2">
        <v>0.154</v>
      </c>
      <c r="E26" s="2">
        <v>0.15440000000000001</v>
      </c>
      <c r="F26" s="2">
        <v>0.218</v>
      </c>
      <c r="G26" s="2">
        <v>0.2482</v>
      </c>
      <c r="H26" s="2">
        <v>0.25240000000000001</v>
      </c>
      <c r="I26" s="2">
        <v>0.27979999999999999</v>
      </c>
      <c r="J26" s="2">
        <v>0.29599999999999999</v>
      </c>
      <c r="K26" s="2">
        <v>0.27100000000000002</v>
      </c>
      <c r="L26" s="2">
        <v>0.3251</v>
      </c>
      <c r="M26" s="2">
        <v>0.36109999999999998</v>
      </c>
      <c r="N26" s="2">
        <v>0.33019999999999999</v>
      </c>
      <c r="O26" s="2">
        <v>0.38779999999999998</v>
      </c>
      <c r="P26" s="2">
        <v>0.31809999999999999</v>
      </c>
      <c r="Q26" s="2">
        <v>0.30649999999999999</v>
      </c>
      <c r="R26" s="2">
        <v>0.30990000000000001</v>
      </c>
      <c r="S26" s="2">
        <v>0.30249999999999999</v>
      </c>
      <c r="T26" s="2">
        <v>0.3009</v>
      </c>
      <c r="U26" s="2">
        <v>0.2646</v>
      </c>
      <c r="V26" s="2">
        <v>0.2321</v>
      </c>
      <c r="W26" s="2">
        <v>0.28970000000000001</v>
      </c>
      <c r="X26" s="2">
        <v>0.31209999999999999</v>
      </c>
      <c r="Y26" s="2">
        <v>0.3039</v>
      </c>
      <c r="Z26" s="2">
        <v>0.3115</v>
      </c>
      <c r="AA26" s="2">
        <v>0.34520000000000001</v>
      </c>
      <c r="AB26" s="2">
        <v>0.36309999999999998</v>
      </c>
      <c r="AC26" s="2">
        <v>0.41670000000000001</v>
      </c>
      <c r="AD26" s="2">
        <v>0.38300000000000001</v>
      </c>
    </row>
    <row r="27" spans="1:39" ht="19" x14ac:dyDescent="0.25">
      <c r="A27" s="5" t="s">
        <v>21</v>
      </c>
      <c r="B27" s="1">
        <v>1500000</v>
      </c>
      <c r="C27" s="1">
        <v>4500000</v>
      </c>
      <c r="D27" s="1">
        <v>7000000</v>
      </c>
      <c r="E27" s="1">
        <v>7500000</v>
      </c>
      <c r="F27" s="1">
        <v>9700000</v>
      </c>
      <c r="G27" s="1">
        <v>13200000</v>
      </c>
      <c r="H27" s="1">
        <v>18544900</v>
      </c>
      <c r="I27" s="1">
        <v>28358700</v>
      </c>
      <c r="J27" s="1">
        <v>36268400</v>
      </c>
      <c r="K27" s="1">
        <v>36944900</v>
      </c>
      <c r="L27" s="1">
        <v>51076200</v>
      </c>
      <c r="M27" s="1">
        <v>62953000</v>
      </c>
      <c r="N27" s="1">
        <v>61862000</v>
      </c>
      <c r="O27" s="1">
        <v>81083000</v>
      </c>
      <c r="P27" s="1">
        <v>92718000</v>
      </c>
      <c r="Q27" s="1">
        <v>88186000</v>
      </c>
      <c r="R27" s="1">
        <v>87868000</v>
      </c>
      <c r="S27" s="1">
        <v>97502000</v>
      </c>
      <c r="T27" s="1">
        <v>95937000</v>
      </c>
      <c r="U27" s="1">
        <v>96847000</v>
      </c>
      <c r="V27" s="1">
        <v>91348000</v>
      </c>
      <c r="W27" s="1">
        <v>112286000</v>
      </c>
      <c r="X27" s="1">
        <v>125505000</v>
      </c>
      <c r="Y27" s="1">
        <v>45839000</v>
      </c>
      <c r="Z27" s="1">
        <v>144504000</v>
      </c>
      <c r="AA27" s="1">
        <v>113258000</v>
      </c>
      <c r="AB27" s="1">
        <v>100932000</v>
      </c>
      <c r="AC27" s="1">
        <v>185351000</v>
      </c>
      <c r="AD27" s="1">
        <v>250824000</v>
      </c>
    </row>
    <row r="28" spans="1:39" ht="20" thickBot="1" x14ac:dyDescent="0.3">
      <c r="A28" s="7" t="s">
        <v>22</v>
      </c>
      <c r="B28" s="11">
        <v>600000</v>
      </c>
      <c r="C28" s="11">
        <v>6900000</v>
      </c>
      <c r="D28" s="11">
        <v>11200000</v>
      </c>
      <c r="E28" s="11">
        <v>12000000</v>
      </c>
      <c r="F28" s="11">
        <v>15200000</v>
      </c>
      <c r="G28" s="11">
        <v>22000000</v>
      </c>
      <c r="H28" s="11">
        <v>29429100</v>
      </c>
      <c r="I28" s="11">
        <v>42685000</v>
      </c>
      <c r="J28" s="11">
        <v>57389200</v>
      </c>
      <c r="K28" s="11">
        <v>57222200</v>
      </c>
      <c r="L28" s="11">
        <v>79220300</v>
      </c>
      <c r="M28" s="11">
        <v>102116000</v>
      </c>
      <c r="N28" s="11">
        <v>96947000</v>
      </c>
      <c r="O28" s="11">
        <v>136338000</v>
      </c>
      <c r="P28" s="11">
        <v>156932000</v>
      </c>
      <c r="Q28" s="11">
        <v>141103000</v>
      </c>
      <c r="R28" s="11">
        <v>151627000</v>
      </c>
      <c r="S28" s="11">
        <v>166375000</v>
      </c>
      <c r="T28" s="11">
        <v>182119000</v>
      </c>
      <c r="U28" s="11">
        <v>180025000</v>
      </c>
      <c r="V28" s="11">
        <v>178687000</v>
      </c>
      <c r="W28" s="11">
        <v>219783000</v>
      </c>
      <c r="X28" s="11">
        <v>270360000</v>
      </c>
      <c r="Y28" s="11">
        <v>394227000</v>
      </c>
      <c r="Z28" s="11">
        <v>417867000</v>
      </c>
      <c r="AA28" s="11">
        <v>591693000</v>
      </c>
      <c r="AB28" s="11">
        <v>699907000</v>
      </c>
      <c r="AC28" s="11">
        <v>936495000</v>
      </c>
      <c r="AD28" s="11">
        <v>1090130000</v>
      </c>
      <c r="AE28" s="29">
        <v>1199000000</v>
      </c>
      <c r="AF28" s="29">
        <v>1317000000</v>
      </c>
      <c r="AG28" s="29">
        <v>1524000000</v>
      </c>
      <c r="AH28" s="29">
        <v>1562000000</v>
      </c>
      <c r="AI28" s="29">
        <v>1722000000</v>
      </c>
    </row>
    <row r="29" spans="1:39" ht="20" customHeight="1" thickTop="1" x14ac:dyDescent="0.25">
      <c r="A29" s="14" t="s">
        <v>101</v>
      </c>
      <c r="B29" s="1"/>
      <c r="C29" s="15">
        <f>(C28/B28)-1</f>
        <v>10.5</v>
      </c>
      <c r="D29" s="15">
        <f>(D28/C28)-1</f>
        <v>0.62318840579710155</v>
      </c>
      <c r="E29" s="15">
        <f>(E28/D28)-1</f>
        <v>7.1428571428571397E-2</v>
      </c>
      <c r="F29" s="15">
        <f t="shared" ref="F29:AD29" si="34">(F28/E28)-1</f>
        <v>0.26666666666666661</v>
      </c>
      <c r="G29" s="15">
        <f t="shared" si="34"/>
        <v>0.44736842105263164</v>
      </c>
      <c r="H29" s="15">
        <f t="shared" si="34"/>
        <v>0.33768636363636362</v>
      </c>
      <c r="I29" s="15">
        <f t="shared" si="34"/>
        <v>0.45043511354407717</v>
      </c>
      <c r="J29" s="15">
        <f t="shared" si="34"/>
        <v>0.34448166803326696</v>
      </c>
      <c r="K29" s="15">
        <f t="shared" si="34"/>
        <v>-2.9099551832052484E-3</v>
      </c>
      <c r="L29" s="15">
        <f t="shared" si="34"/>
        <v>0.38443296482833578</v>
      </c>
      <c r="M29" s="15">
        <f t="shared" si="34"/>
        <v>0.2890130433739837</v>
      </c>
      <c r="N29" s="15">
        <f t="shared" si="34"/>
        <v>-5.061890399153901E-2</v>
      </c>
      <c r="O29" s="15">
        <f t="shared" si="34"/>
        <v>0.40631479055566433</v>
      </c>
      <c r="P29" s="15">
        <f t="shared" si="34"/>
        <v>0.15105106426674886</v>
      </c>
      <c r="Q29" s="15">
        <f t="shared" si="34"/>
        <v>-0.10086534295108707</v>
      </c>
      <c r="R29" s="15">
        <f t="shared" si="34"/>
        <v>7.4583814660212688E-2</v>
      </c>
      <c r="S29" s="15">
        <f t="shared" si="34"/>
        <v>9.7264998977754535E-2</v>
      </c>
      <c r="T29" s="15">
        <f t="shared" si="34"/>
        <v>9.4629601803155605E-2</v>
      </c>
      <c r="U29" s="15">
        <f t="shared" si="34"/>
        <v>-1.1497976597719117E-2</v>
      </c>
      <c r="V29" s="15">
        <f t="shared" si="34"/>
        <v>-7.4323010692959324E-3</v>
      </c>
      <c r="W29" s="15">
        <f t="shared" si="34"/>
        <v>0.22998875128017149</v>
      </c>
      <c r="X29" s="15">
        <f t="shared" si="34"/>
        <v>0.23012243895114737</v>
      </c>
      <c r="Y29" s="15">
        <f t="shared" si="34"/>
        <v>0.45815579227696412</v>
      </c>
      <c r="Z29" s="15">
        <f t="shared" si="34"/>
        <v>5.9965451376998491E-2</v>
      </c>
      <c r="AA29" s="15">
        <f t="shared" si="34"/>
        <v>0.41598403319716559</v>
      </c>
      <c r="AB29" s="15">
        <f t="shared" si="34"/>
        <v>0.18288876157061185</v>
      </c>
      <c r="AC29" s="15">
        <f t="shared" si="34"/>
        <v>0.33802776654612687</v>
      </c>
      <c r="AD29" s="15">
        <f t="shared" si="34"/>
        <v>0.16405319836197729</v>
      </c>
      <c r="AE29" s="16">
        <f t="shared" ref="AE29" si="35">(AE28/AD28)-1</f>
        <v>9.9868822984414685E-2</v>
      </c>
      <c r="AF29" s="16">
        <f t="shared" ref="AF29" si="36">(AF28/AE28)-1</f>
        <v>9.8415346121768055E-2</v>
      </c>
      <c r="AG29" s="16">
        <f t="shared" ref="AG29" si="37">(AG28/AF28)-1</f>
        <v>0.15717539863325736</v>
      </c>
      <c r="AH29" s="16">
        <f t="shared" ref="AH29" si="38">(AH28/AG28)-1</f>
        <v>2.4934383202099841E-2</v>
      </c>
      <c r="AI29" s="16">
        <f t="shared" ref="AI29" si="39">(AI28/AH28)-1</f>
        <v>0.10243277848911658</v>
      </c>
    </row>
    <row r="30" spans="1:39" ht="19" x14ac:dyDescent="0.25">
      <c r="A30" s="5" t="s">
        <v>23</v>
      </c>
      <c r="B30" s="2">
        <v>2.63E-2</v>
      </c>
      <c r="C30" s="2">
        <v>0.1188</v>
      </c>
      <c r="D30" s="2">
        <v>9.4799999999999995E-2</v>
      </c>
      <c r="E30" s="2">
        <v>9.5000000000000001E-2</v>
      </c>
      <c r="F30" s="2">
        <v>0.1331</v>
      </c>
      <c r="G30" s="2">
        <v>0.15509999999999999</v>
      </c>
      <c r="H30" s="2">
        <v>0.15490000000000001</v>
      </c>
      <c r="I30" s="2">
        <v>0.1681</v>
      </c>
      <c r="J30" s="2">
        <v>0.18129999999999999</v>
      </c>
      <c r="K30" s="2">
        <v>0.16470000000000001</v>
      </c>
      <c r="L30" s="2">
        <v>0.19769999999999999</v>
      </c>
      <c r="M30" s="2">
        <v>0.22339999999999999</v>
      </c>
      <c r="N30" s="2">
        <v>0.18340000000000001</v>
      </c>
      <c r="O30" s="2">
        <v>0.2432</v>
      </c>
      <c r="P30" s="2">
        <v>0.2</v>
      </c>
      <c r="Q30" s="2">
        <v>0.18990000000000001</v>
      </c>
      <c r="R30" s="2">
        <v>0.19620000000000001</v>
      </c>
      <c r="S30" s="2">
        <v>0.19070000000000001</v>
      </c>
      <c r="T30" s="2">
        <v>0.1971</v>
      </c>
      <c r="U30" s="2">
        <v>0.17199999999999999</v>
      </c>
      <c r="V30" s="2">
        <v>0.15359999999999999</v>
      </c>
      <c r="W30" s="2">
        <v>0.1918</v>
      </c>
      <c r="X30" s="2">
        <v>0.21310000000000001</v>
      </c>
      <c r="Y30" s="2">
        <v>0.27229999999999999</v>
      </c>
      <c r="Z30" s="2">
        <v>0.23139999999999999</v>
      </c>
      <c r="AA30" s="2">
        <v>0.2898</v>
      </c>
      <c r="AB30" s="2">
        <v>0.31730000000000003</v>
      </c>
      <c r="AC30" s="2">
        <v>0.3478</v>
      </c>
      <c r="AD30" s="2">
        <v>0.31140000000000001</v>
      </c>
      <c r="AE30" s="30">
        <f>AE28/AE3</f>
        <v>0.30981912144702844</v>
      </c>
      <c r="AF30" s="30">
        <f t="shared" ref="AF30:AI30" si="40">AF28/AF3</f>
        <v>0.31613058089294288</v>
      </c>
      <c r="AG30" s="30">
        <f t="shared" si="40"/>
        <v>0.33275109170305678</v>
      </c>
      <c r="AH30" s="30">
        <f t="shared" si="40"/>
        <v>0.31140350877192985</v>
      </c>
      <c r="AI30" s="30">
        <f t="shared" si="40"/>
        <v>0.31912527798369161</v>
      </c>
    </row>
    <row r="31" spans="1:39" ht="19" x14ac:dyDescent="0.25">
      <c r="A31" s="5" t="s">
        <v>24</v>
      </c>
      <c r="B31" s="12" t="s">
        <v>90</v>
      </c>
      <c r="C31" s="12">
        <v>0.03</v>
      </c>
      <c r="D31" s="12">
        <v>0.04</v>
      </c>
      <c r="E31" s="12">
        <v>0.04</v>
      </c>
      <c r="F31" s="12">
        <v>0.05</v>
      </c>
      <c r="G31" s="12">
        <v>7.0000000000000007E-2</v>
      </c>
      <c r="H31" s="12">
        <v>0.09</v>
      </c>
      <c r="I31" s="12">
        <v>0.13</v>
      </c>
      <c r="J31" s="12">
        <v>0.16</v>
      </c>
      <c r="K31" s="12">
        <v>0.16</v>
      </c>
      <c r="L31" s="12">
        <v>0.22</v>
      </c>
      <c r="M31" s="12">
        <v>0.28000000000000003</v>
      </c>
      <c r="N31" s="12">
        <v>0.27</v>
      </c>
      <c r="O31" s="12">
        <v>0.38</v>
      </c>
      <c r="P31" s="12">
        <v>0.45</v>
      </c>
      <c r="Q31" s="12">
        <v>0.42</v>
      </c>
      <c r="R31" s="12">
        <v>0.45</v>
      </c>
      <c r="S31" s="12">
        <v>0.55000000000000004</v>
      </c>
      <c r="T31" s="12">
        <v>0.71</v>
      </c>
      <c r="U31" s="12">
        <v>0.72</v>
      </c>
      <c r="V31" s="12">
        <v>0.71</v>
      </c>
      <c r="W31" s="12">
        <v>0.88</v>
      </c>
      <c r="X31" s="12">
        <v>1.18</v>
      </c>
      <c r="Y31" s="12">
        <v>1.72</v>
      </c>
      <c r="Z31" s="12">
        <v>1.8</v>
      </c>
      <c r="AA31" s="12">
        <v>2.57</v>
      </c>
      <c r="AB31" s="12">
        <v>3</v>
      </c>
      <c r="AC31" s="12">
        <v>3.96</v>
      </c>
      <c r="AD31" s="12">
        <v>2.29</v>
      </c>
      <c r="AE31" s="31">
        <v>2.5099999999999998</v>
      </c>
      <c r="AF31" s="31">
        <v>2.76</v>
      </c>
      <c r="AG31" s="31">
        <v>3.19</v>
      </c>
      <c r="AH31" s="31">
        <v>3.27</v>
      </c>
      <c r="AI31" s="31">
        <v>3.61</v>
      </c>
    </row>
    <row r="32" spans="1:39" ht="19" x14ac:dyDescent="0.25">
      <c r="A32" s="5" t="s">
        <v>25</v>
      </c>
      <c r="B32" s="12" t="s">
        <v>90</v>
      </c>
      <c r="C32" s="12">
        <v>0.03</v>
      </c>
      <c r="D32" s="12">
        <v>0.04</v>
      </c>
      <c r="E32" s="12">
        <v>0.04</v>
      </c>
      <c r="F32" s="12">
        <v>0.05</v>
      </c>
      <c r="G32" s="12">
        <v>7.0000000000000007E-2</v>
      </c>
      <c r="H32" s="12">
        <v>0.09</v>
      </c>
      <c r="I32" s="12">
        <v>0.13</v>
      </c>
      <c r="J32" s="12">
        <v>0.16</v>
      </c>
      <c r="K32" s="12">
        <v>0.15</v>
      </c>
      <c r="L32" s="12">
        <v>0.22</v>
      </c>
      <c r="M32" s="12">
        <v>0.28000000000000003</v>
      </c>
      <c r="N32" s="12">
        <v>0.26</v>
      </c>
      <c r="O32" s="12">
        <v>0.36</v>
      </c>
      <c r="P32" s="12">
        <v>0.44</v>
      </c>
      <c r="Q32" s="12">
        <v>0.41</v>
      </c>
      <c r="R32" s="12">
        <v>0.45</v>
      </c>
      <c r="S32" s="12">
        <v>0.54</v>
      </c>
      <c r="T32" s="12">
        <v>0.69</v>
      </c>
      <c r="U32" s="12">
        <v>0.69</v>
      </c>
      <c r="V32" s="12">
        <v>0.68</v>
      </c>
      <c r="W32" s="12">
        <v>0.83</v>
      </c>
      <c r="X32" s="12">
        <v>1.1000000000000001</v>
      </c>
      <c r="Y32" s="12">
        <v>1.66</v>
      </c>
      <c r="Z32" s="12">
        <v>1.73</v>
      </c>
      <c r="AA32" s="12">
        <v>2.46</v>
      </c>
      <c r="AB32" s="12">
        <v>2.93</v>
      </c>
      <c r="AC32" s="12">
        <v>3.9</v>
      </c>
      <c r="AD32" s="12">
        <v>2.2599999999999998</v>
      </c>
    </row>
    <row r="33" spans="1:30" ht="19" x14ac:dyDescent="0.25">
      <c r="A33" s="5" t="s">
        <v>26</v>
      </c>
      <c r="B33" s="1">
        <v>179910045</v>
      </c>
      <c r="C33" s="1">
        <v>229885057</v>
      </c>
      <c r="D33" s="1">
        <v>317175264</v>
      </c>
      <c r="E33" s="1">
        <v>318160968</v>
      </c>
      <c r="F33" s="1">
        <v>316351200</v>
      </c>
      <c r="G33" s="1">
        <v>320251200</v>
      </c>
      <c r="H33" s="1">
        <v>323404800</v>
      </c>
      <c r="I33" s="1">
        <v>329358000</v>
      </c>
      <c r="J33" s="1">
        <v>354870400</v>
      </c>
      <c r="K33" s="1">
        <v>365630400</v>
      </c>
      <c r="L33" s="1">
        <v>357827200</v>
      </c>
      <c r="M33" s="1">
        <v>360648000</v>
      </c>
      <c r="N33" s="1">
        <v>361488000</v>
      </c>
      <c r="O33" s="1">
        <v>362604000</v>
      </c>
      <c r="P33" s="1">
        <v>349648000</v>
      </c>
      <c r="Q33" s="1">
        <v>334148000</v>
      </c>
      <c r="R33" s="1">
        <v>336660000</v>
      </c>
      <c r="S33" s="1">
        <v>302596000</v>
      </c>
      <c r="T33" s="1">
        <v>256240000</v>
      </c>
      <c r="U33" s="1">
        <v>249824000</v>
      </c>
      <c r="V33" s="1">
        <v>251386000</v>
      </c>
      <c r="W33" s="1">
        <v>251828000</v>
      </c>
      <c r="X33" s="1">
        <v>228846000</v>
      </c>
      <c r="Y33" s="1">
        <v>228686000</v>
      </c>
      <c r="Z33" s="1">
        <v>231793000</v>
      </c>
      <c r="AA33" s="1">
        <v>230489000</v>
      </c>
      <c r="AB33" s="1">
        <v>233202000</v>
      </c>
      <c r="AC33" s="1">
        <v>236252000</v>
      </c>
      <c r="AD33" s="1">
        <v>474838000</v>
      </c>
    </row>
    <row r="34" spans="1:30" ht="19" x14ac:dyDescent="0.25">
      <c r="A34" s="5" t="s">
        <v>27</v>
      </c>
      <c r="B34" s="1">
        <v>179910045</v>
      </c>
      <c r="C34" s="1">
        <v>243407708</v>
      </c>
      <c r="D34" s="1">
        <v>317175264</v>
      </c>
      <c r="E34" s="1">
        <v>318160968</v>
      </c>
      <c r="F34" s="1">
        <v>322792800</v>
      </c>
      <c r="G34" s="1">
        <v>330828000</v>
      </c>
      <c r="H34" s="1">
        <v>333159623</v>
      </c>
      <c r="I34" s="1">
        <v>338457600</v>
      </c>
      <c r="J34" s="1">
        <v>365004000</v>
      </c>
      <c r="K34" s="1">
        <v>372071200</v>
      </c>
      <c r="L34" s="1">
        <v>366148800</v>
      </c>
      <c r="M34" s="1">
        <v>371936000</v>
      </c>
      <c r="N34" s="1">
        <v>371700000</v>
      </c>
      <c r="O34" s="1">
        <v>373820000</v>
      </c>
      <c r="P34" s="1">
        <v>359432000</v>
      </c>
      <c r="Q34" s="1">
        <v>339076000</v>
      </c>
      <c r="R34" s="1">
        <v>340108000</v>
      </c>
      <c r="S34" s="1">
        <v>306704000</v>
      </c>
      <c r="T34" s="1">
        <v>262856000</v>
      </c>
      <c r="U34" s="1">
        <v>259562000</v>
      </c>
      <c r="V34" s="1">
        <v>262460000</v>
      </c>
      <c r="W34" s="1">
        <v>262850000</v>
      </c>
      <c r="X34" s="1">
        <v>244294000</v>
      </c>
      <c r="Y34" s="1">
        <v>237019000</v>
      </c>
      <c r="Z34" s="1">
        <v>241877000</v>
      </c>
      <c r="AA34" s="1">
        <v>240453000</v>
      </c>
      <c r="AB34" s="1">
        <v>238656000</v>
      </c>
      <c r="AC34" s="1">
        <v>240290000</v>
      </c>
      <c r="AD34" s="1">
        <v>482302000</v>
      </c>
    </row>
    <row r="35" spans="1:30" ht="20" customHeight="1" x14ac:dyDescent="0.25">
      <c r="A35" s="14" t="s">
        <v>102</v>
      </c>
      <c r="B35" s="1"/>
      <c r="C35" s="22">
        <f>(C34-B34)/B34</f>
        <v>0.35294117679754899</v>
      </c>
      <c r="D35" s="22">
        <f t="shared" ref="D35:AD35" si="41">(D34-C34)/C34</f>
        <v>0.3030617091222107</v>
      </c>
      <c r="E35" s="22">
        <f t="shared" si="41"/>
        <v>3.107758113192585E-3</v>
      </c>
      <c r="F35" s="22">
        <f t="shared" si="41"/>
        <v>1.4558140268167652E-2</v>
      </c>
      <c r="G35" s="22">
        <f t="shared" si="41"/>
        <v>2.4892748537142094E-2</v>
      </c>
      <c r="H35" s="22">
        <f t="shared" si="41"/>
        <v>7.0478405697220305E-3</v>
      </c>
      <c r="I35" s="22">
        <f t="shared" si="41"/>
        <v>1.5902218138840914E-2</v>
      </c>
      <c r="J35" s="22">
        <f t="shared" si="41"/>
        <v>7.8433458134785569E-2</v>
      </c>
      <c r="K35" s="22">
        <f t="shared" si="41"/>
        <v>1.9361979594744168E-2</v>
      </c>
      <c r="L35" s="22">
        <f t="shared" si="41"/>
        <v>-1.5917383554545476E-2</v>
      </c>
      <c r="M35" s="22">
        <f t="shared" si="41"/>
        <v>1.580559597628068E-2</v>
      </c>
      <c r="N35" s="22">
        <f t="shared" si="41"/>
        <v>-6.3451776649746188E-4</v>
      </c>
      <c r="O35" s="22">
        <f t="shared" si="41"/>
        <v>5.7035243475921441E-3</v>
      </c>
      <c r="P35" s="22">
        <f t="shared" si="41"/>
        <v>-3.8489112407040824E-2</v>
      </c>
      <c r="Q35" s="22">
        <f t="shared" si="41"/>
        <v>-5.6633799995548531E-2</v>
      </c>
      <c r="R35" s="22">
        <f t="shared" si="41"/>
        <v>3.0435654543524166E-3</v>
      </c>
      <c r="S35" s="22">
        <f t="shared" si="41"/>
        <v>-9.8215860844202432E-2</v>
      </c>
      <c r="T35" s="22">
        <f t="shared" si="41"/>
        <v>-0.14296520423600606</v>
      </c>
      <c r="U35" s="22">
        <f t="shared" si="41"/>
        <v>-1.2531576224244454E-2</v>
      </c>
      <c r="V35" s="22">
        <f t="shared" si="41"/>
        <v>1.1164962513773203E-2</v>
      </c>
      <c r="W35" s="22">
        <f t="shared" si="41"/>
        <v>1.4859407147755849E-3</v>
      </c>
      <c r="X35" s="22">
        <f t="shared" si="41"/>
        <v>-7.0595396614038422E-2</v>
      </c>
      <c r="Y35" s="22">
        <f t="shared" si="41"/>
        <v>-2.9779691682972155E-2</v>
      </c>
      <c r="Z35" s="22">
        <f t="shared" si="41"/>
        <v>2.0496247136305528E-2</v>
      </c>
      <c r="AA35" s="22">
        <f t="shared" si="41"/>
        <v>-5.8872898208593627E-3</v>
      </c>
      <c r="AB35" s="22">
        <f t="shared" si="41"/>
        <v>-7.473393968883732E-3</v>
      </c>
      <c r="AC35" s="22">
        <f t="shared" si="41"/>
        <v>6.8466747117189595E-3</v>
      </c>
      <c r="AD35" s="22">
        <f t="shared" si="41"/>
        <v>1.0071663406716884</v>
      </c>
    </row>
    <row r="36" spans="1:30" ht="20" customHeight="1" x14ac:dyDescent="0.25">
      <c r="A36" s="47" t="s">
        <v>118</v>
      </c>
      <c r="B36" s="48" t="e">
        <f t="shared" ref="B36:AC36" si="42">(B22*(1-(B27/B25))/(B55-B61))</f>
        <v>#VALUE!</v>
      </c>
      <c r="C36" s="48" t="e">
        <f t="shared" si="42"/>
        <v>#VALUE!</v>
      </c>
      <c r="D36" s="48">
        <f t="shared" si="42"/>
        <v>7.7467087368077461E-2</v>
      </c>
      <c r="E36" s="48">
        <f t="shared" si="42"/>
        <v>7.5665341852392223E-2</v>
      </c>
      <c r="F36" s="48">
        <f t="shared" si="42"/>
        <v>8.4396166976047141E-2</v>
      </c>
      <c r="G36" s="48">
        <f t="shared" si="42"/>
        <v>0.10754765584750128</v>
      </c>
      <c r="H36" s="48">
        <f t="shared" si="42"/>
        <v>0.12603037603723816</v>
      </c>
      <c r="I36" s="48">
        <f t="shared" si="42"/>
        <v>0.14853990213220883</v>
      </c>
      <c r="J36" s="48">
        <f t="shared" si="42"/>
        <v>0.11274709258744886</v>
      </c>
      <c r="K36" s="48">
        <f t="shared" si="42"/>
        <v>0.10348366486076331</v>
      </c>
      <c r="L36" s="48">
        <f t="shared" si="42"/>
        <v>0.12439738283236855</v>
      </c>
      <c r="M36" s="48">
        <f t="shared" si="42"/>
        <v>0.13601733531192772</v>
      </c>
      <c r="N36" s="48">
        <f t="shared" si="42"/>
        <v>0.13649622787729365</v>
      </c>
      <c r="O36" s="48">
        <f t="shared" si="42"/>
        <v>0.1417380749133097</v>
      </c>
      <c r="P36" s="48">
        <f t="shared" si="42"/>
        <v>0.18062493340470437</v>
      </c>
      <c r="Q36" s="48">
        <f t="shared" si="42"/>
        <v>0.14466065909102166</v>
      </c>
      <c r="R36" s="48">
        <f t="shared" si="42"/>
        <v>0.13494966750817808</v>
      </c>
      <c r="S36" s="48">
        <f t="shared" si="42"/>
        <v>0.18224458161618887</v>
      </c>
      <c r="T36" s="48">
        <f t="shared" si="42"/>
        <v>0.1938172867236998</v>
      </c>
      <c r="U36" s="48">
        <f t="shared" si="42"/>
        <v>0.1678990717015261</v>
      </c>
      <c r="V36" s="48">
        <f t="shared" si="42"/>
        <v>0.14409970227544885</v>
      </c>
      <c r="W36" s="48">
        <f t="shared" si="42"/>
        <v>0.14364842177128667</v>
      </c>
      <c r="X36" s="48">
        <f t="shared" si="42"/>
        <v>0.202476513661456</v>
      </c>
      <c r="Y36" s="48">
        <f t="shared" si="42"/>
        <v>0.24593238997765587</v>
      </c>
      <c r="Z36" s="48">
        <f t="shared" si="42"/>
        <v>0.21386084528505689</v>
      </c>
      <c r="AA36" s="48">
        <f t="shared" si="42"/>
        <v>0.26543171530346232</v>
      </c>
      <c r="AB36" s="48">
        <f t="shared" si="42"/>
        <v>0.23013675361223432</v>
      </c>
      <c r="AC36" s="48">
        <f t="shared" si="42"/>
        <v>0.22908486839963479</v>
      </c>
      <c r="AD36" s="48">
        <f>(AD22*(1-(AD27/AD25))/(AD55-AD61))</f>
        <v>0.22962428803603191</v>
      </c>
    </row>
    <row r="37" spans="1:30" ht="19"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c r="AD37" s="13" t="s">
        <v>92</v>
      </c>
    </row>
    <row r="38" spans="1:30" ht="2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c r="AD38" s="9" t="s">
        <v>90</v>
      </c>
    </row>
    <row r="39" spans="1:30" ht="19" x14ac:dyDescent="0.25">
      <c r="A39" s="5" t="s">
        <v>30</v>
      </c>
      <c r="B39" s="1" t="s">
        <v>91</v>
      </c>
      <c r="C39" s="1" t="s">
        <v>91</v>
      </c>
      <c r="D39" s="1">
        <v>13000000</v>
      </c>
      <c r="E39" s="1">
        <v>27700000</v>
      </c>
      <c r="F39" s="1">
        <v>15700000</v>
      </c>
      <c r="G39" s="1">
        <v>37000000</v>
      </c>
      <c r="H39" s="1">
        <v>12164900</v>
      </c>
      <c r="I39" s="1">
        <v>15245200</v>
      </c>
      <c r="J39" s="1">
        <v>132690000</v>
      </c>
      <c r="K39" s="1">
        <v>116746400</v>
      </c>
      <c r="L39" s="1">
        <v>178320100</v>
      </c>
      <c r="M39" s="1">
        <v>252548000</v>
      </c>
      <c r="N39" s="1">
        <v>126590000</v>
      </c>
      <c r="O39" s="1">
        <v>98365000</v>
      </c>
      <c r="P39" s="1">
        <v>38954000</v>
      </c>
      <c r="Q39" s="1">
        <v>162691000</v>
      </c>
      <c r="R39" s="1">
        <v>268188000</v>
      </c>
      <c r="S39" s="1">
        <v>74009000</v>
      </c>
      <c r="T39" s="1">
        <v>140112000</v>
      </c>
      <c r="U39" s="1">
        <v>63631000</v>
      </c>
      <c r="V39" s="1">
        <v>158668000</v>
      </c>
      <c r="W39" s="1">
        <v>456012000</v>
      </c>
      <c r="X39" s="1">
        <v>155849000</v>
      </c>
      <c r="Y39" s="1">
        <v>210100000</v>
      </c>
      <c r="Z39" s="1">
        <v>274520000</v>
      </c>
      <c r="AA39" s="1">
        <v>186319000</v>
      </c>
      <c r="AB39" s="1">
        <v>477718000</v>
      </c>
      <c r="AC39" s="1">
        <v>1048260000</v>
      </c>
      <c r="AD39" s="1">
        <v>1384236000</v>
      </c>
    </row>
    <row r="40" spans="1:30" ht="19"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v>148725000</v>
      </c>
      <c r="O40" s="1">
        <v>102625000</v>
      </c>
      <c r="P40" s="1" t="s">
        <v>91</v>
      </c>
      <c r="Q40" s="1" t="s">
        <v>91</v>
      </c>
      <c r="R40" s="1" t="s">
        <v>91</v>
      </c>
      <c r="S40" s="1" t="s">
        <v>91</v>
      </c>
      <c r="T40" s="1" t="s">
        <v>91</v>
      </c>
      <c r="U40" s="1" t="s">
        <v>91</v>
      </c>
      <c r="V40" s="1" t="s">
        <v>91</v>
      </c>
      <c r="W40" s="1" t="s">
        <v>91</v>
      </c>
      <c r="X40" s="1" t="s">
        <v>91</v>
      </c>
      <c r="Y40" s="1" t="s">
        <v>91</v>
      </c>
      <c r="Z40" s="1" t="s">
        <v>91</v>
      </c>
      <c r="AA40" s="1" t="s">
        <v>91</v>
      </c>
      <c r="AB40" s="1" t="s">
        <v>91</v>
      </c>
      <c r="AC40" s="1" t="s">
        <v>91</v>
      </c>
      <c r="AD40" s="1" t="s">
        <v>91</v>
      </c>
    </row>
    <row r="41" spans="1:30" ht="19" x14ac:dyDescent="0.25">
      <c r="A41" s="5" t="s">
        <v>32</v>
      </c>
      <c r="B41" s="1" t="s">
        <v>91</v>
      </c>
      <c r="C41" s="1" t="s">
        <v>91</v>
      </c>
      <c r="D41" s="1">
        <v>13000000</v>
      </c>
      <c r="E41" s="1">
        <v>27700000</v>
      </c>
      <c r="F41" s="1">
        <v>15700000</v>
      </c>
      <c r="G41" s="1">
        <v>37000000</v>
      </c>
      <c r="H41" s="1">
        <v>12164900</v>
      </c>
      <c r="I41" s="1">
        <v>15245200</v>
      </c>
      <c r="J41" s="1">
        <v>132690000</v>
      </c>
      <c r="K41" s="1">
        <v>116746400</v>
      </c>
      <c r="L41" s="1">
        <v>178320100</v>
      </c>
      <c r="M41" s="1">
        <v>252548000</v>
      </c>
      <c r="N41" s="1">
        <v>275315000</v>
      </c>
      <c r="O41" s="1">
        <v>200990000</v>
      </c>
      <c r="P41" s="1">
        <v>38954000</v>
      </c>
      <c r="Q41" s="1">
        <v>162691000</v>
      </c>
      <c r="R41" s="1">
        <v>268188000</v>
      </c>
      <c r="S41" s="1">
        <v>74009000</v>
      </c>
      <c r="T41" s="1">
        <v>140112000</v>
      </c>
      <c r="U41" s="1">
        <v>63631000</v>
      </c>
      <c r="V41" s="1">
        <v>158668000</v>
      </c>
      <c r="W41" s="1">
        <v>456012000</v>
      </c>
      <c r="X41" s="1">
        <v>155849000</v>
      </c>
      <c r="Y41" s="1">
        <v>210100000</v>
      </c>
      <c r="Z41" s="1">
        <v>274520000</v>
      </c>
      <c r="AA41" s="1">
        <v>186319000</v>
      </c>
      <c r="AB41" s="1">
        <v>477718000</v>
      </c>
      <c r="AC41" s="1">
        <v>1048260000</v>
      </c>
      <c r="AD41" s="1">
        <v>1384236000</v>
      </c>
    </row>
    <row r="42" spans="1:30" ht="19" x14ac:dyDescent="0.25">
      <c r="A42" s="5" t="s">
        <v>33</v>
      </c>
      <c r="B42" s="1" t="s">
        <v>91</v>
      </c>
      <c r="C42" s="1" t="s">
        <v>91</v>
      </c>
      <c r="D42" s="1">
        <v>30000000</v>
      </c>
      <c r="E42" s="1">
        <v>31300000</v>
      </c>
      <c r="F42" s="1">
        <v>32800000</v>
      </c>
      <c r="G42" s="1">
        <v>37500000</v>
      </c>
      <c r="H42" s="1">
        <v>52509600</v>
      </c>
      <c r="I42" s="1">
        <v>64907300</v>
      </c>
      <c r="J42" s="1">
        <v>64071900</v>
      </c>
      <c r="K42" s="1">
        <v>75570800</v>
      </c>
      <c r="L42" s="1">
        <v>81632700</v>
      </c>
      <c r="M42" s="1">
        <v>91323000</v>
      </c>
      <c r="N42" s="1">
        <v>102023000</v>
      </c>
      <c r="O42" s="1">
        <v>113103000</v>
      </c>
      <c r="P42" s="1">
        <v>130746000</v>
      </c>
      <c r="Q42" s="1">
        <v>114674000</v>
      </c>
      <c r="R42" s="1">
        <v>120019000</v>
      </c>
      <c r="S42" s="1">
        <v>128004000</v>
      </c>
      <c r="T42" s="1">
        <v>141278000</v>
      </c>
      <c r="U42" s="1">
        <v>192130000</v>
      </c>
      <c r="V42" s="1">
        <v>199273000</v>
      </c>
      <c r="W42" s="1">
        <v>221788000</v>
      </c>
      <c r="X42" s="1">
        <v>285021000</v>
      </c>
      <c r="Y42" s="1">
        <v>318264000</v>
      </c>
      <c r="Z42" s="1">
        <v>366913000</v>
      </c>
      <c r="AA42" s="1">
        <v>386791000</v>
      </c>
      <c r="AB42" s="1">
        <v>376947000</v>
      </c>
      <c r="AC42" s="1">
        <v>500640000</v>
      </c>
      <c r="AD42" s="1">
        <v>628455000</v>
      </c>
    </row>
    <row r="43" spans="1:30" ht="19" x14ac:dyDescent="0.25">
      <c r="A43" s="5" t="s">
        <v>34</v>
      </c>
      <c r="B43" s="1" t="s">
        <v>91</v>
      </c>
      <c r="C43" s="1" t="s">
        <v>91</v>
      </c>
      <c r="D43" s="1">
        <v>1500000</v>
      </c>
      <c r="E43" s="1">
        <v>300000</v>
      </c>
      <c r="F43" s="1" t="s">
        <v>91</v>
      </c>
      <c r="G43" s="1" t="s">
        <v>91</v>
      </c>
      <c r="H43" s="1" t="s">
        <v>91</v>
      </c>
      <c r="I43" s="1" t="s">
        <v>91</v>
      </c>
      <c r="J43" s="1" t="s">
        <v>91</v>
      </c>
      <c r="K43" s="1" t="s">
        <v>91</v>
      </c>
      <c r="L43" s="1" t="s">
        <v>91</v>
      </c>
      <c r="M43" s="1" t="s">
        <v>91</v>
      </c>
      <c r="N43" s="1" t="s">
        <v>91</v>
      </c>
      <c r="O43" s="1">
        <v>5999000</v>
      </c>
      <c r="P43" s="1">
        <v>5334000</v>
      </c>
      <c r="Q43" s="1">
        <v>4667000</v>
      </c>
      <c r="R43" s="1">
        <v>4976000</v>
      </c>
      <c r="S43" s="1">
        <v>8016000</v>
      </c>
      <c r="T43" s="1">
        <v>8494000</v>
      </c>
      <c r="U43" s="1">
        <v>10736000</v>
      </c>
      <c r="V43" s="1">
        <v>7259000</v>
      </c>
      <c r="W43" s="1">
        <v>8613000</v>
      </c>
      <c r="X43" s="1">
        <v>10388000</v>
      </c>
      <c r="Y43" s="1">
        <v>10163000</v>
      </c>
      <c r="Z43" s="1">
        <v>16734000</v>
      </c>
      <c r="AA43" s="1">
        <v>20941000</v>
      </c>
      <c r="AB43" s="1">
        <v>20080000</v>
      </c>
      <c r="AC43" s="1">
        <v>44968000</v>
      </c>
      <c r="AD43" s="1">
        <v>58791000</v>
      </c>
    </row>
    <row r="44" spans="1:30" ht="19" x14ac:dyDescent="0.25">
      <c r="A44" s="5" t="s">
        <v>35</v>
      </c>
      <c r="B44" s="1" t="s">
        <v>91</v>
      </c>
      <c r="C44" s="1" t="s">
        <v>91</v>
      </c>
      <c r="D44" s="1">
        <v>12800000</v>
      </c>
      <c r="E44" s="1">
        <v>12000000</v>
      </c>
      <c r="F44" s="1">
        <v>26500000</v>
      </c>
      <c r="G44" s="1">
        <v>14800000</v>
      </c>
      <c r="H44" s="1">
        <v>26740000</v>
      </c>
      <c r="I44" s="1">
        <v>30366500</v>
      </c>
      <c r="J44" s="1">
        <v>29230500</v>
      </c>
      <c r="K44" s="1">
        <v>33449000</v>
      </c>
      <c r="L44" s="1">
        <v>33158100</v>
      </c>
      <c r="M44" s="1">
        <v>32257000</v>
      </c>
      <c r="N44" s="1">
        <v>34012000</v>
      </c>
      <c r="O44" s="1">
        <v>34360000</v>
      </c>
      <c r="P44" s="1">
        <v>37719000</v>
      </c>
      <c r="Q44" s="1">
        <v>33901000</v>
      </c>
      <c r="R44" s="1">
        <v>44232000</v>
      </c>
      <c r="S44" s="1">
        <v>31839000</v>
      </c>
      <c r="T44" s="1">
        <v>32409000</v>
      </c>
      <c r="U44" s="1">
        <v>39955000</v>
      </c>
      <c r="V44" s="1">
        <v>47091000</v>
      </c>
      <c r="W44" s="1">
        <v>48169000</v>
      </c>
      <c r="X44" s="1">
        <v>48048000</v>
      </c>
      <c r="Y44" s="1">
        <v>48734000</v>
      </c>
      <c r="Z44" s="1">
        <v>50949000</v>
      </c>
      <c r="AA44" s="1">
        <v>93116000</v>
      </c>
      <c r="AB44" s="1">
        <v>89014000</v>
      </c>
      <c r="AC44" s="1">
        <v>108743000</v>
      </c>
      <c r="AD44" s="1">
        <v>130973000</v>
      </c>
    </row>
    <row r="45" spans="1:30" ht="19" x14ac:dyDescent="0.25">
      <c r="A45" s="6" t="s">
        <v>36</v>
      </c>
      <c r="B45" s="10" t="s">
        <v>91</v>
      </c>
      <c r="C45" s="10" t="s">
        <v>91</v>
      </c>
      <c r="D45" s="10">
        <v>57300000</v>
      </c>
      <c r="E45" s="10">
        <v>71300000</v>
      </c>
      <c r="F45" s="10">
        <v>75000000</v>
      </c>
      <c r="G45" s="10">
        <v>89300000</v>
      </c>
      <c r="H45" s="10">
        <v>91414500</v>
      </c>
      <c r="I45" s="10">
        <v>110519000</v>
      </c>
      <c r="J45" s="10">
        <v>225992400</v>
      </c>
      <c r="K45" s="10">
        <v>225766200</v>
      </c>
      <c r="L45" s="10">
        <v>293110900</v>
      </c>
      <c r="M45" s="10">
        <v>376128000</v>
      </c>
      <c r="N45" s="10">
        <v>411350000</v>
      </c>
      <c r="O45" s="10">
        <v>354452000</v>
      </c>
      <c r="P45" s="10">
        <v>212753000</v>
      </c>
      <c r="Q45" s="10">
        <v>315933000</v>
      </c>
      <c r="R45" s="10">
        <v>437415000</v>
      </c>
      <c r="S45" s="10">
        <v>241868000</v>
      </c>
      <c r="T45" s="10">
        <v>322293000</v>
      </c>
      <c r="U45" s="10">
        <v>306452000</v>
      </c>
      <c r="V45" s="10">
        <v>412291000</v>
      </c>
      <c r="W45" s="10">
        <v>734582000</v>
      </c>
      <c r="X45" s="10">
        <v>499306000</v>
      </c>
      <c r="Y45" s="10">
        <v>587261000</v>
      </c>
      <c r="Z45" s="10">
        <v>709116000</v>
      </c>
      <c r="AA45" s="10">
        <v>687167000</v>
      </c>
      <c r="AB45" s="10">
        <v>963759000</v>
      </c>
      <c r="AC45" s="10">
        <v>1702611000</v>
      </c>
      <c r="AD45" s="10">
        <v>2202455000</v>
      </c>
    </row>
    <row r="46" spans="1:30" ht="19" x14ac:dyDescent="0.25">
      <c r="A46" s="5" t="s">
        <v>37</v>
      </c>
      <c r="B46" s="1" t="s">
        <v>91</v>
      </c>
      <c r="C46" s="1" t="s">
        <v>91</v>
      </c>
      <c r="D46" s="1">
        <v>26200000</v>
      </c>
      <c r="E46" s="1">
        <v>28800000</v>
      </c>
      <c r="F46" s="1">
        <v>37600000</v>
      </c>
      <c r="G46" s="1">
        <v>51600000</v>
      </c>
      <c r="H46" s="1">
        <v>80514200</v>
      </c>
      <c r="I46" s="1">
        <v>114997600</v>
      </c>
      <c r="J46" s="1">
        <v>197768700</v>
      </c>
      <c r="K46" s="1">
        <v>244361100</v>
      </c>
      <c r="L46" s="1">
        <v>257666900</v>
      </c>
      <c r="M46" s="1">
        <v>292949000</v>
      </c>
      <c r="N46" s="1">
        <v>341943000</v>
      </c>
      <c r="O46" s="1">
        <v>420664000</v>
      </c>
      <c r="P46" s="1">
        <v>510340000</v>
      </c>
      <c r="Q46" s="1">
        <v>530886000</v>
      </c>
      <c r="R46" s="1">
        <v>573514000</v>
      </c>
      <c r="S46" s="1">
        <v>600388000</v>
      </c>
      <c r="T46" s="1">
        <v>587163000</v>
      </c>
      <c r="U46" s="1">
        <v>677517000</v>
      </c>
      <c r="V46" s="1">
        <v>692383000</v>
      </c>
      <c r="W46" s="1">
        <v>700402000</v>
      </c>
      <c r="X46" s="1">
        <v>816791000</v>
      </c>
      <c r="Y46" s="1">
        <v>944056000</v>
      </c>
      <c r="Z46" s="1">
        <v>1163425000</v>
      </c>
      <c r="AA46" s="1">
        <v>1427726000</v>
      </c>
      <c r="AB46" s="1">
        <v>2060174000</v>
      </c>
      <c r="AC46" s="1">
        <v>2416111000</v>
      </c>
      <c r="AD46" s="1">
        <v>2602067000</v>
      </c>
    </row>
    <row r="47" spans="1:30" ht="19" x14ac:dyDescent="0.25">
      <c r="A47" s="5" t="s">
        <v>38</v>
      </c>
      <c r="B47" s="1" t="s">
        <v>91</v>
      </c>
      <c r="C47" s="1" t="s">
        <v>91</v>
      </c>
      <c r="D47" s="1" t="s">
        <v>91</v>
      </c>
      <c r="E47" s="1" t="s">
        <v>91</v>
      </c>
      <c r="F47" s="1" t="s">
        <v>91</v>
      </c>
      <c r="G47" s="1" t="s">
        <v>91</v>
      </c>
      <c r="H47" s="1" t="s">
        <v>91</v>
      </c>
      <c r="I47" s="1" t="s">
        <v>91</v>
      </c>
      <c r="J47" s="1">
        <v>102920100</v>
      </c>
      <c r="K47" s="1" t="s">
        <v>91</v>
      </c>
      <c r="L47" s="1" t="s">
        <v>91</v>
      </c>
      <c r="M47" s="1" t="s">
        <v>91</v>
      </c>
      <c r="N47" s="1">
        <v>112291000</v>
      </c>
      <c r="O47" s="1">
        <v>161645000</v>
      </c>
      <c r="P47" s="1">
        <v>177164000</v>
      </c>
      <c r="Q47" s="1">
        <v>166327000</v>
      </c>
      <c r="R47" s="1">
        <v>175870000</v>
      </c>
      <c r="S47" s="1">
        <v>198620000</v>
      </c>
      <c r="T47" s="1">
        <v>196438000</v>
      </c>
      <c r="U47" s="1">
        <v>267463000</v>
      </c>
      <c r="V47" s="1">
        <v>283780000</v>
      </c>
      <c r="W47" s="1">
        <v>271850000</v>
      </c>
      <c r="X47" s="1">
        <v>260198000</v>
      </c>
      <c r="Y47" s="1">
        <v>340243000</v>
      </c>
      <c r="Z47" s="1">
        <v>337235000</v>
      </c>
      <c r="AA47" s="1">
        <v>333321000</v>
      </c>
      <c r="AB47" s="1">
        <v>343622000</v>
      </c>
      <c r="AC47" s="1">
        <v>355717000</v>
      </c>
      <c r="AD47" s="1">
        <v>401954000</v>
      </c>
    </row>
    <row r="48" spans="1:30" ht="19" x14ac:dyDescent="0.25">
      <c r="A48" s="5" t="s">
        <v>39</v>
      </c>
      <c r="B48" s="1" t="s">
        <v>91</v>
      </c>
      <c r="C48" s="1" t="s">
        <v>91</v>
      </c>
      <c r="D48" s="1">
        <v>74600000</v>
      </c>
      <c r="E48" s="1">
        <v>75300000</v>
      </c>
      <c r="F48" s="1">
        <v>78400000</v>
      </c>
      <c r="G48" s="1">
        <v>77800000</v>
      </c>
      <c r="H48" s="1">
        <v>90395600</v>
      </c>
      <c r="I48" s="1">
        <v>87379100</v>
      </c>
      <c r="J48" s="1">
        <v>9166400</v>
      </c>
      <c r="K48" s="1">
        <v>116973100</v>
      </c>
      <c r="L48" s="1">
        <v>115631900</v>
      </c>
      <c r="M48" s="1">
        <v>118313000</v>
      </c>
      <c r="N48" s="1">
        <v>1874000</v>
      </c>
      <c r="O48" s="1">
        <v>27442000</v>
      </c>
      <c r="P48" s="1">
        <v>21901000</v>
      </c>
      <c r="Q48" s="1">
        <v>15212000</v>
      </c>
      <c r="R48" s="1">
        <v>13016000</v>
      </c>
      <c r="S48" s="1">
        <v>12748000</v>
      </c>
      <c r="T48" s="1">
        <v>7985000</v>
      </c>
      <c r="U48" s="1">
        <v>17706000</v>
      </c>
      <c r="V48" s="1">
        <v>25242000</v>
      </c>
      <c r="W48" s="1">
        <v>17857000</v>
      </c>
      <c r="X48" s="1">
        <v>11761000</v>
      </c>
      <c r="Y48" s="1">
        <v>75938000</v>
      </c>
      <c r="Z48" s="1">
        <v>64892000</v>
      </c>
      <c r="AA48" s="1">
        <v>55156000</v>
      </c>
      <c r="AB48" s="1">
        <v>47772000</v>
      </c>
      <c r="AC48" s="1">
        <v>45873000</v>
      </c>
      <c r="AD48" s="1">
        <v>54680000</v>
      </c>
    </row>
    <row r="49" spans="1:30" ht="19" x14ac:dyDescent="0.25">
      <c r="A49" s="5" t="s">
        <v>40</v>
      </c>
      <c r="B49" s="1" t="s">
        <v>91</v>
      </c>
      <c r="C49" s="1" t="s">
        <v>91</v>
      </c>
      <c r="D49" s="1">
        <v>74600000</v>
      </c>
      <c r="E49" s="1">
        <v>75300000</v>
      </c>
      <c r="F49" s="1">
        <v>78400000</v>
      </c>
      <c r="G49" s="1">
        <v>77800000</v>
      </c>
      <c r="H49" s="1">
        <v>90395600</v>
      </c>
      <c r="I49" s="1">
        <v>87379100</v>
      </c>
      <c r="J49" s="1">
        <v>112086500</v>
      </c>
      <c r="K49" s="1">
        <v>116973100</v>
      </c>
      <c r="L49" s="1">
        <v>115631900</v>
      </c>
      <c r="M49" s="1">
        <v>118313000</v>
      </c>
      <c r="N49" s="1">
        <v>114165000</v>
      </c>
      <c r="O49" s="1">
        <v>189087000</v>
      </c>
      <c r="P49" s="1">
        <v>199065000</v>
      </c>
      <c r="Q49" s="1">
        <v>181539000</v>
      </c>
      <c r="R49" s="1">
        <v>188886000</v>
      </c>
      <c r="S49" s="1">
        <v>211368000</v>
      </c>
      <c r="T49" s="1">
        <v>204423000</v>
      </c>
      <c r="U49" s="1">
        <v>285169000</v>
      </c>
      <c r="V49" s="1">
        <v>309022000</v>
      </c>
      <c r="W49" s="1">
        <v>289707000</v>
      </c>
      <c r="X49" s="1">
        <v>271959000</v>
      </c>
      <c r="Y49" s="1">
        <v>416181000</v>
      </c>
      <c r="Z49" s="1">
        <v>402127000</v>
      </c>
      <c r="AA49" s="1">
        <v>388477000</v>
      </c>
      <c r="AB49" s="1">
        <v>391394000</v>
      </c>
      <c r="AC49" s="1">
        <v>401590000</v>
      </c>
      <c r="AD49" s="1">
        <v>456634000</v>
      </c>
    </row>
    <row r="50" spans="1:30"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21915000</v>
      </c>
      <c r="R50" s="1" t="s">
        <v>91</v>
      </c>
      <c r="S50" s="1" t="s">
        <v>91</v>
      </c>
      <c r="T50" s="1" t="s">
        <v>91</v>
      </c>
      <c r="U50" s="1" t="s">
        <v>91</v>
      </c>
      <c r="V50" s="1" t="s">
        <v>91</v>
      </c>
      <c r="W50" s="1" t="s">
        <v>91</v>
      </c>
      <c r="X50" s="1" t="s">
        <v>91</v>
      </c>
      <c r="Y50" s="1" t="s">
        <v>91</v>
      </c>
      <c r="Z50" s="1" t="s">
        <v>91</v>
      </c>
      <c r="AA50" s="1" t="s">
        <v>91</v>
      </c>
      <c r="AB50" s="1" t="s">
        <v>91</v>
      </c>
      <c r="AC50" s="1" t="s">
        <v>91</v>
      </c>
      <c r="AD50" s="1" t="s">
        <v>91</v>
      </c>
    </row>
    <row r="51" spans="1:30" ht="19" x14ac:dyDescent="0.25">
      <c r="A51" s="5" t="s">
        <v>42</v>
      </c>
      <c r="B51" s="1" t="s">
        <v>91</v>
      </c>
      <c r="C51" s="1" t="s">
        <v>91</v>
      </c>
      <c r="D51" s="1" t="s">
        <v>91</v>
      </c>
      <c r="E51" s="1" t="s">
        <v>91</v>
      </c>
      <c r="F51" s="1" t="s">
        <v>91</v>
      </c>
      <c r="G51" s="1" t="s">
        <v>91</v>
      </c>
      <c r="H51" s="1" t="s">
        <v>91</v>
      </c>
      <c r="I51" s="1" t="s">
        <v>91</v>
      </c>
      <c r="J51" s="1" t="s">
        <v>91</v>
      </c>
      <c r="K51" s="1" t="s">
        <v>91</v>
      </c>
      <c r="L51" s="1" t="s">
        <v>91</v>
      </c>
      <c r="M51" s="1" t="s">
        <v>91</v>
      </c>
      <c r="N51" s="1">
        <v>5137000</v>
      </c>
      <c r="O51" s="1">
        <v>7785000</v>
      </c>
      <c r="P51" s="1">
        <v>2319000</v>
      </c>
      <c r="Q51" s="1">
        <v>7759000</v>
      </c>
      <c r="R51" s="1">
        <v>10213000</v>
      </c>
      <c r="S51" s="1">
        <v>9425000</v>
      </c>
      <c r="T51" s="1">
        <v>22280000</v>
      </c>
      <c r="U51" s="1">
        <v>30117000</v>
      </c>
      <c r="V51" s="1">
        <v>36721000</v>
      </c>
      <c r="W51" s="1">
        <v>28840000</v>
      </c>
      <c r="X51" s="1">
        <v>23506000</v>
      </c>
      <c r="Y51" s="1">
        <v>1287000</v>
      </c>
      <c r="Z51" s="1">
        <v>470000</v>
      </c>
      <c r="AA51" s="1">
        <v>411000</v>
      </c>
      <c r="AB51" s="1">
        <v>213000</v>
      </c>
      <c r="AC51" s="1" t="s">
        <v>91</v>
      </c>
      <c r="AD51" s="1" t="s">
        <v>91</v>
      </c>
    </row>
    <row r="52" spans="1:30" ht="19" x14ac:dyDescent="0.25">
      <c r="A52" s="5" t="s">
        <v>43</v>
      </c>
      <c r="B52" s="1" t="s">
        <v>91</v>
      </c>
      <c r="C52" s="1" t="s">
        <v>91</v>
      </c>
      <c r="D52" s="1" t="s">
        <v>91</v>
      </c>
      <c r="E52" s="1">
        <v>-100000</v>
      </c>
      <c r="F52" s="1">
        <v>-100000</v>
      </c>
      <c r="G52" s="1" t="s">
        <v>91</v>
      </c>
      <c r="H52" s="1" t="s">
        <v>91</v>
      </c>
      <c r="I52" s="1">
        <v>3739000</v>
      </c>
      <c r="J52" s="1" t="s">
        <v>91</v>
      </c>
      <c r="K52" s="1" t="s">
        <v>91</v>
      </c>
      <c r="L52" s="1">
        <v>6613400</v>
      </c>
      <c r="M52" s="1">
        <v>6138000</v>
      </c>
      <c r="N52" s="1">
        <v>22110000</v>
      </c>
      <c r="O52" s="1">
        <v>33356000</v>
      </c>
      <c r="P52" s="1">
        <v>31770000</v>
      </c>
      <c r="Q52" s="1" t="s">
        <v>91</v>
      </c>
      <c r="R52" s="1">
        <v>18784000</v>
      </c>
      <c r="S52" s="1">
        <v>21387000</v>
      </c>
      <c r="T52" s="1">
        <v>18907000</v>
      </c>
      <c r="U52" s="1">
        <v>35226000</v>
      </c>
      <c r="V52" s="1">
        <v>56387000</v>
      </c>
      <c r="W52" s="1">
        <v>46421000</v>
      </c>
      <c r="X52" s="1">
        <v>38258000</v>
      </c>
      <c r="Y52" s="1">
        <v>33716000</v>
      </c>
      <c r="Z52" s="1">
        <v>32560000</v>
      </c>
      <c r="AA52" s="1">
        <v>43836000</v>
      </c>
      <c r="AB52" s="1">
        <v>39721000</v>
      </c>
      <c r="AC52" s="1">
        <v>41831000</v>
      </c>
      <c r="AD52" s="1">
        <v>47708000</v>
      </c>
    </row>
    <row r="53" spans="1:30" ht="19" x14ac:dyDescent="0.25">
      <c r="A53" s="5" t="s">
        <v>44</v>
      </c>
      <c r="B53" s="1" t="s">
        <v>91</v>
      </c>
      <c r="C53" s="1" t="s">
        <v>91</v>
      </c>
      <c r="D53" s="1">
        <v>100800000</v>
      </c>
      <c r="E53" s="1">
        <v>104000000</v>
      </c>
      <c r="F53" s="1">
        <v>115900000</v>
      </c>
      <c r="G53" s="1">
        <v>129400000</v>
      </c>
      <c r="H53" s="1">
        <v>170909800</v>
      </c>
      <c r="I53" s="1">
        <v>206115700</v>
      </c>
      <c r="J53" s="1">
        <v>309855200</v>
      </c>
      <c r="K53" s="1">
        <v>361334200</v>
      </c>
      <c r="L53" s="1">
        <v>379912200</v>
      </c>
      <c r="M53" s="1">
        <v>417400000</v>
      </c>
      <c r="N53" s="1">
        <v>483355000</v>
      </c>
      <c r="O53" s="1">
        <v>650892000</v>
      </c>
      <c r="P53" s="1">
        <v>743494000</v>
      </c>
      <c r="Q53" s="1">
        <v>742099000</v>
      </c>
      <c r="R53" s="1">
        <v>791397000</v>
      </c>
      <c r="S53" s="1">
        <v>842568000</v>
      </c>
      <c r="T53" s="1">
        <v>832773000</v>
      </c>
      <c r="U53" s="1">
        <v>1028029000</v>
      </c>
      <c r="V53" s="1">
        <v>1094513000</v>
      </c>
      <c r="W53" s="1">
        <v>1065370000</v>
      </c>
      <c r="X53" s="1">
        <v>1150514000</v>
      </c>
      <c r="Y53" s="1">
        <v>1395240000</v>
      </c>
      <c r="Z53" s="1">
        <v>1598582000</v>
      </c>
      <c r="AA53" s="1">
        <v>1860450000</v>
      </c>
      <c r="AB53" s="1">
        <v>2491502000</v>
      </c>
      <c r="AC53" s="1">
        <v>2859532000</v>
      </c>
      <c r="AD53" s="1">
        <v>3106409000</v>
      </c>
    </row>
    <row r="54" spans="1:30"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c r="AD54" s="1" t="s">
        <v>91</v>
      </c>
    </row>
    <row r="55" spans="1:30" ht="20" thickBot="1" x14ac:dyDescent="0.3">
      <c r="A55" s="7" t="s">
        <v>46</v>
      </c>
      <c r="B55" s="11" t="s">
        <v>91</v>
      </c>
      <c r="C55" s="11" t="s">
        <v>91</v>
      </c>
      <c r="D55" s="11">
        <v>158100000</v>
      </c>
      <c r="E55" s="11">
        <v>175300000</v>
      </c>
      <c r="F55" s="11">
        <v>190900000</v>
      </c>
      <c r="G55" s="11">
        <v>218700000</v>
      </c>
      <c r="H55" s="11">
        <v>262324300</v>
      </c>
      <c r="I55" s="11">
        <v>316634700</v>
      </c>
      <c r="J55" s="11">
        <v>535847600</v>
      </c>
      <c r="K55" s="11">
        <v>587100400</v>
      </c>
      <c r="L55" s="11">
        <v>673023100</v>
      </c>
      <c r="M55" s="11">
        <v>793528000</v>
      </c>
      <c r="N55" s="11">
        <v>894705000</v>
      </c>
      <c r="O55" s="11">
        <v>1005344000</v>
      </c>
      <c r="P55" s="11">
        <v>956247000</v>
      </c>
      <c r="Q55" s="11">
        <v>1058032000</v>
      </c>
      <c r="R55" s="11">
        <v>1228812000</v>
      </c>
      <c r="S55" s="11">
        <v>1084436000</v>
      </c>
      <c r="T55" s="11">
        <v>1155066000</v>
      </c>
      <c r="U55" s="11">
        <v>1334481000</v>
      </c>
      <c r="V55" s="11">
        <v>1506804000</v>
      </c>
      <c r="W55" s="11">
        <v>1799952000</v>
      </c>
      <c r="X55" s="11">
        <v>1649820000</v>
      </c>
      <c r="Y55" s="11">
        <v>1982501000</v>
      </c>
      <c r="Z55" s="11">
        <v>2307698000</v>
      </c>
      <c r="AA55" s="11">
        <v>2547617000</v>
      </c>
      <c r="AB55" s="11">
        <v>3455261000</v>
      </c>
      <c r="AC55" s="11">
        <v>4562143000</v>
      </c>
      <c r="AD55" s="11">
        <v>5308864000</v>
      </c>
    </row>
    <row r="56" spans="1:30" ht="20" thickTop="1" x14ac:dyDescent="0.25">
      <c r="A56" s="5" t="s">
        <v>47</v>
      </c>
      <c r="B56" s="1" t="s">
        <v>91</v>
      </c>
      <c r="C56" s="1" t="s">
        <v>91</v>
      </c>
      <c r="D56" s="1">
        <v>10400000</v>
      </c>
      <c r="E56" s="1">
        <v>11800000</v>
      </c>
      <c r="F56" s="1">
        <v>11700000</v>
      </c>
      <c r="G56" s="1">
        <v>16600000</v>
      </c>
      <c r="H56" s="1">
        <v>19984500</v>
      </c>
      <c r="I56" s="1">
        <v>18398100</v>
      </c>
      <c r="J56" s="1">
        <v>31893400</v>
      </c>
      <c r="K56" s="1">
        <v>38309200</v>
      </c>
      <c r="L56" s="1">
        <v>44079700</v>
      </c>
      <c r="M56" s="1">
        <v>56965000</v>
      </c>
      <c r="N56" s="1">
        <v>60644000</v>
      </c>
      <c r="O56" s="1">
        <v>85082000</v>
      </c>
      <c r="P56" s="1">
        <v>88883000</v>
      </c>
      <c r="Q56" s="1">
        <v>82773000</v>
      </c>
      <c r="R56" s="1">
        <v>55293000</v>
      </c>
      <c r="S56" s="1">
        <v>54555000</v>
      </c>
      <c r="T56" s="1">
        <v>52506000</v>
      </c>
      <c r="U56" s="1">
        <v>70561000</v>
      </c>
      <c r="V56" s="1">
        <v>62213000</v>
      </c>
      <c r="W56" s="1">
        <v>57517000</v>
      </c>
      <c r="X56" s="1">
        <v>76953000</v>
      </c>
      <c r="Y56" s="1">
        <v>71160000</v>
      </c>
      <c r="Z56" s="1">
        <v>133717000</v>
      </c>
      <c r="AA56" s="1">
        <v>113947000</v>
      </c>
      <c r="AB56" s="1">
        <v>132919000</v>
      </c>
      <c r="AC56" s="1">
        <v>163237000</v>
      </c>
      <c r="AD56" s="1">
        <v>187170000</v>
      </c>
    </row>
    <row r="57" spans="1:30" ht="19" x14ac:dyDescent="0.25">
      <c r="A57" s="5" t="s">
        <v>48</v>
      </c>
      <c r="B57" s="1" t="s">
        <v>91</v>
      </c>
      <c r="C57" s="1" t="s">
        <v>91</v>
      </c>
      <c r="D57" s="1">
        <v>800000</v>
      </c>
      <c r="E57" s="1">
        <v>1900000</v>
      </c>
      <c r="F57" s="1">
        <v>600000</v>
      </c>
      <c r="G57" s="1">
        <v>300000</v>
      </c>
      <c r="H57" s="1">
        <v>7842300</v>
      </c>
      <c r="I57" s="1">
        <v>302900</v>
      </c>
      <c r="J57" s="1">
        <v>324500</v>
      </c>
      <c r="K57" s="1">
        <v>91200</v>
      </c>
      <c r="L57" s="1">
        <v>7300</v>
      </c>
      <c r="M57" s="1" t="s">
        <v>91</v>
      </c>
      <c r="N57" s="1" t="s">
        <v>91</v>
      </c>
      <c r="O57" s="1" t="s">
        <v>91</v>
      </c>
      <c r="P57" s="1">
        <v>17502000</v>
      </c>
      <c r="Q57" s="1" t="s">
        <v>91</v>
      </c>
      <c r="R57" s="1" t="s">
        <v>91</v>
      </c>
      <c r="S57" s="1">
        <v>50370000</v>
      </c>
      <c r="T57" s="1">
        <v>75170000</v>
      </c>
      <c r="U57" s="1">
        <v>92338000</v>
      </c>
      <c r="V57" s="1">
        <v>79674000</v>
      </c>
      <c r="W57" s="1">
        <v>53671000</v>
      </c>
      <c r="X57" s="1">
        <v>76151000</v>
      </c>
      <c r="Y57" s="1">
        <v>82155000</v>
      </c>
      <c r="Z57" s="1">
        <v>1151000</v>
      </c>
      <c r="AA57" s="1">
        <v>1138000</v>
      </c>
      <c r="AB57" s="1">
        <v>25572000</v>
      </c>
      <c r="AC57" s="1">
        <v>22472000</v>
      </c>
      <c r="AD57" s="1">
        <v>21794000</v>
      </c>
    </row>
    <row r="58" spans="1:30"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5269000</v>
      </c>
      <c r="R58" s="1">
        <v>1314000</v>
      </c>
      <c r="S58" s="1">
        <v>3543000</v>
      </c>
      <c r="T58" s="1">
        <v>3082000</v>
      </c>
      <c r="U58" s="1">
        <v>4741000</v>
      </c>
      <c r="V58" s="1">
        <v>8284000</v>
      </c>
      <c r="W58" s="1">
        <v>8279000</v>
      </c>
      <c r="X58" s="1">
        <v>5625000</v>
      </c>
      <c r="Y58" s="1">
        <v>6472000</v>
      </c>
      <c r="Z58" s="1">
        <v>673000</v>
      </c>
      <c r="AA58" s="1">
        <v>3482000</v>
      </c>
      <c r="AB58" s="1">
        <v>20745000</v>
      </c>
      <c r="AC58" s="1">
        <v>18713000</v>
      </c>
      <c r="AD58" s="1">
        <v>6906000</v>
      </c>
    </row>
    <row r="59" spans="1:30" ht="19" x14ac:dyDescent="0.25">
      <c r="A59" s="5" t="s">
        <v>50</v>
      </c>
      <c r="B59" s="1" t="s">
        <v>91</v>
      </c>
      <c r="C59" s="1" t="s">
        <v>91</v>
      </c>
      <c r="D59" s="1" t="s">
        <v>91</v>
      </c>
      <c r="E59" s="1" t="s">
        <v>91</v>
      </c>
      <c r="F59" s="1" t="s">
        <v>91</v>
      </c>
      <c r="G59" s="1" t="s">
        <v>91</v>
      </c>
      <c r="H59" s="1" t="s">
        <v>91</v>
      </c>
      <c r="I59" s="1">
        <v>8863100</v>
      </c>
      <c r="J59" s="1">
        <v>8352000</v>
      </c>
      <c r="K59" s="1">
        <v>9707500</v>
      </c>
      <c r="L59" s="1">
        <v>9720700</v>
      </c>
      <c r="M59" s="1">
        <v>12477000</v>
      </c>
      <c r="N59" s="1">
        <v>15372000</v>
      </c>
      <c r="O59" s="1">
        <v>13897000</v>
      </c>
      <c r="P59" s="1">
        <v>14518000</v>
      </c>
      <c r="Q59" s="1">
        <v>13165000</v>
      </c>
      <c r="R59" s="1">
        <v>10642000</v>
      </c>
      <c r="S59" s="1">
        <v>5636000</v>
      </c>
      <c r="T59" s="1">
        <v>5390000</v>
      </c>
      <c r="U59" s="1">
        <v>30216000</v>
      </c>
      <c r="V59" s="1">
        <v>32287000</v>
      </c>
      <c r="W59" s="1">
        <v>37595000</v>
      </c>
      <c r="X59" s="1">
        <v>45128000</v>
      </c>
      <c r="Y59" s="1">
        <v>55622000</v>
      </c>
      <c r="Z59" s="1">
        <v>66931000</v>
      </c>
      <c r="AA59" s="1">
        <v>79887000</v>
      </c>
      <c r="AB59" s="1">
        <v>97253000</v>
      </c>
      <c r="AC59" s="1">
        <v>126342000</v>
      </c>
      <c r="AD59" s="1">
        <v>141992000</v>
      </c>
    </row>
    <row r="60" spans="1:30" ht="19" x14ac:dyDescent="0.25">
      <c r="A60" s="5" t="s">
        <v>51</v>
      </c>
      <c r="B60" s="1" t="s">
        <v>91</v>
      </c>
      <c r="C60" s="1" t="s">
        <v>91</v>
      </c>
      <c r="D60" s="1">
        <v>5500000</v>
      </c>
      <c r="E60" s="1">
        <v>8700000</v>
      </c>
      <c r="F60" s="1">
        <v>7900000</v>
      </c>
      <c r="G60" s="1">
        <v>7700000</v>
      </c>
      <c r="H60" s="1">
        <v>9545400</v>
      </c>
      <c r="I60" s="1">
        <v>13543700</v>
      </c>
      <c r="J60" s="1">
        <v>6476500</v>
      </c>
      <c r="K60" s="1">
        <v>6075800</v>
      </c>
      <c r="L60" s="1">
        <v>9415500</v>
      </c>
      <c r="M60" s="1">
        <v>10669000</v>
      </c>
      <c r="N60" s="1">
        <v>7317000</v>
      </c>
      <c r="O60" s="1">
        <v>7623000</v>
      </c>
      <c r="P60" s="1">
        <v>7349000</v>
      </c>
      <c r="Q60" s="1">
        <v>2377000</v>
      </c>
      <c r="R60" s="1">
        <v>39975000</v>
      </c>
      <c r="S60" s="1">
        <v>52522000</v>
      </c>
      <c r="T60" s="1">
        <v>51237000</v>
      </c>
      <c r="U60" s="1">
        <v>40703000</v>
      </c>
      <c r="V60" s="1">
        <v>61826000</v>
      </c>
      <c r="W60" s="1">
        <v>56064000</v>
      </c>
      <c r="X60" s="1">
        <v>74926000</v>
      </c>
      <c r="Y60" s="1">
        <v>86744000</v>
      </c>
      <c r="Z60" s="1">
        <v>74784000</v>
      </c>
      <c r="AA60" s="1">
        <v>83550000</v>
      </c>
      <c r="AB60" s="1">
        <v>79555000</v>
      </c>
      <c r="AC60" s="1">
        <v>90267000</v>
      </c>
      <c r="AD60" s="1">
        <v>83027000</v>
      </c>
    </row>
    <row r="61" spans="1:30" ht="19" x14ac:dyDescent="0.25">
      <c r="A61" s="6" t="s">
        <v>52</v>
      </c>
      <c r="B61" s="10" t="s">
        <v>91</v>
      </c>
      <c r="C61" s="10" t="s">
        <v>91</v>
      </c>
      <c r="D61" s="10">
        <v>16700000</v>
      </c>
      <c r="E61" s="10">
        <v>22400000</v>
      </c>
      <c r="F61" s="10">
        <v>20200000</v>
      </c>
      <c r="G61" s="10">
        <v>24600000</v>
      </c>
      <c r="H61" s="10">
        <v>37372200</v>
      </c>
      <c r="I61" s="10">
        <v>41107800</v>
      </c>
      <c r="J61" s="10">
        <v>47046400</v>
      </c>
      <c r="K61" s="10">
        <v>54183700</v>
      </c>
      <c r="L61" s="10">
        <v>63223200</v>
      </c>
      <c r="M61" s="10">
        <v>80111000</v>
      </c>
      <c r="N61" s="10">
        <v>83333000</v>
      </c>
      <c r="O61" s="10">
        <v>106602000</v>
      </c>
      <c r="P61" s="10">
        <v>128252000</v>
      </c>
      <c r="Q61" s="10">
        <v>103584000</v>
      </c>
      <c r="R61" s="10">
        <v>107224000</v>
      </c>
      <c r="S61" s="10">
        <v>166626000</v>
      </c>
      <c r="T61" s="10">
        <v>187385000</v>
      </c>
      <c r="U61" s="10">
        <v>238559000</v>
      </c>
      <c r="V61" s="10">
        <v>244284000</v>
      </c>
      <c r="W61" s="10">
        <v>213126000</v>
      </c>
      <c r="X61" s="10">
        <v>278783000</v>
      </c>
      <c r="Y61" s="10">
        <v>302153000</v>
      </c>
      <c r="Z61" s="10">
        <v>277256000</v>
      </c>
      <c r="AA61" s="10">
        <v>282004000</v>
      </c>
      <c r="AB61" s="10">
        <v>356044000</v>
      </c>
      <c r="AC61" s="10">
        <v>421031000</v>
      </c>
      <c r="AD61" s="10">
        <v>440889000</v>
      </c>
    </row>
    <row r="62" spans="1:30" ht="19" x14ac:dyDescent="0.25">
      <c r="A62" s="5" t="s">
        <v>53</v>
      </c>
      <c r="B62" s="1" t="s">
        <v>91</v>
      </c>
      <c r="C62" s="1" t="s">
        <v>91</v>
      </c>
      <c r="D62" s="1">
        <v>10500000</v>
      </c>
      <c r="E62" s="1">
        <v>7800000</v>
      </c>
      <c r="F62" s="1">
        <v>7800000</v>
      </c>
      <c r="G62" s="1">
        <v>7600000</v>
      </c>
      <c r="H62" s="1">
        <v>712200</v>
      </c>
      <c r="I62" s="1">
        <v>409200</v>
      </c>
      <c r="J62" s="1">
        <v>84700</v>
      </c>
      <c r="K62" s="1">
        <v>16200</v>
      </c>
      <c r="L62" s="1">
        <v>8900</v>
      </c>
      <c r="M62" s="1" t="s">
        <v>91</v>
      </c>
      <c r="N62" s="1" t="s">
        <v>91</v>
      </c>
      <c r="O62" s="1" t="s">
        <v>91</v>
      </c>
      <c r="P62" s="1" t="s">
        <v>91</v>
      </c>
      <c r="Q62" s="1" t="s">
        <v>91</v>
      </c>
      <c r="R62" s="1" t="s">
        <v>91</v>
      </c>
      <c r="S62" s="1">
        <v>325386000</v>
      </c>
      <c r="T62" s="1">
        <v>368950000</v>
      </c>
      <c r="U62" s="1">
        <v>296410000</v>
      </c>
      <c r="V62" s="1">
        <v>223227000</v>
      </c>
      <c r="W62" s="1">
        <v>592135000</v>
      </c>
      <c r="X62" s="1">
        <v>564341000</v>
      </c>
      <c r="Y62" s="1">
        <v>550883000</v>
      </c>
      <c r="Z62" s="1">
        <v>398747000</v>
      </c>
      <c r="AA62" s="1">
        <v>400091000</v>
      </c>
      <c r="AB62" s="1">
        <v>492620000</v>
      </c>
      <c r="AC62" s="1">
        <v>495597000</v>
      </c>
      <c r="AD62" s="1">
        <v>97679000</v>
      </c>
    </row>
    <row r="63" spans="1:30"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row>
    <row r="64" spans="1:30" ht="19" x14ac:dyDescent="0.25">
      <c r="A64" s="5" t="s">
        <v>54</v>
      </c>
      <c r="B64" s="1" t="s">
        <v>91</v>
      </c>
      <c r="C64" s="1" t="s">
        <v>91</v>
      </c>
      <c r="D64" s="1">
        <v>600000</v>
      </c>
      <c r="E64" s="1">
        <v>1000000</v>
      </c>
      <c r="F64" s="1">
        <v>1100000</v>
      </c>
      <c r="G64" s="1">
        <v>800000</v>
      </c>
      <c r="H64" s="1">
        <v>2834300</v>
      </c>
      <c r="I64" s="1">
        <v>4553000</v>
      </c>
      <c r="J64" s="1">
        <v>1063100</v>
      </c>
      <c r="K64" s="1">
        <v>6013900</v>
      </c>
      <c r="L64" s="1">
        <v>6354800</v>
      </c>
      <c r="M64" s="1">
        <v>2878000</v>
      </c>
      <c r="N64" s="1" t="s">
        <v>91</v>
      </c>
      <c r="O64" s="1">
        <v>13998000</v>
      </c>
      <c r="P64" s="1">
        <v>14044000</v>
      </c>
      <c r="Q64" s="1">
        <v>31263000</v>
      </c>
      <c r="R64" s="1">
        <v>33117000</v>
      </c>
      <c r="S64" s="1">
        <v>10057000</v>
      </c>
      <c r="T64" s="1">
        <v>7186000</v>
      </c>
      <c r="U64" s="1">
        <v>8071000</v>
      </c>
      <c r="V64" s="1">
        <v>7372000</v>
      </c>
      <c r="W64" s="1">
        <v>5322000</v>
      </c>
      <c r="X64" s="1">
        <v>3816000</v>
      </c>
      <c r="Y64" s="1">
        <v>3192000</v>
      </c>
      <c r="Z64" s="1">
        <v>19733000</v>
      </c>
      <c r="AA64" s="1">
        <v>48683000</v>
      </c>
      <c r="AB64" s="1">
        <v>71686000</v>
      </c>
      <c r="AC64" s="1">
        <v>63969000</v>
      </c>
      <c r="AD64" s="1">
        <v>80060000</v>
      </c>
    </row>
    <row r="65" spans="1:30" ht="19" x14ac:dyDescent="0.25">
      <c r="A65" s="5" t="s">
        <v>55</v>
      </c>
      <c r="B65" s="1" t="s">
        <v>91</v>
      </c>
      <c r="C65" s="1" t="s">
        <v>91</v>
      </c>
      <c r="D65" s="1">
        <v>4100000</v>
      </c>
      <c r="E65" s="1">
        <v>1300000</v>
      </c>
      <c r="F65" s="1">
        <v>1600000</v>
      </c>
      <c r="G65" s="1">
        <v>1700000</v>
      </c>
      <c r="H65" s="1">
        <v>1515200</v>
      </c>
      <c r="I65" s="1">
        <v>1412300</v>
      </c>
      <c r="J65" s="1">
        <v>1436400</v>
      </c>
      <c r="K65" s="1">
        <v>1247100</v>
      </c>
      <c r="L65" s="1">
        <v>1172900</v>
      </c>
      <c r="M65" s="1">
        <v>1160000</v>
      </c>
      <c r="N65" s="1">
        <v>1402000</v>
      </c>
      <c r="O65" s="1">
        <v>3878000</v>
      </c>
      <c r="P65" s="1">
        <v>14955000</v>
      </c>
      <c r="Q65" s="1">
        <v>1726000</v>
      </c>
      <c r="R65" s="1">
        <v>1237000</v>
      </c>
      <c r="S65" s="1">
        <v>27195000</v>
      </c>
      <c r="T65" s="1">
        <v>30428000</v>
      </c>
      <c r="U65" s="1">
        <v>29040000</v>
      </c>
      <c r="V65" s="1">
        <v>28422000</v>
      </c>
      <c r="W65" s="1">
        <v>24905000</v>
      </c>
      <c r="X65" s="1">
        <v>28424000</v>
      </c>
      <c r="Y65" s="1">
        <v>27673000</v>
      </c>
      <c r="Z65" s="1">
        <v>30863000</v>
      </c>
      <c r="AA65" s="1">
        <v>38458000</v>
      </c>
      <c r="AB65" s="1">
        <v>45395000</v>
      </c>
      <c r="AC65" s="1">
        <v>52345000</v>
      </c>
      <c r="AD65" s="1">
        <v>64637000</v>
      </c>
    </row>
    <row r="66" spans="1:30" ht="19" x14ac:dyDescent="0.25">
      <c r="A66" s="5" t="s">
        <v>56</v>
      </c>
      <c r="B66" s="1" t="s">
        <v>91</v>
      </c>
      <c r="C66" s="1" t="s">
        <v>91</v>
      </c>
      <c r="D66" s="1">
        <v>15200000</v>
      </c>
      <c r="E66" s="1">
        <v>10100000</v>
      </c>
      <c r="F66" s="1">
        <v>10500000</v>
      </c>
      <c r="G66" s="1">
        <v>10100000</v>
      </c>
      <c r="H66" s="1">
        <v>5061700</v>
      </c>
      <c r="I66" s="1">
        <v>6374500</v>
      </c>
      <c r="J66" s="1">
        <v>2584200</v>
      </c>
      <c r="K66" s="1">
        <v>7277200</v>
      </c>
      <c r="L66" s="1">
        <v>7536600</v>
      </c>
      <c r="M66" s="1">
        <v>4038000</v>
      </c>
      <c r="N66" s="1">
        <v>1402000</v>
      </c>
      <c r="O66" s="1">
        <v>17876000</v>
      </c>
      <c r="P66" s="1">
        <v>28999000</v>
      </c>
      <c r="Q66" s="1">
        <v>32989000</v>
      </c>
      <c r="R66" s="1">
        <v>34354000</v>
      </c>
      <c r="S66" s="1">
        <v>362638000</v>
      </c>
      <c r="T66" s="1">
        <v>406564000</v>
      </c>
      <c r="U66" s="1">
        <v>333521000</v>
      </c>
      <c r="V66" s="1">
        <v>259021000</v>
      </c>
      <c r="W66" s="1">
        <v>622362000</v>
      </c>
      <c r="X66" s="1">
        <v>596581000</v>
      </c>
      <c r="Y66" s="1">
        <v>581748000</v>
      </c>
      <c r="Z66" s="1">
        <v>449343000</v>
      </c>
      <c r="AA66" s="1">
        <v>487232000</v>
      </c>
      <c r="AB66" s="1">
        <v>609701000</v>
      </c>
      <c r="AC66" s="1">
        <v>611911000</v>
      </c>
      <c r="AD66" s="1">
        <v>242376000</v>
      </c>
    </row>
    <row r="67" spans="1:30" ht="19" x14ac:dyDescent="0.25">
      <c r="A67" s="5" t="s">
        <v>57</v>
      </c>
      <c r="B67" s="1" t="s">
        <v>91</v>
      </c>
      <c r="C67" s="1" t="s">
        <v>91</v>
      </c>
      <c r="D67" s="1" t="s">
        <v>91</v>
      </c>
      <c r="E67" s="1" t="s">
        <v>91</v>
      </c>
      <c r="F67" s="1" t="s">
        <v>91</v>
      </c>
      <c r="G67" s="1" t="s">
        <v>91</v>
      </c>
      <c r="H67" s="1" t="s">
        <v>91</v>
      </c>
      <c r="I67" s="1" t="s">
        <v>91</v>
      </c>
      <c r="J67" s="1" t="s">
        <v>91</v>
      </c>
      <c r="K67" s="1" t="s">
        <v>91</v>
      </c>
      <c r="L67" s="1" t="s">
        <v>91</v>
      </c>
      <c r="M67" s="1" t="s">
        <v>91</v>
      </c>
      <c r="N67" s="1" t="s">
        <v>91</v>
      </c>
      <c r="O67" s="1" t="s">
        <v>91</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c r="AD67" s="1" t="s">
        <v>91</v>
      </c>
    </row>
    <row r="68" spans="1:30" ht="19" x14ac:dyDescent="0.25">
      <c r="A68" s="6" t="s">
        <v>58</v>
      </c>
      <c r="B68" s="10" t="s">
        <v>91</v>
      </c>
      <c r="C68" s="10" t="s">
        <v>91</v>
      </c>
      <c r="D68" s="10">
        <v>31900000</v>
      </c>
      <c r="E68" s="10">
        <v>32500000</v>
      </c>
      <c r="F68" s="10">
        <v>30700000</v>
      </c>
      <c r="G68" s="10">
        <v>34700000</v>
      </c>
      <c r="H68" s="10">
        <v>42433900</v>
      </c>
      <c r="I68" s="10">
        <v>47482300</v>
      </c>
      <c r="J68" s="10">
        <v>49630600</v>
      </c>
      <c r="K68" s="10">
        <v>61460900</v>
      </c>
      <c r="L68" s="10">
        <v>70759800</v>
      </c>
      <c r="M68" s="10">
        <v>84149000</v>
      </c>
      <c r="N68" s="10">
        <v>84735000</v>
      </c>
      <c r="O68" s="10">
        <v>124478000</v>
      </c>
      <c r="P68" s="10">
        <v>157251000</v>
      </c>
      <c r="Q68" s="10">
        <v>136573000</v>
      </c>
      <c r="R68" s="10">
        <v>141578000</v>
      </c>
      <c r="S68" s="10">
        <v>529264000</v>
      </c>
      <c r="T68" s="10">
        <v>593949000</v>
      </c>
      <c r="U68" s="10">
        <v>572080000</v>
      </c>
      <c r="V68" s="10">
        <v>503305000</v>
      </c>
      <c r="W68" s="10">
        <v>835488000</v>
      </c>
      <c r="X68" s="10">
        <v>875364000</v>
      </c>
      <c r="Y68" s="10">
        <v>883901000</v>
      </c>
      <c r="Z68" s="10">
        <v>726599000</v>
      </c>
      <c r="AA68" s="10">
        <v>769236000</v>
      </c>
      <c r="AB68" s="10">
        <v>965745000</v>
      </c>
      <c r="AC68" s="10">
        <v>1032942000</v>
      </c>
      <c r="AD68" s="10">
        <v>683265000</v>
      </c>
    </row>
    <row r="69" spans="1:30" ht="19" x14ac:dyDescent="0.25">
      <c r="A69" s="5" t="s">
        <v>59</v>
      </c>
      <c r="B69" s="1" t="s">
        <v>91</v>
      </c>
      <c r="C69" s="1" t="s">
        <v>91</v>
      </c>
      <c r="D69" s="1" t="s">
        <v>91</v>
      </c>
      <c r="E69" s="1" t="s">
        <v>91</v>
      </c>
      <c r="F69" s="1" t="s">
        <v>91</v>
      </c>
      <c r="G69" s="1">
        <v>115000000</v>
      </c>
      <c r="H69" s="1">
        <v>121515000</v>
      </c>
      <c r="I69" s="1">
        <v>128092000</v>
      </c>
      <c r="J69" s="1">
        <v>287767400</v>
      </c>
      <c r="K69" s="1">
        <v>269967700</v>
      </c>
      <c r="L69" s="1">
        <v>267276000</v>
      </c>
      <c r="M69" s="1">
        <v>272017000</v>
      </c>
      <c r="N69" s="1" t="s">
        <v>91</v>
      </c>
      <c r="O69" s="1" t="s">
        <v>91</v>
      </c>
      <c r="P69" s="1" t="s">
        <v>91</v>
      </c>
      <c r="Q69" s="1" t="s">
        <v>91</v>
      </c>
      <c r="R69" s="1" t="s">
        <v>91</v>
      </c>
      <c r="S69" s="1" t="s">
        <v>91</v>
      </c>
      <c r="T69" s="1">
        <v>12000</v>
      </c>
      <c r="U69" s="1">
        <v>13000</v>
      </c>
      <c r="V69" s="1">
        <v>13000</v>
      </c>
      <c r="W69" s="1">
        <v>12000</v>
      </c>
      <c r="X69" s="1">
        <v>11000</v>
      </c>
      <c r="Y69" s="1">
        <v>23000</v>
      </c>
      <c r="Z69" s="1">
        <v>23000</v>
      </c>
      <c r="AA69" s="1">
        <v>23000</v>
      </c>
      <c r="AB69" s="1">
        <v>24000</v>
      </c>
      <c r="AC69" s="1">
        <v>24000</v>
      </c>
      <c r="AD69" s="1">
        <v>24000</v>
      </c>
    </row>
    <row r="70" spans="1:30" ht="19" x14ac:dyDescent="0.25">
      <c r="A70" s="5" t="s">
        <v>60</v>
      </c>
      <c r="B70" s="1" t="s">
        <v>91</v>
      </c>
      <c r="C70" s="1" t="s">
        <v>91</v>
      </c>
      <c r="D70" s="1">
        <v>19800000</v>
      </c>
      <c r="E70" s="1">
        <v>31800000</v>
      </c>
      <c r="F70" s="1">
        <v>47000000</v>
      </c>
      <c r="G70" s="1">
        <v>68900000</v>
      </c>
      <c r="H70" s="1">
        <v>98375400</v>
      </c>
      <c r="I70" s="1">
        <v>141060400</v>
      </c>
      <c r="J70" s="1">
        <v>198449600</v>
      </c>
      <c r="K70" s="1">
        <v>255671800</v>
      </c>
      <c r="L70" s="1">
        <v>334892100</v>
      </c>
      <c r="M70" s="1">
        <v>437008000</v>
      </c>
      <c r="N70" s="1">
        <v>533955000</v>
      </c>
      <c r="O70" s="1">
        <v>670293000</v>
      </c>
      <c r="P70" s="1">
        <v>481490000</v>
      </c>
      <c r="Q70" s="1">
        <v>614101000</v>
      </c>
      <c r="R70" s="1">
        <v>754468000</v>
      </c>
      <c r="S70" s="1">
        <v>264457000</v>
      </c>
      <c r="T70" s="1">
        <v>272961000</v>
      </c>
      <c r="U70" s="1">
        <v>440780000</v>
      </c>
      <c r="V70" s="1">
        <v>619004000</v>
      </c>
      <c r="W70" s="1">
        <v>625437000</v>
      </c>
      <c r="X70" s="1">
        <v>491194000</v>
      </c>
      <c r="Y70" s="1">
        <v>745370000</v>
      </c>
      <c r="Z70" s="1">
        <v>1162146000</v>
      </c>
      <c r="AA70" s="1">
        <v>1338328000</v>
      </c>
      <c r="AB70" s="1">
        <v>1937853000</v>
      </c>
      <c r="AC70" s="1">
        <v>2868203000</v>
      </c>
      <c r="AD70" s="1">
        <v>3956408000</v>
      </c>
    </row>
    <row r="71" spans="1:30" ht="19" x14ac:dyDescent="0.25">
      <c r="A71" s="5" t="s">
        <v>61</v>
      </c>
      <c r="B71" s="1" t="s">
        <v>91</v>
      </c>
      <c r="C71" s="1" t="s">
        <v>91</v>
      </c>
      <c r="D71" s="1">
        <v>-7200000</v>
      </c>
      <c r="E71" s="1">
        <v>-9600000</v>
      </c>
      <c r="F71" s="1">
        <v>-13200000</v>
      </c>
      <c r="G71" s="1">
        <v>-19000000</v>
      </c>
      <c r="H71" s="1">
        <v>-25615000</v>
      </c>
      <c r="I71" s="1">
        <v>-34199000</v>
      </c>
      <c r="J71" s="1">
        <v>-47774300</v>
      </c>
      <c r="K71" s="1">
        <v>-69624500</v>
      </c>
      <c r="L71" s="1">
        <v>95200</v>
      </c>
      <c r="M71" s="1">
        <v>354000</v>
      </c>
      <c r="N71" s="1">
        <v>-37000</v>
      </c>
      <c r="O71" s="1">
        <v>4447000</v>
      </c>
      <c r="P71" s="1">
        <v>833000</v>
      </c>
      <c r="Q71" s="1">
        <v>-27082000</v>
      </c>
      <c r="R71" s="1">
        <v>-32741000</v>
      </c>
      <c r="S71" s="1">
        <v>-23225000</v>
      </c>
      <c r="T71" s="1">
        <v>-38043000</v>
      </c>
      <c r="U71" s="1">
        <v>-47161000</v>
      </c>
      <c r="V71" s="1">
        <v>-20060000</v>
      </c>
      <c r="W71" s="1">
        <v>-68793000</v>
      </c>
      <c r="X71" s="1">
        <v>-109194000</v>
      </c>
      <c r="Y71" s="1">
        <v>-100676000</v>
      </c>
      <c r="Z71" s="1">
        <v>-107928000</v>
      </c>
      <c r="AA71" s="1">
        <v>-132529000</v>
      </c>
      <c r="AB71" s="1">
        <v>-121088000</v>
      </c>
      <c r="AC71" s="1">
        <v>-100860000</v>
      </c>
      <c r="AD71" s="1">
        <v>-169365000</v>
      </c>
    </row>
    <row r="72" spans="1:30" ht="19" x14ac:dyDescent="0.25">
      <c r="A72" s="5" t="s">
        <v>62</v>
      </c>
      <c r="B72" s="1" t="s">
        <v>91</v>
      </c>
      <c r="C72" s="1" t="s">
        <v>91</v>
      </c>
      <c r="D72" s="1">
        <v>113600000</v>
      </c>
      <c r="E72" s="1">
        <v>120600000</v>
      </c>
      <c r="F72" s="1">
        <v>126400000</v>
      </c>
      <c r="G72" s="1">
        <v>19100000</v>
      </c>
      <c r="H72" s="1">
        <v>25615000</v>
      </c>
      <c r="I72" s="1">
        <v>34199000</v>
      </c>
      <c r="J72" s="1">
        <v>47774300</v>
      </c>
      <c r="K72" s="1">
        <v>69624500</v>
      </c>
      <c r="L72" s="1" t="s">
        <v>91</v>
      </c>
      <c r="M72" s="1" t="s">
        <v>91</v>
      </c>
      <c r="N72" s="1">
        <v>276052000</v>
      </c>
      <c r="O72" s="1">
        <v>206126000</v>
      </c>
      <c r="P72" s="1">
        <v>316673000</v>
      </c>
      <c r="Q72" s="1">
        <v>334440000</v>
      </c>
      <c r="R72" s="1">
        <v>365507000</v>
      </c>
      <c r="S72" s="1">
        <v>313940000</v>
      </c>
      <c r="T72" s="1">
        <v>326187000</v>
      </c>
      <c r="U72" s="1">
        <v>368769000</v>
      </c>
      <c r="V72" s="1">
        <v>404542000</v>
      </c>
      <c r="W72" s="1">
        <v>407808000</v>
      </c>
      <c r="X72" s="1">
        <v>392445000</v>
      </c>
      <c r="Y72" s="1">
        <v>453349000</v>
      </c>
      <c r="Z72" s="1">
        <v>526858000</v>
      </c>
      <c r="AA72" s="1">
        <v>572559000</v>
      </c>
      <c r="AB72" s="1">
        <v>672727000</v>
      </c>
      <c r="AC72" s="1">
        <v>761834000</v>
      </c>
      <c r="AD72" s="1">
        <v>838532000</v>
      </c>
    </row>
    <row r="73" spans="1:30" ht="19" x14ac:dyDescent="0.25">
      <c r="A73" s="6" t="s">
        <v>63</v>
      </c>
      <c r="B73" s="10" t="s">
        <v>91</v>
      </c>
      <c r="C73" s="10" t="s">
        <v>91</v>
      </c>
      <c r="D73" s="10">
        <v>126200000</v>
      </c>
      <c r="E73" s="10">
        <v>142800000</v>
      </c>
      <c r="F73" s="10">
        <v>160200000</v>
      </c>
      <c r="G73" s="10">
        <v>184000000</v>
      </c>
      <c r="H73" s="10">
        <v>219890400</v>
      </c>
      <c r="I73" s="10">
        <v>269152400</v>
      </c>
      <c r="J73" s="10">
        <v>486217000</v>
      </c>
      <c r="K73" s="10">
        <v>525639500</v>
      </c>
      <c r="L73" s="10">
        <v>602263300</v>
      </c>
      <c r="M73" s="10">
        <v>709379000</v>
      </c>
      <c r="N73" s="10">
        <v>809970000</v>
      </c>
      <c r="O73" s="10">
        <v>880866000</v>
      </c>
      <c r="P73" s="10">
        <v>798996000</v>
      </c>
      <c r="Q73" s="10">
        <v>921459000</v>
      </c>
      <c r="R73" s="10">
        <v>1087234000</v>
      </c>
      <c r="S73" s="10">
        <v>555172000</v>
      </c>
      <c r="T73" s="10">
        <v>561117000</v>
      </c>
      <c r="U73" s="10">
        <v>762401000</v>
      </c>
      <c r="V73" s="10">
        <v>1003499000</v>
      </c>
      <c r="W73" s="10">
        <v>964464000</v>
      </c>
      <c r="X73" s="10">
        <v>774456000</v>
      </c>
      <c r="Y73" s="10">
        <v>1098066000</v>
      </c>
      <c r="Z73" s="10">
        <v>1581099000</v>
      </c>
      <c r="AA73" s="10">
        <v>1778381000</v>
      </c>
      <c r="AB73" s="10">
        <v>2489516000</v>
      </c>
      <c r="AC73" s="10">
        <v>3529201000</v>
      </c>
      <c r="AD73" s="10">
        <v>4625599000</v>
      </c>
    </row>
    <row r="74" spans="1:30" ht="20" thickBot="1" x14ac:dyDescent="0.3">
      <c r="A74" s="7" t="s">
        <v>64</v>
      </c>
      <c r="B74" s="11" t="s">
        <v>91</v>
      </c>
      <c r="C74" s="11" t="s">
        <v>91</v>
      </c>
      <c r="D74" s="11">
        <v>158100000</v>
      </c>
      <c r="E74" s="11">
        <v>175300000</v>
      </c>
      <c r="F74" s="11">
        <v>190900000</v>
      </c>
      <c r="G74" s="11">
        <v>218700000</v>
      </c>
      <c r="H74" s="11">
        <v>262324300</v>
      </c>
      <c r="I74" s="11">
        <v>316634700</v>
      </c>
      <c r="J74" s="11">
        <v>535847600</v>
      </c>
      <c r="K74" s="11">
        <v>587100400</v>
      </c>
      <c r="L74" s="11">
        <v>673023100</v>
      </c>
      <c r="M74" s="11">
        <v>793528000</v>
      </c>
      <c r="N74" s="11">
        <v>894705000</v>
      </c>
      <c r="O74" s="11">
        <v>1005344000</v>
      </c>
      <c r="P74" s="11">
        <v>956247000</v>
      </c>
      <c r="Q74" s="11">
        <v>1058032000</v>
      </c>
      <c r="R74" s="11">
        <v>1228812000</v>
      </c>
      <c r="S74" s="11">
        <v>1084436000</v>
      </c>
      <c r="T74" s="11">
        <v>1155066000</v>
      </c>
      <c r="U74" s="11">
        <v>1334481000</v>
      </c>
      <c r="V74" s="11">
        <v>1506804000</v>
      </c>
      <c r="W74" s="11">
        <v>1799952000</v>
      </c>
      <c r="X74" s="11">
        <v>1649820000</v>
      </c>
      <c r="Y74" s="11">
        <v>1981967000</v>
      </c>
      <c r="Z74" s="11">
        <v>2307698000</v>
      </c>
      <c r="AA74" s="11">
        <v>2547617000</v>
      </c>
      <c r="AB74" s="11">
        <v>3455261000</v>
      </c>
      <c r="AC74" s="11">
        <v>4562143000</v>
      </c>
      <c r="AD74" s="11">
        <v>5308864000</v>
      </c>
    </row>
    <row r="75" spans="1:30"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c r="AD75" s="13" t="s">
        <v>92</v>
      </c>
    </row>
    <row r="76" spans="1:30"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c r="AD76" s="9" t="s">
        <v>90</v>
      </c>
    </row>
    <row r="77" spans="1:30" ht="19" x14ac:dyDescent="0.25">
      <c r="A77" s="5" t="s">
        <v>66</v>
      </c>
      <c r="B77" s="1">
        <v>600000</v>
      </c>
      <c r="C77" s="1">
        <v>6900000</v>
      </c>
      <c r="D77" s="1">
        <v>11200000</v>
      </c>
      <c r="E77" s="1">
        <v>12000000</v>
      </c>
      <c r="F77" s="1">
        <v>15200000</v>
      </c>
      <c r="G77" s="1">
        <v>22000000</v>
      </c>
      <c r="H77" s="1">
        <v>29429100</v>
      </c>
      <c r="I77" s="1">
        <v>42685000</v>
      </c>
      <c r="J77" s="1">
        <v>57389200</v>
      </c>
      <c r="K77" s="1">
        <v>57222200</v>
      </c>
      <c r="L77" s="1">
        <v>79220300</v>
      </c>
      <c r="M77" s="1">
        <v>102116000</v>
      </c>
      <c r="N77" s="1">
        <v>96947000</v>
      </c>
      <c r="O77" s="1">
        <v>136338000</v>
      </c>
      <c r="P77" s="1">
        <v>156932000</v>
      </c>
      <c r="Q77" s="1">
        <v>141103000</v>
      </c>
      <c r="R77" s="1">
        <v>151627000</v>
      </c>
      <c r="S77" s="1">
        <v>166375000</v>
      </c>
      <c r="T77" s="1">
        <v>182119000</v>
      </c>
      <c r="U77" s="1">
        <v>180025000</v>
      </c>
      <c r="V77" s="1">
        <v>178687000</v>
      </c>
      <c r="W77" s="1">
        <v>219783000</v>
      </c>
      <c r="X77" s="1">
        <v>270360000</v>
      </c>
      <c r="Y77" s="1">
        <v>394227000</v>
      </c>
      <c r="Z77" s="1">
        <v>417867000</v>
      </c>
      <c r="AA77" s="1">
        <v>591693000</v>
      </c>
      <c r="AB77" s="1">
        <v>699907000</v>
      </c>
      <c r="AC77" s="1">
        <v>936495000</v>
      </c>
      <c r="AD77" s="1">
        <v>1090130000</v>
      </c>
    </row>
    <row r="78" spans="1:30" ht="19" x14ac:dyDescent="0.25">
      <c r="A78" s="5" t="s">
        <v>13</v>
      </c>
      <c r="B78" s="1">
        <v>1700000</v>
      </c>
      <c r="C78" s="1">
        <v>3400000</v>
      </c>
      <c r="D78" s="1">
        <v>6000000</v>
      </c>
      <c r="E78" s="1">
        <v>7500000</v>
      </c>
      <c r="F78" s="1">
        <v>7800000</v>
      </c>
      <c r="G78" s="1">
        <v>9800000</v>
      </c>
      <c r="H78" s="1">
        <v>11479000</v>
      </c>
      <c r="I78" s="1">
        <v>14350000</v>
      </c>
      <c r="J78" s="1">
        <v>16308200</v>
      </c>
      <c r="K78" s="1">
        <v>25545000</v>
      </c>
      <c r="L78" s="1">
        <v>30808300</v>
      </c>
      <c r="M78" s="1">
        <v>31296000</v>
      </c>
      <c r="N78" s="1">
        <v>31456000</v>
      </c>
      <c r="O78" s="1">
        <v>37089000</v>
      </c>
      <c r="P78" s="1">
        <v>42804000</v>
      </c>
      <c r="Q78" s="1">
        <v>41354000</v>
      </c>
      <c r="R78" s="1">
        <v>43242000</v>
      </c>
      <c r="S78" s="1">
        <v>45694000</v>
      </c>
      <c r="T78" s="1">
        <v>48167000</v>
      </c>
      <c r="U78" s="1">
        <v>56728000</v>
      </c>
      <c r="V78" s="1">
        <v>53726000</v>
      </c>
      <c r="W78" s="1">
        <v>48893000</v>
      </c>
      <c r="X78" s="1">
        <v>49643000</v>
      </c>
      <c r="Y78" s="1">
        <v>57441000</v>
      </c>
      <c r="Z78" s="1">
        <v>79040000</v>
      </c>
      <c r="AA78" s="1">
        <v>85334000</v>
      </c>
      <c r="AB78" s="1">
        <v>104257000</v>
      </c>
      <c r="AC78" s="1">
        <v>123084000</v>
      </c>
      <c r="AD78" s="1">
        <v>138605000</v>
      </c>
    </row>
    <row r="79" spans="1:30" ht="19" x14ac:dyDescent="0.25">
      <c r="A79" s="5" t="s">
        <v>67</v>
      </c>
      <c r="B79" s="1">
        <v>-100000</v>
      </c>
      <c r="C79" s="1" t="s">
        <v>91</v>
      </c>
      <c r="D79" s="1">
        <v>-300000</v>
      </c>
      <c r="E79" s="1">
        <v>400000</v>
      </c>
      <c r="F79" s="1">
        <v>-100000</v>
      </c>
      <c r="G79" s="1">
        <v>-700000</v>
      </c>
      <c r="H79" s="1">
        <v>1312800</v>
      </c>
      <c r="I79" s="1">
        <v>772000</v>
      </c>
      <c r="J79" s="1">
        <v>2811500</v>
      </c>
      <c r="K79" s="1">
        <v>7205900</v>
      </c>
      <c r="L79" s="1">
        <v>-122200</v>
      </c>
      <c r="M79" s="1">
        <v>-5620000</v>
      </c>
      <c r="N79" s="1">
        <v>-4120000</v>
      </c>
      <c r="O79" s="1">
        <v>-8948000</v>
      </c>
      <c r="P79" s="1">
        <v>5690000</v>
      </c>
      <c r="Q79" s="1">
        <v>-2393000</v>
      </c>
      <c r="R79" s="1">
        <v>-4512000</v>
      </c>
      <c r="S79" s="1">
        <v>-2099000</v>
      </c>
      <c r="T79" s="1">
        <v>-17579000</v>
      </c>
      <c r="U79" s="1">
        <v>-3605000</v>
      </c>
      <c r="V79" s="1">
        <v>-10838000</v>
      </c>
      <c r="W79" s="1">
        <v>4365000</v>
      </c>
      <c r="X79" s="1">
        <v>5740000</v>
      </c>
      <c r="Y79" s="1">
        <v>19901000</v>
      </c>
      <c r="Z79" s="1">
        <v>16717000</v>
      </c>
      <c r="AA79" s="1">
        <v>23167000</v>
      </c>
      <c r="AB79" s="1">
        <v>23082000</v>
      </c>
      <c r="AC79" s="1">
        <v>-7951000</v>
      </c>
      <c r="AD79" s="1">
        <v>17017000</v>
      </c>
    </row>
    <row r="80" spans="1:30"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v>9413000</v>
      </c>
      <c r="R80" s="1">
        <v>17955000</v>
      </c>
      <c r="S80" s="1">
        <v>19007000</v>
      </c>
      <c r="T80" s="1">
        <v>21791000</v>
      </c>
      <c r="U80" s="1">
        <v>19557000</v>
      </c>
      <c r="V80" s="1">
        <v>22099000</v>
      </c>
      <c r="W80" s="1">
        <v>18154000</v>
      </c>
      <c r="X80" s="1">
        <v>20864000</v>
      </c>
      <c r="Y80" s="1">
        <v>20840000</v>
      </c>
      <c r="Z80" s="1">
        <v>23221000</v>
      </c>
      <c r="AA80" s="1">
        <v>23445000</v>
      </c>
      <c r="AB80" s="1">
        <v>23322000</v>
      </c>
      <c r="AC80" s="1">
        <v>40922000</v>
      </c>
      <c r="AD80" s="1">
        <v>38965000</v>
      </c>
    </row>
    <row r="81" spans="1:38" ht="19" x14ac:dyDescent="0.25">
      <c r="A81" s="14" t="s">
        <v>103</v>
      </c>
      <c r="B81" s="15" t="e">
        <f t="shared" ref="B81:AD81" si="43">B80/B3</f>
        <v>#VALUE!</v>
      </c>
      <c r="C81" s="15" t="e">
        <f t="shared" si="43"/>
        <v>#VALUE!</v>
      </c>
      <c r="D81" s="15" t="e">
        <f t="shared" si="43"/>
        <v>#VALUE!</v>
      </c>
      <c r="E81" s="15" t="e">
        <f t="shared" si="43"/>
        <v>#VALUE!</v>
      </c>
      <c r="F81" s="15" t="e">
        <f t="shared" si="43"/>
        <v>#VALUE!</v>
      </c>
      <c r="G81" s="15" t="e">
        <f t="shared" si="43"/>
        <v>#VALUE!</v>
      </c>
      <c r="H81" s="15" t="e">
        <f t="shared" si="43"/>
        <v>#VALUE!</v>
      </c>
      <c r="I81" s="15" t="e">
        <f t="shared" si="43"/>
        <v>#VALUE!</v>
      </c>
      <c r="J81" s="15" t="e">
        <f t="shared" si="43"/>
        <v>#VALUE!</v>
      </c>
      <c r="K81" s="15" t="e">
        <f t="shared" si="43"/>
        <v>#VALUE!</v>
      </c>
      <c r="L81" s="15" t="e">
        <f t="shared" si="43"/>
        <v>#VALUE!</v>
      </c>
      <c r="M81" s="15" t="e">
        <f t="shared" si="43"/>
        <v>#VALUE!</v>
      </c>
      <c r="N81" s="15" t="e">
        <f t="shared" si="43"/>
        <v>#VALUE!</v>
      </c>
      <c r="O81" s="15" t="e">
        <f t="shared" si="43"/>
        <v>#VALUE!</v>
      </c>
      <c r="P81" s="15" t="e">
        <f t="shared" si="43"/>
        <v>#VALUE!</v>
      </c>
      <c r="Q81" s="15">
        <f t="shared" si="43"/>
        <v>1.2667511795468064E-2</v>
      </c>
      <c r="R81" s="15">
        <f t="shared" si="43"/>
        <v>2.3231320814771781E-2</v>
      </c>
      <c r="S81" s="15">
        <f t="shared" si="43"/>
        <v>2.1790870924028313E-2</v>
      </c>
      <c r="T81" s="15">
        <f t="shared" si="43"/>
        <v>2.3578459431005065E-2</v>
      </c>
      <c r="U81" s="15">
        <f t="shared" si="43"/>
        <v>1.8690043635904915E-2</v>
      </c>
      <c r="V81" s="15">
        <f t="shared" si="43"/>
        <v>1.8993733503281939E-2</v>
      </c>
      <c r="W81" s="15">
        <f t="shared" si="43"/>
        <v>1.584009479276734E-2</v>
      </c>
      <c r="X81" s="15">
        <f t="shared" si="43"/>
        <v>1.6448434268937891E-2</v>
      </c>
      <c r="Y81" s="15">
        <f t="shared" si="43"/>
        <v>1.4392454044631801E-2</v>
      </c>
      <c r="Z81" s="15">
        <f t="shared" si="43"/>
        <v>1.2859868360935818E-2</v>
      </c>
      <c r="AA81" s="15">
        <f t="shared" si="43"/>
        <v>1.1481632571107032E-2</v>
      </c>
      <c r="AB81" s="15">
        <f t="shared" si="43"/>
        <v>1.0574074972467597E-2</v>
      </c>
      <c r="AC81" s="15">
        <f t="shared" si="43"/>
        <v>1.5198452299730623E-2</v>
      </c>
      <c r="AD81" s="15">
        <f t="shared" si="43"/>
        <v>1.1129928381702986E-2</v>
      </c>
    </row>
    <row r="82" spans="1:38" ht="19" x14ac:dyDescent="0.25">
      <c r="A82" s="5" t="s">
        <v>69</v>
      </c>
      <c r="B82" s="1">
        <v>-400000</v>
      </c>
      <c r="C82" s="1">
        <v>-5300000</v>
      </c>
      <c r="D82" s="1">
        <v>-6600000</v>
      </c>
      <c r="E82" s="1">
        <v>4500000</v>
      </c>
      <c r="F82" s="1">
        <v>-1500000</v>
      </c>
      <c r="G82" s="1">
        <v>-200000</v>
      </c>
      <c r="H82" s="1">
        <v>-15868700</v>
      </c>
      <c r="I82" s="1">
        <v>-653300</v>
      </c>
      <c r="J82" s="1">
        <v>5752800</v>
      </c>
      <c r="K82" s="1">
        <v>-10339000</v>
      </c>
      <c r="L82" s="1">
        <v>5848200</v>
      </c>
      <c r="M82" s="1">
        <v>9481000</v>
      </c>
      <c r="N82" s="1">
        <v>-12736000</v>
      </c>
      <c r="O82" s="1">
        <v>11138000</v>
      </c>
      <c r="P82" s="1">
        <v>-17686000</v>
      </c>
      <c r="Q82" s="1">
        <v>21570000</v>
      </c>
      <c r="R82" s="1">
        <v>-3923000</v>
      </c>
      <c r="S82" s="1">
        <v>15778000</v>
      </c>
      <c r="T82" s="1">
        <v>-8894000</v>
      </c>
      <c r="U82" s="1">
        <v>-45964000</v>
      </c>
      <c r="V82" s="1">
        <v>-7521000</v>
      </c>
      <c r="W82" s="1">
        <v>-21652000</v>
      </c>
      <c r="X82" s="1">
        <v>-16125000</v>
      </c>
      <c r="Y82" s="1">
        <v>-20792000</v>
      </c>
      <c r="Z82" s="1">
        <v>-8205000</v>
      </c>
      <c r="AA82" s="1">
        <v>-73910000</v>
      </c>
      <c r="AB82" s="1">
        <v>66159000</v>
      </c>
      <c r="AC82" s="1">
        <v>-95818000</v>
      </c>
      <c r="AD82" s="1">
        <v>-125487000</v>
      </c>
    </row>
    <row r="83" spans="1:38" ht="19"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v>982000</v>
      </c>
      <c r="R83" s="1">
        <v>2436000</v>
      </c>
      <c r="S83" s="1">
        <v>-12865000</v>
      </c>
      <c r="T83" s="1">
        <v>-16202000</v>
      </c>
      <c r="U83" s="1">
        <v>-31171000</v>
      </c>
      <c r="V83" s="1">
        <v>-12870000</v>
      </c>
      <c r="W83" s="1">
        <v>-20417000</v>
      </c>
      <c r="X83" s="1">
        <v>-54213000</v>
      </c>
      <c r="Y83" s="1">
        <v>-38542000</v>
      </c>
      <c r="Z83" s="1">
        <v>-40335000</v>
      </c>
      <c r="AA83" s="1">
        <v>-60808000</v>
      </c>
      <c r="AB83" s="1">
        <v>15993000</v>
      </c>
      <c r="AC83" s="1">
        <v>-127513000</v>
      </c>
      <c r="AD83" s="1">
        <v>-97750000</v>
      </c>
    </row>
    <row r="84" spans="1:38" ht="19" x14ac:dyDescent="0.25">
      <c r="A84" s="5" t="s">
        <v>34</v>
      </c>
      <c r="B84" s="1" t="s">
        <v>91</v>
      </c>
      <c r="C84" s="1">
        <v>-3200000</v>
      </c>
      <c r="D84" s="1">
        <v>1800000</v>
      </c>
      <c r="E84" s="1">
        <v>1200000</v>
      </c>
      <c r="F84" s="1" t="s">
        <v>91</v>
      </c>
      <c r="G84" s="1" t="s">
        <v>91</v>
      </c>
      <c r="H84" s="1" t="s">
        <v>91</v>
      </c>
      <c r="I84" s="1" t="s">
        <v>91</v>
      </c>
      <c r="J84" s="1" t="s">
        <v>91</v>
      </c>
      <c r="K84" s="1" t="s">
        <v>91</v>
      </c>
      <c r="L84" s="1" t="s">
        <v>91</v>
      </c>
      <c r="M84" s="1" t="s">
        <v>91</v>
      </c>
      <c r="N84" s="1" t="s">
        <v>91</v>
      </c>
      <c r="O84" s="1">
        <v>1361000</v>
      </c>
      <c r="P84" s="1">
        <v>1489000</v>
      </c>
      <c r="Q84" s="1">
        <v>-54000</v>
      </c>
      <c r="R84" s="1">
        <v>-256000</v>
      </c>
      <c r="S84" s="1">
        <v>-2666000</v>
      </c>
      <c r="T84" s="1">
        <v>-218000</v>
      </c>
      <c r="U84" s="1">
        <v>-1777000</v>
      </c>
      <c r="V84" s="1">
        <v>4012000</v>
      </c>
      <c r="W84" s="1">
        <v>-1731000</v>
      </c>
      <c r="X84" s="1">
        <v>-2509000</v>
      </c>
      <c r="Y84" s="1">
        <v>1294000</v>
      </c>
      <c r="Z84" s="1">
        <v>-3959000</v>
      </c>
      <c r="AA84" s="1">
        <v>-4719000</v>
      </c>
      <c r="AB84" s="1">
        <v>1348000</v>
      </c>
      <c r="AC84" s="1">
        <v>-24602000</v>
      </c>
      <c r="AD84" s="1">
        <v>-10851000</v>
      </c>
    </row>
    <row r="85" spans="1:38" ht="19" customHeight="1"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14749000</v>
      </c>
      <c r="V85" s="1">
        <v>5425000</v>
      </c>
      <c r="W85" s="1">
        <v>-3926000</v>
      </c>
      <c r="X85" s="1">
        <v>48347000</v>
      </c>
      <c r="Y85" s="1">
        <v>4269000</v>
      </c>
      <c r="Z85" s="1">
        <v>53320000</v>
      </c>
      <c r="AA85" s="1">
        <v>11126000</v>
      </c>
      <c r="AB85" s="1">
        <v>41648000</v>
      </c>
      <c r="AC85" s="1">
        <v>44613000</v>
      </c>
      <c r="AD85" s="1">
        <v>36306000</v>
      </c>
      <c r="AE85" s="52"/>
      <c r="AF85" s="52"/>
      <c r="AG85" s="52"/>
      <c r="AH85" s="52"/>
      <c r="AI85" s="52"/>
      <c r="AJ85" s="52"/>
      <c r="AK85" s="74" t="s">
        <v>125</v>
      </c>
      <c r="AL85" s="75"/>
    </row>
    <row r="86" spans="1:38" ht="21" customHeight="1" x14ac:dyDescent="0.25">
      <c r="A86" s="5" t="s">
        <v>71</v>
      </c>
      <c r="B86" s="1" t="s">
        <v>91</v>
      </c>
      <c r="C86" s="1" t="s">
        <v>91</v>
      </c>
      <c r="D86" s="1">
        <v>40600000</v>
      </c>
      <c r="E86" s="1">
        <v>48900000</v>
      </c>
      <c r="F86" s="1">
        <v>54800000</v>
      </c>
      <c r="G86" s="1">
        <v>64700000</v>
      </c>
      <c r="H86" s="1">
        <v>54042300</v>
      </c>
      <c r="I86" s="1">
        <v>69411200</v>
      </c>
      <c r="J86" s="1">
        <v>178946000</v>
      </c>
      <c r="K86" s="1">
        <v>171582500</v>
      </c>
      <c r="L86" s="1">
        <v>229887700</v>
      </c>
      <c r="M86" s="1">
        <v>296017000</v>
      </c>
      <c r="N86" s="1">
        <v>948000</v>
      </c>
      <c r="O86" s="1">
        <v>695000</v>
      </c>
      <c r="P86" s="1">
        <v>-20281000</v>
      </c>
      <c r="Q86" s="1">
        <v>37000</v>
      </c>
      <c r="R86" s="1">
        <v>-3426000</v>
      </c>
      <c r="S86" s="1">
        <v>739000</v>
      </c>
      <c r="T86" s="1">
        <v>-572000</v>
      </c>
      <c r="U86" s="1">
        <v>-23211000</v>
      </c>
      <c r="V86" s="1">
        <v>-13174000</v>
      </c>
      <c r="W86" s="1">
        <v>8796000</v>
      </c>
      <c r="X86" s="1">
        <v>1010000</v>
      </c>
      <c r="Y86" s="1">
        <v>-438000</v>
      </c>
      <c r="Z86" s="1">
        <v>-3803000</v>
      </c>
      <c r="AA86" s="1">
        <v>-26423000</v>
      </c>
      <c r="AB86" s="1">
        <v>3633000</v>
      </c>
      <c r="AC86" s="1">
        <v>-11125000</v>
      </c>
      <c r="AD86" s="1">
        <v>-18201000</v>
      </c>
      <c r="AE86" s="52"/>
      <c r="AF86" s="52"/>
      <c r="AG86" s="52"/>
      <c r="AH86" s="52"/>
      <c r="AI86" s="52"/>
      <c r="AJ86" s="52"/>
      <c r="AK86" s="76" t="s">
        <v>126</v>
      </c>
      <c r="AL86" s="76"/>
    </row>
    <row r="87" spans="1:38" ht="20" x14ac:dyDescent="0.25">
      <c r="A87" s="5" t="s">
        <v>72</v>
      </c>
      <c r="B87" s="1">
        <v>2900000</v>
      </c>
      <c r="C87" s="1">
        <v>200000</v>
      </c>
      <c r="D87" s="1">
        <v>1000000</v>
      </c>
      <c r="E87" s="1">
        <v>200000</v>
      </c>
      <c r="F87" s="1">
        <v>500000</v>
      </c>
      <c r="G87" s="1">
        <v>-200000</v>
      </c>
      <c r="H87" s="1">
        <v>-157000</v>
      </c>
      <c r="I87" s="1">
        <v>-255300</v>
      </c>
      <c r="J87" s="1">
        <v>-270500</v>
      </c>
      <c r="K87" s="1">
        <v>-554200</v>
      </c>
      <c r="L87" s="1">
        <v>-553300</v>
      </c>
      <c r="M87" s="1">
        <v>-1282000</v>
      </c>
      <c r="N87" s="1">
        <v>30397000</v>
      </c>
      <c r="O87" s="1">
        <v>6436000</v>
      </c>
      <c r="P87" s="1">
        <v>6323000</v>
      </c>
      <c r="Q87" s="1">
        <v>-7708000</v>
      </c>
      <c r="R87" s="1">
        <v>-4982000</v>
      </c>
      <c r="S87" s="1">
        <v>-1823000</v>
      </c>
      <c r="T87" s="1">
        <v>4069000</v>
      </c>
      <c r="U87" s="1">
        <v>-7415000</v>
      </c>
      <c r="V87" s="1">
        <v>26441000</v>
      </c>
      <c r="W87" s="1">
        <v>-4467000</v>
      </c>
      <c r="X87" s="1">
        <v>2016000</v>
      </c>
      <c r="Y87" s="1">
        <v>20441000</v>
      </c>
      <c r="Z87" s="1">
        <v>6429000</v>
      </c>
      <c r="AA87" s="1">
        <v>-3083000</v>
      </c>
      <c r="AB87" s="1">
        <v>1158000</v>
      </c>
      <c r="AC87" s="1">
        <v>-5841000</v>
      </c>
      <c r="AD87" s="1">
        <v>17453000</v>
      </c>
      <c r="AE87" s="52"/>
      <c r="AF87" s="52"/>
      <c r="AG87" s="52"/>
      <c r="AH87" s="52"/>
      <c r="AI87" s="52"/>
      <c r="AJ87" s="52"/>
      <c r="AK87" s="36" t="s">
        <v>127</v>
      </c>
      <c r="AL87" s="53">
        <f>AD17</f>
        <v>16688000</v>
      </c>
    </row>
    <row r="88" spans="1:38" ht="20" x14ac:dyDescent="0.25">
      <c r="A88" s="6" t="s">
        <v>73</v>
      </c>
      <c r="B88" s="10">
        <v>4700000</v>
      </c>
      <c r="C88" s="10">
        <v>5200000</v>
      </c>
      <c r="D88" s="10">
        <v>11300000</v>
      </c>
      <c r="E88" s="10">
        <v>24600000</v>
      </c>
      <c r="F88" s="10">
        <v>21900000</v>
      </c>
      <c r="G88" s="10">
        <v>30700000</v>
      </c>
      <c r="H88" s="10">
        <v>26195200</v>
      </c>
      <c r="I88" s="10">
        <v>56898400</v>
      </c>
      <c r="J88" s="10">
        <v>81991200</v>
      </c>
      <c r="K88" s="10">
        <v>79079900</v>
      </c>
      <c r="L88" s="10">
        <v>115201300</v>
      </c>
      <c r="M88" s="10">
        <v>135991000</v>
      </c>
      <c r="N88" s="10">
        <v>141944000</v>
      </c>
      <c r="O88" s="10">
        <v>182053000</v>
      </c>
      <c r="P88" s="10">
        <v>194063000</v>
      </c>
      <c r="Q88" s="10">
        <v>203339000</v>
      </c>
      <c r="R88" s="10">
        <v>199407000</v>
      </c>
      <c r="S88" s="10">
        <v>242932000</v>
      </c>
      <c r="T88" s="10">
        <v>229673000</v>
      </c>
      <c r="U88" s="10">
        <v>199326000</v>
      </c>
      <c r="V88" s="10">
        <v>262594000</v>
      </c>
      <c r="W88" s="10">
        <v>265076000</v>
      </c>
      <c r="X88" s="10">
        <v>332498000</v>
      </c>
      <c r="Y88" s="10">
        <v>492058000</v>
      </c>
      <c r="Z88" s="10">
        <v>535069000</v>
      </c>
      <c r="AA88" s="10">
        <v>646646000</v>
      </c>
      <c r="AB88" s="10">
        <v>917885000</v>
      </c>
      <c r="AC88" s="10">
        <v>990891000</v>
      </c>
      <c r="AD88" s="10">
        <v>1176683000</v>
      </c>
      <c r="AE88" s="52"/>
      <c r="AF88" s="52"/>
      <c r="AG88" s="52"/>
      <c r="AH88" s="52"/>
      <c r="AI88" s="52"/>
      <c r="AJ88" s="52"/>
      <c r="AK88" s="36" t="s">
        <v>128</v>
      </c>
      <c r="AL88" s="53">
        <f>AD57</f>
        <v>21794000</v>
      </c>
    </row>
    <row r="89" spans="1:38" ht="20" x14ac:dyDescent="0.25">
      <c r="A89" s="5" t="s">
        <v>74</v>
      </c>
      <c r="B89" s="1">
        <v>-2400000</v>
      </c>
      <c r="C89" s="1">
        <v>-9900000</v>
      </c>
      <c r="D89" s="1">
        <v>-8600000</v>
      </c>
      <c r="E89" s="1">
        <v>-7800000</v>
      </c>
      <c r="F89" s="1">
        <v>-12200000</v>
      </c>
      <c r="G89" s="1">
        <v>-20700000</v>
      </c>
      <c r="H89" s="1">
        <v>-37022400</v>
      </c>
      <c r="I89" s="1">
        <v>-45932400</v>
      </c>
      <c r="J89" s="1">
        <v>-85937000</v>
      </c>
      <c r="K89" s="1">
        <v>-70721300</v>
      </c>
      <c r="L89" s="1">
        <v>-64551400</v>
      </c>
      <c r="M89" s="1">
        <v>-66258000</v>
      </c>
      <c r="N89" s="1">
        <v>-117687000</v>
      </c>
      <c r="O89" s="1">
        <v>-196861000</v>
      </c>
      <c r="P89" s="1">
        <v>-113364000</v>
      </c>
      <c r="Q89" s="1">
        <v>-78912000</v>
      </c>
      <c r="R89" s="1">
        <v>-75840000</v>
      </c>
      <c r="S89" s="1">
        <v>-70170000</v>
      </c>
      <c r="T89" s="1">
        <v>-57396000</v>
      </c>
      <c r="U89" s="1">
        <v>-130265000</v>
      </c>
      <c r="V89" s="1">
        <v>-81510000</v>
      </c>
      <c r="W89" s="1">
        <v>-79153000</v>
      </c>
      <c r="X89" s="1">
        <v>-173917000</v>
      </c>
      <c r="Y89" s="1">
        <v>-172178000</v>
      </c>
      <c r="Z89" s="1">
        <v>-287910000</v>
      </c>
      <c r="AA89" s="1">
        <v>-373883000</v>
      </c>
      <c r="AB89" s="1">
        <v>-591972000</v>
      </c>
      <c r="AC89" s="1">
        <v>-462996000</v>
      </c>
      <c r="AD89" s="1">
        <v>-337448000</v>
      </c>
      <c r="AE89" s="52"/>
      <c r="AF89" s="52"/>
      <c r="AG89" s="52"/>
      <c r="AH89" s="52"/>
      <c r="AI89" s="52"/>
      <c r="AJ89" s="52"/>
      <c r="AK89" s="36" t="s">
        <v>129</v>
      </c>
      <c r="AL89" s="53">
        <f>AD62</f>
        <v>97679000</v>
      </c>
    </row>
    <row r="90" spans="1:38" ht="20" customHeight="1" x14ac:dyDescent="0.25">
      <c r="A90" s="14" t="s">
        <v>104</v>
      </c>
      <c r="B90" s="15">
        <f t="shared" ref="B90:AD90" si="44">(-1*B89)/B3</f>
        <v>0.10526315789473684</v>
      </c>
      <c r="C90" s="15">
        <f t="shared" si="44"/>
        <v>0.1703958691910499</v>
      </c>
      <c r="D90" s="15">
        <f t="shared" si="44"/>
        <v>7.2758037225042302E-2</v>
      </c>
      <c r="E90" s="15">
        <f t="shared" si="44"/>
        <v>6.1757719714964368E-2</v>
      </c>
      <c r="F90" s="15">
        <f t="shared" si="44"/>
        <v>0.10683012259194395</v>
      </c>
      <c r="G90" s="15">
        <f t="shared" si="44"/>
        <v>0.14598025387870239</v>
      </c>
      <c r="H90" s="15">
        <f t="shared" si="44"/>
        <v>0.19481136568016699</v>
      </c>
      <c r="I90" s="15">
        <f t="shared" si="44"/>
        <v>0.18091499684508294</v>
      </c>
      <c r="J90" s="15">
        <f t="shared" si="44"/>
        <v>0.27156083092804745</v>
      </c>
      <c r="K90" s="15">
        <f t="shared" si="44"/>
        <v>0.20355957908383179</v>
      </c>
      <c r="L90" s="15">
        <f t="shared" si="44"/>
        <v>0.16105787403726032</v>
      </c>
      <c r="M90" s="15">
        <f t="shared" si="44"/>
        <v>0.14494947616662035</v>
      </c>
      <c r="N90" s="15">
        <f t="shared" si="44"/>
        <v>0.22265126160913104</v>
      </c>
      <c r="O90" s="15">
        <f t="shared" si="44"/>
        <v>0.35111115074552329</v>
      </c>
      <c r="P90" s="15">
        <f t="shared" si="44"/>
        <v>0.14444070699039815</v>
      </c>
      <c r="Q90" s="15">
        <f t="shared" si="44"/>
        <v>0.10619554773228257</v>
      </c>
      <c r="R90" s="15">
        <f t="shared" si="44"/>
        <v>9.8126614903497181E-2</v>
      </c>
      <c r="S90" s="15">
        <f t="shared" si="44"/>
        <v>8.0447488437894815E-2</v>
      </c>
      <c r="T90" s="15">
        <f t="shared" si="44"/>
        <v>6.2104045592307221E-2</v>
      </c>
      <c r="U90" s="15">
        <f t="shared" si="44"/>
        <v>0.12449038882400949</v>
      </c>
      <c r="V90" s="15">
        <f t="shared" si="44"/>
        <v>7.0056528252523231E-2</v>
      </c>
      <c r="W90" s="15">
        <f t="shared" si="44"/>
        <v>6.9064174459177771E-2</v>
      </c>
      <c r="X90" s="15">
        <f t="shared" si="44"/>
        <v>0.13710996658123425</v>
      </c>
      <c r="Y90" s="15">
        <f t="shared" si="44"/>
        <v>0.11890901883381066</v>
      </c>
      <c r="Z90" s="15">
        <f t="shared" si="44"/>
        <v>0.1594455320527553</v>
      </c>
      <c r="AA90" s="15">
        <f t="shared" si="44"/>
        <v>0.18310032973270249</v>
      </c>
      <c r="AB90" s="15">
        <f t="shared" si="44"/>
        <v>0.2683970632707996</v>
      </c>
      <c r="AC90" s="15">
        <f t="shared" si="44"/>
        <v>0.1719569576503123</v>
      </c>
      <c r="AD90" s="15">
        <f t="shared" si="44"/>
        <v>9.6388350379800064E-2</v>
      </c>
      <c r="AE90" s="52"/>
      <c r="AF90" s="52"/>
      <c r="AG90" s="52"/>
      <c r="AH90" s="52"/>
      <c r="AI90" s="52"/>
      <c r="AJ90" s="52"/>
      <c r="AK90" s="37" t="s">
        <v>130</v>
      </c>
      <c r="AL90" s="54">
        <f>AL87/(AL88+AL89)</f>
        <v>0.13968009508424498</v>
      </c>
    </row>
    <row r="91" spans="1:38" ht="20" x14ac:dyDescent="0.25">
      <c r="A91" s="5" t="s">
        <v>75</v>
      </c>
      <c r="B91" s="1" t="s">
        <v>91</v>
      </c>
      <c r="C91" s="1" t="s">
        <v>91</v>
      </c>
      <c r="D91" s="1" t="s">
        <v>91</v>
      </c>
      <c r="E91" s="1" t="s">
        <v>91</v>
      </c>
      <c r="F91" s="1" t="s">
        <v>91</v>
      </c>
      <c r="G91" s="1" t="s">
        <v>91</v>
      </c>
      <c r="H91" s="1" t="s">
        <v>91</v>
      </c>
      <c r="I91" s="1">
        <v>-5099000</v>
      </c>
      <c r="J91" s="1">
        <v>-8561100</v>
      </c>
      <c r="K91" s="1">
        <v>-6604000</v>
      </c>
      <c r="L91" s="1">
        <v>-4733000</v>
      </c>
      <c r="M91" s="1">
        <v>-4543000</v>
      </c>
      <c r="N91" s="1">
        <v>-2325000</v>
      </c>
      <c r="O91" s="1" t="s">
        <v>91</v>
      </c>
      <c r="P91" s="1">
        <v>-38229000</v>
      </c>
      <c r="Q91" s="1" t="s">
        <v>91</v>
      </c>
      <c r="R91" s="1">
        <v>-21362000</v>
      </c>
      <c r="S91" s="1">
        <v>-34912000</v>
      </c>
      <c r="T91" s="1">
        <v>-2564000</v>
      </c>
      <c r="U91" s="1">
        <v>-84022000</v>
      </c>
      <c r="V91" s="1">
        <v>-14300000</v>
      </c>
      <c r="W91" s="1">
        <v>-4500000</v>
      </c>
      <c r="X91" s="1" t="s">
        <v>91</v>
      </c>
      <c r="Y91" s="1">
        <v>-164378000</v>
      </c>
      <c r="Z91" s="1">
        <v>-6991000</v>
      </c>
      <c r="AA91" s="1">
        <v>-745000</v>
      </c>
      <c r="AB91" s="1">
        <v>-11702000</v>
      </c>
      <c r="AC91" s="1">
        <v>-5000000</v>
      </c>
      <c r="AD91" s="1">
        <v>-109195000</v>
      </c>
      <c r="AE91" s="52"/>
      <c r="AF91" s="52"/>
      <c r="AG91" s="52"/>
      <c r="AH91" s="52"/>
      <c r="AI91" s="52"/>
      <c r="AJ91" s="52"/>
      <c r="AK91" s="36" t="s">
        <v>105</v>
      </c>
      <c r="AL91" s="53">
        <f>AD27</f>
        <v>250824000</v>
      </c>
    </row>
    <row r="92" spans="1:38" ht="20" x14ac:dyDescent="0.25">
      <c r="A92" s="5" t="s">
        <v>76</v>
      </c>
      <c r="B92" s="1" t="s">
        <v>91</v>
      </c>
      <c r="C92" s="1" t="s">
        <v>91</v>
      </c>
      <c r="D92" s="1" t="s">
        <v>91</v>
      </c>
      <c r="E92" s="1" t="s">
        <v>91</v>
      </c>
      <c r="F92" s="1">
        <v>-13100000</v>
      </c>
      <c r="G92" s="1" t="s">
        <v>91</v>
      </c>
      <c r="H92" s="1" t="s">
        <v>91</v>
      </c>
      <c r="I92" s="1" t="s">
        <v>91</v>
      </c>
      <c r="J92" s="1" t="s">
        <v>91</v>
      </c>
      <c r="K92" s="1" t="s">
        <v>91</v>
      </c>
      <c r="L92" s="1" t="s">
        <v>91</v>
      </c>
      <c r="M92" s="1">
        <v>-755420000</v>
      </c>
      <c r="N92" s="1">
        <v>-726012000</v>
      </c>
      <c r="O92" s="1">
        <v>-921750000</v>
      </c>
      <c r="P92" s="1">
        <v>-154360000</v>
      </c>
      <c r="Q92" s="1" t="s">
        <v>91</v>
      </c>
      <c r="R92" s="1" t="s">
        <v>91</v>
      </c>
      <c r="S92" s="1" t="s">
        <v>91</v>
      </c>
      <c r="T92" s="1" t="s">
        <v>91</v>
      </c>
      <c r="U92" s="1" t="s">
        <v>91</v>
      </c>
      <c r="V92" s="1" t="s">
        <v>91</v>
      </c>
      <c r="W92" s="1" t="s">
        <v>91</v>
      </c>
      <c r="X92" s="1">
        <v>-21119000</v>
      </c>
      <c r="Y92" s="1" t="s">
        <v>91</v>
      </c>
      <c r="Z92" s="1" t="s">
        <v>91</v>
      </c>
      <c r="AA92" s="1" t="s">
        <v>91</v>
      </c>
      <c r="AB92" s="1" t="s">
        <v>91</v>
      </c>
      <c r="AC92" s="1" t="s">
        <v>91</v>
      </c>
      <c r="AD92" s="1">
        <v>-374866000</v>
      </c>
      <c r="AE92" s="52"/>
      <c r="AF92" s="52"/>
      <c r="AG92" s="52"/>
      <c r="AH92" s="52"/>
      <c r="AI92" s="52"/>
      <c r="AJ92" s="52"/>
      <c r="AK92" s="36" t="s">
        <v>19</v>
      </c>
      <c r="AL92" s="53">
        <f>AD25</f>
        <v>1340954000</v>
      </c>
    </row>
    <row r="93" spans="1:38" ht="20" x14ac:dyDescent="0.25">
      <c r="A93" s="5" t="s">
        <v>77</v>
      </c>
      <c r="B93" s="1" t="s">
        <v>91</v>
      </c>
      <c r="C93" s="1" t="s">
        <v>91</v>
      </c>
      <c r="D93" s="1" t="s">
        <v>91</v>
      </c>
      <c r="E93" s="1" t="s">
        <v>91</v>
      </c>
      <c r="F93" s="1" t="s">
        <v>91</v>
      </c>
      <c r="G93" s="1">
        <v>13100000</v>
      </c>
      <c r="H93" s="1" t="s">
        <v>91</v>
      </c>
      <c r="I93" s="1" t="s">
        <v>91</v>
      </c>
      <c r="J93" s="1" t="s">
        <v>91</v>
      </c>
      <c r="K93" s="1" t="s">
        <v>91</v>
      </c>
      <c r="L93" s="1" t="s">
        <v>91</v>
      </c>
      <c r="M93" s="1">
        <v>928020000</v>
      </c>
      <c r="N93" s="1">
        <v>568395000</v>
      </c>
      <c r="O93" s="1">
        <v>967850000</v>
      </c>
      <c r="P93" s="1">
        <v>266131000</v>
      </c>
      <c r="Q93" s="1" t="s">
        <v>91</v>
      </c>
      <c r="R93" s="1" t="s">
        <v>91</v>
      </c>
      <c r="S93" s="1" t="s">
        <v>91</v>
      </c>
      <c r="T93" s="1" t="s">
        <v>91</v>
      </c>
      <c r="U93" s="1" t="s">
        <v>91</v>
      </c>
      <c r="V93" s="1" t="s">
        <v>91</v>
      </c>
      <c r="W93" s="1" t="s">
        <v>91</v>
      </c>
      <c r="X93" s="1">
        <v>21498000</v>
      </c>
      <c r="Y93" s="1" t="s">
        <v>91</v>
      </c>
      <c r="Z93" s="1" t="s">
        <v>91</v>
      </c>
      <c r="AA93" s="1" t="s">
        <v>91</v>
      </c>
      <c r="AB93" s="1" t="s">
        <v>91</v>
      </c>
      <c r="AC93" s="1" t="s">
        <v>91</v>
      </c>
      <c r="AD93" s="1">
        <v>374866000</v>
      </c>
      <c r="AE93" s="52"/>
      <c r="AF93" s="52"/>
      <c r="AG93" s="52"/>
      <c r="AH93" s="52"/>
      <c r="AI93" s="52"/>
      <c r="AJ93" s="52"/>
      <c r="AK93" s="37" t="s">
        <v>131</v>
      </c>
      <c r="AL93" s="54">
        <f>AL91/AL92</f>
        <v>0.1870489218869551</v>
      </c>
    </row>
    <row r="94" spans="1:38" ht="19" customHeight="1" x14ac:dyDescent="0.25">
      <c r="A94" s="5" t="s">
        <v>78</v>
      </c>
      <c r="B94" s="1">
        <v>-10700000</v>
      </c>
      <c r="C94" s="1">
        <v>-33300000</v>
      </c>
      <c r="D94" s="1">
        <v>-3800000</v>
      </c>
      <c r="E94" s="1">
        <v>-3300000</v>
      </c>
      <c r="F94" s="1">
        <v>-9300000</v>
      </c>
      <c r="G94" s="1">
        <v>-2600000</v>
      </c>
      <c r="H94" s="1">
        <v>-17707100</v>
      </c>
      <c r="I94" s="1">
        <v>1367800</v>
      </c>
      <c r="J94" s="1">
        <v>1388400</v>
      </c>
      <c r="K94" s="1">
        <v>808700</v>
      </c>
      <c r="L94" s="1">
        <v>19948300</v>
      </c>
      <c r="M94" s="1">
        <v>5649000</v>
      </c>
      <c r="N94" s="1">
        <v>9714000</v>
      </c>
      <c r="O94" s="1">
        <v>15200000</v>
      </c>
      <c r="P94" s="1">
        <v>7222000</v>
      </c>
      <c r="Q94" s="1">
        <v>19008000</v>
      </c>
      <c r="R94" s="1">
        <v>1177000</v>
      </c>
      <c r="S94" s="1">
        <v>20602000</v>
      </c>
      <c r="T94" s="1">
        <v>11873000</v>
      </c>
      <c r="U94" s="1">
        <v>6266000</v>
      </c>
      <c r="V94" s="1">
        <v>3707000</v>
      </c>
      <c r="W94" s="1">
        <v>1738000</v>
      </c>
      <c r="X94" s="1">
        <v>662000</v>
      </c>
      <c r="Y94" s="1">
        <v>765000</v>
      </c>
      <c r="Z94" s="1">
        <v>6425000</v>
      </c>
      <c r="AA94" s="1">
        <v>18361000</v>
      </c>
      <c r="AB94" s="1">
        <v>2466000</v>
      </c>
      <c r="AC94" s="1">
        <v>2530000</v>
      </c>
      <c r="AD94" s="1">
        <v>4333000</v>
      </c>
      <c r="AE94" s="52"/>
      <c r="AF94" s="52"/>
      <c r="AG94" s="52"/>
      <c r="AH94" s="52"/>
      <c r="AI94" s="52"/>
      <c r="AJ94" s="52"/>
      <c r="AK94" s="37" t="s">
        <v>132</v>
      </c>
      <c r="AL94" s="54">
        <f>AL90*(1-AL93)</f>
        <v>0.11355308388966957</v>
      </c>
    </row>
    <row r="95" spans="1:38" ht="19" customHeight="1" x14ac:dyDescent="0.25">
      <c r="A95" s="6" t="s">
        <v>79</v>
      </c>
      <c r="B95" s="10">
        <v>-13100000</v>
      </c>
      <c r="C95" s="10">
        <v>-43200000</v>
      </c>
      <c r="D95" s="10">
        <v>-12400000</v>
      </c>
      <c r="E95" s="10">
        <v>-11100000</v>
      </c>
      <c r="F95" s="10">
        <v>-34600000</v>
      </c>
      <c r="G95" s="10">
        <v>-10200000</v>
      </c>
      <c r="H95" s="10">
        <v>-54729500</v>
      </c>
      <c r="I95" s="10">
        <v>-49663600</v>
      </c>
      <c r="J95" s="10">
        <v>-93109700</v>
      </c>
      <c r="K95" s="10">
        <v>-76516600</v>
      </c>
      <c r="L95" s="10">
        <v>-49336100</v>
      </c>
      <c r="M95" s="10">
        <v>107448000</v>
      </c>
      <c r="N95" s="10">
        <v>-267915000</v>
      </c>
      <c r="O95" s="10">
        <v>-135561000</v>
      </c>
      <c r="P95" s="10">
        <v>-32600000</v>
      </c>
      <c r="Q95" s="10">
        <v>-59904000</v>
      </c>
      <c r="R95" s="10">
        <v>-96025000</v>
      </c>
      <c r="S95" s="10">
        <v>-84480000</v>
      </c>
      <c r="T95" s="10">
        <v>-48087000</v>
      </c>
      <c r="U95" s="10">
        <v>-208021000</v>
      </c>
      <c r="V95" s="10">
        <v>-92103000</v>
      </c>
      <c r="W95" s="10">
        <v>-81915000</v>
      </c>
      <c r="X95" s="10">
        <v>-172876000</v>
      </c>
      <c r="Y95" s="10">
        <v>-335791000</v>
      </c>
      <c r="Z95" s="10">
        <v>-288476000</v>
      </c>
      <c r="AA95" s="10">
        <v>-356267000</v>
      </c>
      <c r="AB95" s="10">
        <v>-601208000</v>
      </c>
      <c r="AC95" s="10">
        <v>-465466000</v>
      </c>
      <c r="AD95" s="10">
        <v>-442310000</v>
      </c>
      <c r="AE95" s="52"/>
      <c r="AF95" s="52"/>
      <c r="AG95" s="52"/>
      <c r="AH95" s="52"/>
      <c r="AI95" s="52"/>
      <c r="AJ95" s="52"/>
      <c r="AK95" s="76" t="s">
        <v>133</v>
      </c>
      <c r="AL95" s="76"/>
    </row>
    <row r="96" spans="1:38"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t="s">
        <v>91</v>
      </c>
      <c r="Q96" s="1">
        <v>-17502000</v>
      </c>
      <c r="R96" s="1" t="s">
        <v>91</v>
      </c>
      <c r="S96" s="1">
        <v>-25000000</v>
      </c>
      <c r="T96" s="1">
        <v>-56250000</v>
      </c>
      <c r="U96" s="1">
        <v>-96660000</v>
      </c>
      <c r="V96" s="1">
        <v>-75000000</v>
      </c>
      <c r="W96" s="1">
        <v>-350000000</v>
      </c>
      <c r="X96" s="1">
        <v>-337500000</v>
      </c>
      <c r="Y96" s="1">
        <v>-7000000</v>
      </c>
      <c r="Z96" s="1">
        <v>-231000000</v>
      </c>
      <c r="AA96" s="1" t="s">
        <v>91</v>
      </c>
      <c r="AB96" s="1">
        <v>-1065000</v>
      </c>
      <c r="AC96" s="1">
        <v>-1118000</v>
      </c>
      <c r="AD96" s="1">
        <v>-417289000</v>
      </c>
      <c r="AE96" s="52"/>
      <c r="AF96" s="52"/>
      <c r="AG96" s="52"/>
      <c r="AH96" s="52"/>
      <c r="AI96" s="52"/>
      <c r="AJ96" s="52"/>
      <c r="AK96" s="36" t="s">
        <v>134</v>
      </c>
      <c r="AL96" s="55">
        <f>'[1]US Treasury Bonds'!$C$8</f>
        <v>4.9020000000000001E-2</v>
      </c>
    </row>
    <row r="97" spans="1:38" ht="20" x14ac:dyDescent="0.25">
      <c r="A97" s="5" t="s">
        <v>81</v>
      </c>
      <c r="B97" s="1">
        <v>32200000</v>
      </c>
      <c r="C97" s="1">
        <v>34300000</v>
      </c>
      <c r="D97" s="1">
        <v>900000</v>
      </c>
      <c r="E97" s="1">
        <v>2400000</v>
      </c>
      <c r="F97" s="1">
        <v>2100000</v>
      </c>
      <c r="G97" s="1">
        <v>1400000</v>
      </c>
      <c r="H97" s="1">
        <v>2917000</v>
      </c>
      <c r="I97" s="1">
        <v>3687900</v>
      </c>
      <c r="J97" s="1">
        <v>128866200</v>
      </c>
      <c r="K97" s="1">
        <v>2269900</v>
      </c>
      <c r="L97" s="1">
        <v>6427600</v>
      </c>
      <c r="M97" s="1">
        <v>3235000</v>
      </c>
      <c r="N97" s="1">
        <v>7061000</v>
      </c>
      <c r="O97" s="1">
        <v>12407000</v>
      </c>
      <c r="P97" s="1">
        <v>14386000</v>
      </c>
      <c r="Q97" s="1">
        <v>1942000</v>
      </c>
      <c r="R97" s="1">
        <v>2044000</v>
      </c>
      <c r="S97" s="1">
        <v>1957000</v>
      </c>
      <c r="T97" s="1">
        <v>1957000</v>
      </c>
      <c r="U97" s="1" t="s">
        <v>91</v>
      </c>
      <c r="V97" s="1" t="s">
        <v>91</v>
      </c>
      <c r="W97" s="1" t="s">
        <v>91</v>
      </c>
      <c r="X97" s="1" t="s">
        <v>91</v>
      </c>
      <c r="Y97" s="1" t="s">
        <v>91</v>
      </c>
      <c r="Z97" s="1" t="s">
        <v>91</v>
      </c>
      <c r="AA97" s="1" t="s">
        <v>91</v>
      </c>
      <c r="AB97" s="1" t="s">
        <v>91</v>
      </c>
      <c r="AC97" s="1" t="s">
        <v>91</v>
      </c>
      <c r="AD97" s="1" t="s">
        <v>91</v>
      </c>
      <c r="AE97" s="52"/>
      <c r="AF97" s="52"/>
      <c r="AG97" s="52"/>
      <c r="AH97" s="52"/>
      <c r="AI97" s="52"/>
      <c r="AJ97" s="52"/>
      <c r="AK97" s="38" t="s">
        <v>135</v>
      </c>
      <c r="AL97" s="56" cm="1">
        <f t="array" ref="AL97">_FV(A1,"Beta")</f>
        <v>1.1921999999999999</v>
      </c>
    </row>
    <row r="98" spans="1:38" ht="20" x14ac:dyDescent="0.25">
      <c r="A98" s="5" t="s">
        <v>82</v>
      </c>
      <c r="B98" s="1" t="s">
        <v>91</v>
      </c>
      <c r="C98" s="1" t="s">
        <v>91</v>
      </c>
      <c r="D98" s="1" t="s">
        <v>91</v>
      </c>
      <c r="E98" s="1" t="s">
        <v>91</v>
      </c>
      <c r="F98" s="1" t="s">
        <v>91</v>
      </c>
      <c r="G98" s="1" t="s">
        <v>91</v>
      </c>
      <c r="H98" s="1" t="s">
        <v>91</v>
      </c>
      <c r="I98" s="1" t="s">
        <v>91</v>
      </c>
      <c r="J98" s="1" t="s">
        <v>91</v>
      </c>
      <c r="K98" s="1">
        <v>-20447300</v>
      </c>
      <c r="L98" s="1">
        <v>-10723100</v>
      </c>
      <c r="M98" s="1" t="s">
        <v>91</v>
      </c>
      <c r="N98" s="1">
        <v>-8873000</v>
      </c>
      <c r="O98" s="1">
        <v>-89579000</v>
      </c>
      <c r="P98" s="1">
        <v>-269251000</v>
      </c>
      <c r="Q98" s="1">
        <v>-9769000</v>
      </c>
      <c r="R98" s="1">
        <v>-12706000</v>
      </c>
      <c r="S98" s="1">
        <v>-739638000</v>
      </c>
      <c r="T98" s="1">
        <v>-203285000</v>
      </c>
      <c r="U98" s="1">
        <v>-15009000</v>
      </c>
      <c r="V98" s="1">
        <v>-572000</v>
      </c>
      <c r="W98" s="1">
        <v>-237306000</v>
      </c>
      <c r="X98" s="1">
        <v>-457894000</v>
      </c>
      <c r="Y98" s="1" t="s">
        <v>91</v>
      </c>
      <c r="Z98" s="1" t="s">
        <v>91</v>
      </c>
      <c r="AA98" s="1">
        <v>-364997000</v>
      </c>
      <c r="AB98" s="1" t="s">
        <v>91</v>
      </c>
      <c r="AC98" s="1" t="s">
        <v>91</v>
      </c>
      <c r="AD98" s="1" t="s">
        <v>91</v>
      </c>
      <c r="AE98" s="52"/>
      <c r="AF98" s="52"/>
      <c r="AG98" s="52"/>
      <c r="AH98" s="52"/>
      <c r="AI98" s="52"/>
      <c r="AJ98" s="52"/>
      <c r="AK98" s="36" t="s">
        <v>136</v>
      </c>
      <c r="AL98" s="57">
        <v>8.4000000000000005E-2</v>
      </c>
    </row>
    <row r="99" spans="1:38" ht="19" customHeight="1"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t="s">
        <v>91</v>
      </c>
      <c r="P99" s="1" t="s">
        <v>91</v>
      </c>
      <c r="Q99" s="1" t="s">
        <v>91</v>
      </c>
      <c r="R99" s="1" t="s">
        <v>91</v>
      </c>
      <c r="S99" s="1" t="s">
        <v>91</v>
      </c>
      <c r="T99" s="1" t="s">
        <v>91</v>
      </c>
      <c r="U99" s="1" t="s">
        <v>91</v>
      </c>
      <c r="V99" s="1" t="s">
        <v>91</v>
      </c>
      <c r="W99" s="1" t="s">
        <v>91</v>
      </c>
      <c r="X99" s="1" t="s">
        <v>91</v>
      </c>
      <c r="Y99" s="1" t="s">
        <v>91</v>
      </c>
      <c r="Z99" s="1" t="s">
        <v>91</v>
      </c>
      <c r="AA99" s="1" t="s">
        <v>91</v>
      </c>
      <c r="AB99" s="1" t="s">
        <v>91</v>
      </c>
      <c r="AC99" s="1" t="s">
        <v>91</v>
      </c>
      <c r="AD99" s="1">
        <v>0</v>
      </c>
      <c r="AE99" s="52"/>
      <c r="AF99" s="52"/>
      <c r="AG99" s="52"/>
      <c r="AH99" s="52"/>
      <c r="AI99" s="52"/>
      <c r="AJ99" s="52"/>
      <c r="AK99" s="37" t="s">
        <v>137</v>
      </c>
      <c r="AL99" s="54">
        <f>(AL96)+((AL97)*(AL98-AL96))</f>
        <v>9.0723155999999999E-2</v>
      </c>
    </row>
    <row r="100" spans="1:38" ht="20" customHeight="1" x14ac:dyDescent="0.25">
      <c r="A100" s="5" t="s">
        <v>84</v>
      </c>
      <c r="B100" s="1">
        <v>-7700000</v>
      </c>
      <c r="C100" s="1">
        <v>-400000</v>
      </c>
      <c r="D100" s="1">
        <v>-500000</v>
      </c>
      <c r="E100" s="1">
        <v>-1200000</v>
      </c>
      <c r="F100" s="1">
        <v>-1300000</v>
      </c>
      <c r="G100" s="1">
        <v>-600000</v>
      </c>
      <c r="H100" s="1">
        <v>734400</v>
      </c>
      <c r="I100" s="1">
        <v>-7842400</v>
      </c>
      <c r="J100" s="1">
        <v>-302900</v>
      </c>
      <c r="K100" s="1">
        <v>-329500</v>
      </c>
      <c r="L100" s="1">
        <v>-91200</v>
      </c>
      <c r="M100" s="1" t="s">
        <v>91</v>
      </c>
      <c r="N100" s="1">
        <v>2317000</v>
      </c>
      <c r="O100" s="1">
        <v>1787000</v>
      </c>
      <c r="P100" s="1">
        <v>25188000</v>
      </c>
      <c r="Q100" s="1">
        <v>7689000</v>
      </c>
      <c r="R100" s="1">
        <v>11928000</v>
      </c>
      <c r="S100" s="1">
        <v>408606000</v>
      </c>
      <c r="T100" s="1">
        <v>142705000</v>
      </c>
      <c r="U100" s="1">
        <v>45778000</v>
      </c>
      <c r="V100" s="1">
        <v>-1251000</v>
      </c>
      <c r="W100" s="1">
        <v>707668000</v>
      </c>
      <c r="X100" s="1">
        <v>346898000</v>
      </c>
      <c r="Y100" s="1">
        <v>-99975000</v>
      </c>
      <c r="Z100" s="1">
        <v>48962000</v>
      </c>
      <c r="AA100" s="1">
        <v>-5307000</v>
      </c>
      <c r="AB100" s="1">
        <v>-26349000</v>
      </c>
      <c r="AC100" s="1">
        <v>42040000</v>
      </c>
      <c r="AD100" s="1">
        <v>34596000</v>
      </c>
      <c r="AE100" s="52"/>
      <c r="AF100" s="52"/>
      <c r="AG100" s="52"/>
      <c r="AH100" s="52"/>
      <c r="AI100" s="52"/>
      <c r="AJ100" s="52"/>
      <c r="AK100" s="76" t="s">
        <v>138</v>
      </c>
      <c r="AL100" s="76"/>
    </row>
    <row r="101" spans="1:38" ht="20" x14ac:dyDescent="0.25">
      <c r="A101" s="6" t="s">
        <v>85</v>
      </c>
      <c r="B101" s="10">
        <v>24500000</v>
      </c>
      <c r="C101" s="10">
        <v>33900000</v>
      </c>
      <c r="D101" s="10">
        <v>400000</v>
      </c>
      <c r="E101" s="10">
        <v>1200000</v>
      </c>
      <c r="F101" s="10">
        <v>800000</v>
      </c>
      <c r="G101" s="10">
        <v>800000</v>
      </c>
      <c r="H101" s="10">
        <v>3651400</v>
      </c>
      <c r="I101" s="10">
        <v>-4154500</v>
      </c>
      <c r="J101" s="10">
        <v>128563300</v>
      </c>
      <c r="K101" s="10">
        <v>-18506900</v>
      </c>
      <c r="L101" s="10">
        <v>-4386700</v>
      </c>
      <c r="M101" s="10">
        <v>3235000</v>
      </c>
      <c r="N101" s="10">
        <v>505000</v>
      </c>
      <c r="O101" s="10">
        <v>-75385000</v>
      </c>
      <c r="P101" s="10">
        <v>-229677000</v>
      </c>
      <c r="Q101" s="10">
        <v>-17640000</v>
      </c>
      <c r="R101" s="10">
        <v>1266000</v>
      </c>
      <c r="S101" s="10">
        <v>-354075000</v>
      </c>
      <c r="T101" s="10">
        <v>-114873000</v>
      </c>
      <c r="U101" s="10">
        <v>-65891000</v>
      </c>
      <c r="V101" s="10">
        <v>-76823000</v>
      </c>
      <c r="W101" s="10">
        <v>120362000</v>
      </c>
      <c r="X101" s="10">
        <v>-448496000</v>
      </c>
      <c r="Y101" s="10">
        <v>-106975000</v>
      </c>
      <c r="Z101" s="10">
        <v>-182038000</v>
      </c>
      <c r="AA101" s="10">
        <v>-370304000</v>
      </c>
      <c r="AB101" s="10">
        <v>-27414000</v>
      </c>
      <c r="AC101" s="10">
        <v>40922000</v>
      </c>
      <c r="AD101" s="10">
        <v>-382693000</v>
      </c>
      <c r="AE101" s="52"/>
      <c r="AF101" s="52"/>
      <c r="AG101" s="52"/>
      <c r="AH101" s="52"/>
      <c r="AI101" s="52"/>
      <c r="AJ101" s="52"/>
      <c r="AK101" s="36" t="s">
        <v>139</v>
      </c>
      <c r="AL101" s="53">
        <f>AL88+AL89</f>
        <v>119473000</v>
      </c>
    </row>
    <row r="102" spans="1:38" ht="20" x14ac:dyDescent="0.25">
      <c r="A102" s="5" t="s">
        <v>86</v>
      </c>
      <c r="B102" s="1" t="s">
        <v>91</v>
      </c>
      <c r="C102" s="1" t="s">
        <v>91</v>
      </c>
      <c r="D102" s="1" t="s">
        <v>91</v>
      </c>
      <c r="E102" s="1" t="s">
        <v>91</v>
      </c>
      <c r="F102" s="1" t="s">
        <v>91</v>
      </c>
      <c r="G102" s="1" t="s">
        <v>91</v>
      </c>
      <c r="H102" s="1" t="s">
        <v>91</v>
      </c>
      <c r="I102" s="1" t="s">
        <v>91</v>
      </c>
      <c r="J102" s="1" t="s">
        <v>91</v>
      </c>
      <c r="K102" s="1" t="s">
        <v>91</v>
      </c>
      <c r="L102" s="1">
        <v>95200</v>
      </c>
      <c r="M102" s="1">
        <v>154000</v>
      </c>
      <c r="N102" s="1">
        <v>-492000</v>
      </c>
      <c r="O102" s="1">
        <v>668000</v>
      </c>
      <c r="P102" s="1">
        <v>-453000</v>
      </c>
      <c r="Q102" s="1">
        <v>-2058000</v>
      </c>
      <c r="R102" s="1">
        <v>849000</v>
      </c>
      <c r="S102" s="1">
        <v>1444000</v>
      </c>
      <c r="T102" s="1">
        <v>-610000</v>
      </c>
      <c r="U102" s="1">
        <v>-1895000</v>
      </c>
      <c r="V102" s="1">
        <v>1369000</v>
      </c>
      <c r="W102" s="1">
        <v>-6179000</v>
      </c>
      <c r="X102" s="1">
        <v>-11289000</v>
      </c>
      <c r="Y102" s="1">
        <v>4959000</v>
      </c>
      <c r="Z102" s="1">
        <v>-135000</v>
      </c>
      <c r="AA102" s="1">
        <v>-8276000</v>
      </c>
      <c r="AB102" s="1">
        <v>2136000</v>
      </c>
      <c r="AC102" s="1">
        <v>4195000</v>
      </c>
      <c r="AD102" s="1">
        <v>-15704000</v>
      </c>
      <c r="AE102" s="52"/>
      <c r="AF102" s="52"/>
      <c r="AG102" s="52"/>
      <c r="AH102" s="52"/>
      <c r="AI102" s="52"/>
      <c r="AJ102" s="52"/>
      <c r="AK102" s="37" t="s">
        <v>140</v>
      </c>
      <c r="AL102" s="54">
        <f>AL101/AL105</f>
        <v>2.8072289368456915E-3</v>
      </c>
    </row>
    <row r="103" spans="1:38" ht="20" x14ac:dyDescent="0.25">
      <c r="A103" s="6" t="s">
        <v>87</v>
      </c>
      <c r="B103" s="10">
        <v>24500000</v>
      </c>
      <c r="C103" s="10">
        <v>33900000</v>
      </c>
      <c r="D103" s="10">
        <v>400000</v>
      </c>
      <c r="E103" s="10">
        <v>1200000</v>
      </c>
      <c r="F103" s="10">
        <v>800000</v>
      </c>
      <c r="G103" s="10">
        <v>21300000</v>
      </c>
      <c r="H103" s="10">
        <v>-24882900</v>
      </c>
      <c r="I103" s="10">
        <v>3080300</v>
      </c>
      <c r="J103" s="10">
        <v>117444800</v>
      </c>
      <c r="K103" s="10">
        <v>-15943600</v>
      </c>
      <c r="L103" s="10">
        <v>61573700</v>
      </c>
      <c r="M103" s="10">
        <v>246828000</v>
      </c>
      <c r="N103" s="10">
        <v>-125958000</v>
      </c>
      <c r="O103" s="10">
        <v>-28225000</v>
      </c>
      <c r="P103" s="10">
        <v>-68667000</v>
      </c>
      <c r="Q103" s="10">
        <v>123737000</v>
      </c>
      <c r="R103" s="10">
        <v>105497000</v>
      </c>
      <c r="S103" s="10">
        <v>-194179000</v>
      </c>
      <c r="T103" s="10">
        <v>66103000</v>
      </c>
      <c r="U103" s="10">
        <v>-76481000</v>
      </c>
      <c r="V103" s="10">
        <v>95037000</v>
      </c>
      <c r="W103" s="10">
        <v>297344000</v>
      </c>
      <c r="X103" s="10">
        <v>-300163000</v>
      </c>
      <c r="Y103" s="10">
        <v>54251000</v>
      </c>
      <c r="Z103" s="10">
        <v>64420000</v>
      </c>
      <c r="AA103" s="10">
        <v>-88201000</v>
      </c>
      <c r="AB103" s="10">
        <v>291399000</v>
      </c>
      <c r="AC103" s="10">
        <v>570542000</v>
      </c>
      <c r="AD103" s="10">
        <v>335976000</v>
      </c>
      <c r="AE103" s="52"/>
      <c r="AF103" s="52"/>
      <c r="AG103" s="52"/>
      <c r="AH103" s="52"/>
      <c r="AI103" s="52"/>
      <c r="AJ103" s="52"/>
      <c r="AK103" s="38" t="s">
        <v>141</v>
      </c>
      <c r="AL103" s="58" cm="1">
        <f t="array" ref="AL103">_FV(A1,"Market cap",TRUE)</f>
        <v>42439578181</v>
      </c>
    </row>
    <row r="104" spans="1:38" ht="20" x14ac:dyDescent="0.25">
      <c r="A104" s="5" t="s">
        <v>88</v>
      </c>
      <c r="B104" s="1">
        <v>1800000</v>
      </c>
      <c r="C104" s="1">
        <v>17900000</v>
      </c>
      <c r="D104" s="1">
        <v>13800000</v>
      </c>
      <c r="E104" s="1">
        <v>13000000</v>
      </c>
      <c r="F104" s="1">
        <v>27700000</v>
      </c>
      <c r="G104" s="1">
        <v>15700000</v>
      </c>
      <c r="H104" s="1">
        <v>37047800</v>
      </c>
      <c r="I104" s="1">
        <v>12164900</v>
      </c>
      <c r="J104" s="1">
        <v>15245200</v>
      </c>
      <c r="K104" s="1">
        <v>132690000</v>
      </c>
      <c r="L104" s="1">
        <v>116746400</v>
      </c>
      <c r="M104" s="1">
        <v>5720000</v>
      </c>
      <c r="N104" s="1">
        <v>252548000</v>
      </c>
      <c r="O104" s="1">
        <v>126590000</v>
      </c>
      <c r="P104" s="1">
        <v>107621000</v>
      </c>
      <c r="Q104" s="1">
        <v>38954000</v>
      </c>
      <c r="R104" s="1">
        <v>162691000</v>
      </c>
      <c r="S104" s="1">
        <v>268188000</v>
      </c>
      <c r="T104" s="1">
        <v>74009000</v>
      </c>
      <c r="U104" s="1">
        <v>140112000</v>
      </c>
      <c r="V104" s="1">
        <v>63631000</v>
      </c>
      <c r="W104" s="1">
        <v>158668000</v>
      </c>
      <c r="X104" s="1">
        <v>456012000</v>
      </c>
      <c r="Y104" s="1">
        <v>155849000</v>
      </c>
      <c r="Z104" s="1">
        <v>210100000</v>
      </c>
      <c r="AA104" s="1">
        <v>274520000</v>
      </c>
      <c r="AB104" s="1">
        <v>186319000</v>
      </c>
      <c r="AC104" s="1">
        <v>477718000</v>
      </c>
      <c r="AD104" s="1">
        <v>1048260000</v>
      </c>
      <c r="AE104" s="52"/>
      <c r="AF104" s="52"/>
      <c r="AG104" s="52"/>
      <c r="AH104" s="52"/>
      <c r="AI104" s="52"/>
      <c r="AJ104" s="52"/>
      <c r="AK104" s="37" t="s">
        <v>142</v>
      </c>
      <c r="AL104" s="54">
        <f>AL103/AL105</f>
        <v>0.99719277106315429</v>
      </c>
    </row>
    <row r="105" spans="1:38" ht="20" customHeight="1" thickBot="1" x14ac:dyDescent="0.3">
      <c r="A105" s="7" t="s">
        <v>89</v>
      </c>
      <c r="B105" s="11" t="s">
        <v>91</v>
      </c>
      <c r="C105" s="11" t="s">
        <v>91</v>
      </c>
      <c r="D105" s="11" t="s">
        <v>91</v>
      </c>
      <c r="E105" s="11" t="s">
        <v>91</v>
      </c>
      <c r="F105" s="11" t="s">
        <v>91</v>
      </c>
      <c r="G105" s="11">
        <v>37000000</v>
      </c>
      <c r="H105" s="11">
        <v>12164900</v>
      </c>
      <c r="I105" s="11">
        <v>15245200</v>
      </c>
      <c r="J105" s="11">
        <v>132690000</v>
      </c>
      <c r="K105" s="11">
        <v>116746400</v>
      </c>
      <c r="L105" s="11">
        <v>178320100</v>
      </c>
      <c r="M105" s="11">
        <v>252548000</v>
      </c>
      <c r="N105" s="11">
        <v>126590000</v>
      </c>
      <c r="O105" s="11">
        <v>98365000</v>
      </c>
      <c r="P105" s="11">
        <v>38954000</v>
      </c>
      <c r="Q105" s="11">
        <v>162691000</v>
      </c>
      <c r="R105" s="11">
        <v>268188000</v>
      </c>
      <c r="S105" s="11">
        <v>74009000</v>
      </c>
      <c r="T105" s="11">
        <v>140112000</v>
      </c>
      <c r="U105" s="11">
        <v>63631000</v>
      </c>
      <c r="V105" s="11">
        <v>158668000</v>
      </c>
      <c r="W105" s="11">
        <v>456012000</v>
      </c>
      <c r="X105" s="11">
        <v>155849000</v>
      </c>
      <c r="Y105" s="11">
        <v>210100000</v>
      </c>
      <c r="Z105" s="11">
        <v>274520000</v>
      </c>
      <c r="AA105" s="11">
        <v>186319000</v>
      </c>
      <c r="AB105" s="11">
        <v>477718000</v>
      </c>
      <c r="AC105" s="11">
        <v>1048260000</v>
      </c>
      <c r="AD105" s="11">
        <v>1384236000</v>
      </c>
      <c r="AE105" s="78" t="s">
        <v>115</v>
      </c>
      <c r="AF105" s="78"/>
      <c r="AG105" s="78"/>
      <c r="AH105" s="78"/>
      <c r="AI105" s="78"/>
      <c r="AJ105" s="52"/>
      <c r="AK105" s="37" t="s">
        <v>143</v>
      </c>
      <c r="AL105" s="59">
        <f>AL101+AL103</f>
        <v>42559051181</v>
      </c>
    </row>
    <row r="106" spans="1:38" ht="21" customHeight="1" thickTop="1" x14ac:dyDescent="0.25">
      <c r="A106" s="14" t="s">
        <v>161</v>
      </c>
      <c r="B106" s="1">
        <f t="shared" ref="B106:AD106" si="45">(B22*(1-$AL$93))+B78+B89+B82</f>
        <v>2314394.5280747879</v>
      </c>
      <c r="C106" s="1">
        <f t="shared" si="45"/>
        <v>-2694947.925133897</v>
      </c>
      <c r="D106" s="1">
        <f t="shared" si="45"/>
        <v>5270529.190412201</v>
      </c>
      <c r="E106" s="1">
        <f t="shared" si="45"/>
        <v>19483480.268525243</v>
      </c>
      <c r="F106" s="1">
        <f t="shared" si="45"/>
        <v>13285645.443467859</v>
      </c>
      <c r="G106" s="1">
        <f t="shared" si="45"/>
        <v>16052566.0089757</v>
      </c>
      <c r="H106" s="1">
        <f t="shared" si="45"/>
        <v>-3840590.3837118968</v>
      </c>
      <c r="I106" s="1">
        <f t="shared" si="45"/>
        <v>23140332.473149717</v>
      </c>
      <c r="J106" s="1">
        <f t="shared" si="45"/>
        <v>9240413.4899481982</v>
      </c>
      <c r="K106" s="1">
        <f t="shared" si="45"/>
        <v>18263262.143071279</v>
      </c>
      <c r="L106" s="1">
        <f t="shared" si="45"/>
        <v>73533429.031420916</v>
      </c>
      <c r="M106" s="1">
        <f t="shared" si="45"/>
        <v>102037693.1617341</v>
      </c>
      <c r="N106" s="1">
        <f t="shared" si="45"/>
        <v>40504512.863230199</v>
      </c>
      <c r="O106" s="1">
        <f t="shared" si="45"/>
        <v>16512946.763274521</v>
      </c>
      <c r="P106" s="1">
        <f t="shared" si="45"/>
        <v>105168881.65142131</v>
      </c>
      <c r="Q106" s="1">
        <f t="shared" si="45"/>
        <v>167190201.67582184</v>
      </c>
      <c r="R106" s="1">
        <f t="shared" si="45"/>
        <v>157831214.24448565</v>
      </c>
      <c r="S106" s="1">
        <f t="shared" si="45"/>
        <v>206969791.51260969</v>
      </c>
      <c r="T106" s="1">
        <f t="shared" si="45"/>
        <v>214667980.07090473</v>
      </c>
      <c r="U106" s="1">
        <f t="shared" si="45"/>
        <v>110557651.49736679</v>
      </c>
      <c r="V106" s="1">
        <f t="shared" si="45"/>
        <v>188202891.70993185</v>
      </c>
      <c r="W106" s="1">
        <f t="shared" si="45"/>
        <v>228069164.25321078</v>
      </c>
      <c r="X106" s="1">
        <f t="shared" si="45"/>
        <v>190041224.72060937</v>
      </c>
      <c r="Y106" s="1">
        <f t="shared" si="45"/>
        <v>239484519.38246948</v>
      </c>
      <c r="Z106" s="1">
        <f t="shared" si="45"/>
        <v>257968897.73996723</v>
      </c>
      <c r="AA106" s="1">
        <f t="shared" si="45"/>
        <v>220000123.69104385</v>
      </c>
      <c r="AB106" s="1">
        <f t="shared" si="45"/>
        <v>241892561.89697778</v>
      </c>
      <c r="AC106" s="1">
        <f t="shared" si="45"/>
        <v>488128741.89569521</v>
      </c>
      <c r="AD106" s="1">
        <f t="shared" si="45"/>
        <v>793475293.55220246</v>
      </c>
      <c r="AE106" s="50">
        <f>AE108/AE3</f>
        <v>0.21739018087855297</v>
      </c>
      <c r="AF106" s="50">
        <f t="shared" ref="AF106:AI106" si="46">AF108/AF3</f>
        <v>0.22549207873259722</v>
      </c>
      <c r="AG106" s="50">
        <f t="shared" si="46"/>
        <v>0.23646288209606986</v>
      </c>
      <c r="AH106" s="50">
        <f t="shared" si="46"/>
        <v>0.26415470494417864</v>
      </c>
      <c r="AI106" s="50">
        <f t="shared" si="46"/>
        <v>0.27798369162342473</v>
      </c>
      <c r="AJ106" s="51" t="s">
        <v>165</v>
      </c>
      <c r="AK106" s="76" t="s">
        <v>144</v>
      </c>
      <c r="AL106" s="76"/>
    </row>
    <row r="107" spans="1:38" ht="20" x14ac:dyDescent="0.25">
      <c r="A107" s="14" t="s">
        <v>106</v>
      </c>
      <c r="B107" s="1"/>
      <c r="C107" s="15">
        <f t="shared" ref="C107:AD107" si="47">(C108/B108)-1</f>
        <v>-3.0434782608695654</v>
      </c>
      <c r="D107" s="15">
        <f t="shared" si="47"/>
        <v>-1.574468085106383</v>
      </c>
      <c r="E107" s="15">
        <f t="shared" si="47"/>
        <v>5.2222222222222223</v>
      </c>
      <c r="F107" s="15">
        <f t="shared" si="47"/>
        <v>-0.42261904761904767</v>
      </c>
      <c r="G107" s="15">
        <f t="shared" si="47"/>
        <v>3.0927835051546282E-2</v>
      </c>
      <c r="H107" s="15">
        <f t="shared" si="47"/>
        <v>-2.0827200000000001</v>
      </c>
      <c r="I107" s="15">
        <f t="shared" si="47"/>
        <v>-2.0128195655386434</v>
      </c>
      <c r="J107" s="15">
        <f t="shared" si="47"/>
        <v>-1.3598212657304396</v>
      </c>
      <c r="K107" s="15">
        <f t="shared" si="47"/>
        <v>-3.1183536925338333</v>
      </c>
      <c r="L107" s="15">
        <f t="shared" si="47"/>
        <v>5.0596152465723927</v>
      </c>
      <c r="M107" s="15">
        <f t="shared" si="47"/>
        <v>0.3767648109867936</v>
      </c>
      <c r="N107" s="15">
        <f t="shared" si="47"/>
        <v>-0.65214460872183899</v>
      </c>
      <c r="O107" s="15">
        <f t="shared" si="47"/>
        <v>-1.6104629591458135</v>
      </c>
      <c r="P107" s="15">
        <f t="shared" si="47"/>
        <v>-6.4496893571042682</v>
      </c>
      <c r="Q107" s="15">
        <f t="shared" si="47"/>
        <v>0.54186545062516256</v>
      </c>
      <c r="R107" s="15">
        <f t="shared" si="47"/>
        <v>-6.9116831555852132E-3</v>
      </c>
      <c r="S107" s="15">
        <f t="shared" si="47"/>
        <v>0.39812409462073206</v>
      </c>
      <c r="T107" s="15">
        <f t="shared" si="47"/>
        <v>1.2033896342945827E-2</v>
      </c>
      <c r="U107" s="15">
        <f t="shared" si="47"/>
        <v>-0.60500683478131556</v>
      </c>
      <c r="V107" s="15">
        <f t="shared" si="47"/>
        <v>1.62208771955228</v>
      </c>
      <c r="W107" s="15">
        <f t="shared" si="47"/>
        <v>2.6722405071679445E-2</v>
      </c>
      <c r="X107" s="15">
        <f t="shared" si="47"/>
        <v>-0.14706088004173767</v>
      </c>
      <c r="Y107" s="15">
        <f t="shared" si="47"/>
        <v>1.0171395059937822</v>
      </c>
      <c r="Z107" s="15">
        <f t="shared" si="47"/>
        <v>-0.22733837689133429</v>
      </c>
      <c r="AA107" s="15">
        <f t="shared" si="47"/>
        <v>0.10359323350555716</v>
      </c>
      <c r="AB107" s="15">
        <f t="shared" si="47"/>
        <v>0.19485780696062149</v>
      </c>
      <c r="AC107" s="15">
        <f t="shared" si="47"/>
        <v>0.61974207840742768</v>
      </c>
      <c r="AD107" s="15">
        <f t="shared" si="47"/>
        <v>0.58977637598386035</v>
      </c>
      <c r="AE107" s="42">
        <f>(AE108/AD106)-1</f>
        <v>6.0272458180389732E-2</v>
      </c>
      <c r="AF107" s="42">
        <f>(AF108/AE108)-1</f>
        <v>0.11660525377392128</v>
      </c>
      <c r="AG107" s="42">
        <f>(AG108/AF108)-1</f>
        <v>0.15286352991271035</v>
      </c>
      <c r="AH107" s="42">
        <f>(AH108/AG108)-1</f>
        <v>0.22345337026777479</v>
      </c>
      <c r="AI107" s="42">
        <f>(AI108/AH108)-1</f>
        <v>0.13207547169811318</v>
      </c>
      <c r="AJ107" s="43">
        <f>SUM(AE107:AI107)/5</f>
        <v>0.13705401676658185</v>
      </c>
      <c r="AK107" s="39" t="s">
        <v>107</v>
      </c>
      <c r="AL107" s="60">
        <f>(AL102*AL94)+(AL104*AL99)</f>
        <v>9.0787244834197978E-2</v>
      </c>
    </row>
    <row r="108" spans="1:38" ht="19" x14ac:dyDescent="0.25">
      <c r="A108" s="35" t="s">
        <v>162</v>
      </c>
      <c r="B108" s="1">
        <v>2300000</v>
      </c>
      <c r="C108" s="1">
        <v>-4700000</v>
      </c>
      <c r="D108" s="1">
        <v>2700000</v>
      </c>
      <c r="E108" s="1">
        <v>16800000</v>
      </c>
      <c r="F108" s="1">
        <v>9700000</v>
      </c>
      <c r="G108" s="1">
        <v>10000000</v>
      </c>
      <c r="H108" s="1">
        <v>-10827200</v>
      </c>
      <c r="I108" s="1">
        <v>10966000</v>
      </c>
      <c r="J108" s="1">
        <v>-3945800</v>
      </c>
      <c r="K108" s="1">
        <v>8358600</v>
      </c>
      <c r="L108" s="1">
        <v>50649900</v>
      </c>
      <c r="M108" s="1">
        <v>69733000</v>
      </c>
      <c r="N108" s="1">
        <v>24257000</v>
      </c>
      <c r="O108" s="1">
        <v>-14808000</v>
      </c>
      <c r="P108" s="1">
        <v>80699000</v>
      </c>
      <c r="Q108" s="1">
        <v>124427000</v>
      </c>
      <c r="R108" s="1">
        <v>123567000</v>
      </c>
      <c r="S108" s="1">
        <v>172762000</v>
      </c>
      <c r="T108" s="1">
        <v>174841000</v>
      </c>
      <c r="U108" s="1">
        <v>69061000</v>
      </c>
      <c r="V108" s="1">
        <v>181084000</v>
      </c>
      <c r="W108" s="1">
        <v>185923000</v>
      </c>
      <c r="X108" s="1">
        <v>158581000</v>
      </c>
      <c r="Y108" s="1">
        <v>319880000</v>
      </c>
      <c r="Z108" s="1">
        <v>247159000</v>
      </c>
      <c r="AA108" s="1">
        <v>272763000</v>
      </c>
      <c r="AB108" s="1">
        <v>325913000</v>
      </c>
      <c r="AC108" s="1">
        <v>527895000</v>
      </c>
      <c r="AD108" s="1">
        <v>839235000</v>
      </c>
      <c r="AE108" s="61">
        <v>841300000</v>
      </c>
      <c r="AF108" s="61">
        <v>939400000</v>
      </c>
      <c r="AG108" s="61">
        <v>1083000000</v>
      </c>
      <c r="AH108" s="61">
        <v>1325000000</v>
      </c>
      <c r="AI108" s="61">
        <v>1500000000</v>
      </c>
      <c r="AJ108" s="44" t="s">
        <v>163</v>
      </c>
      <c r="AK108" s="62" t="s">
        <v>145</v>
      </c>
      <c r="AL108" s="40">
        <f>(SUM(AE4:AI4)/5)</f>
        <v>9.0447834401517962E-2</v>
      </c>
    </row>
    <row r="109" spans="1:38" ht="19" x14ac:dyDescent="0.2">
      <c r="AE109" s="63"/>
      <c r="AF109" s="63"/>
      <c r="AG109" s="63"/>
      <c r="AH109" s="63"/>
      <c r="AI109" s="64">
        <f>AI108*(1+AL109)/(AL110-AL109)</f>
        <v>23370791767.840775</v>
      </c>
      <c r="AJ109" s="65" t="s">
        <v>146</v>
      </c>
      <c r="AK109" s="66" t="s">
        <v>147</v>
      </c>
      <c r="AL109" s="41">
        <v>2.5000000000000001E-2</v>
      </c>
    </row>
    <row r="110" spans="1:38" ht="19" x14ac:dyDescent="0.2">
      <c r="AE110" s="64">
        <f t="shared" ref="AE110:AH110" si="48">AE109+AE108</f>
        <v>841300000</v>
      </c>
      <c r="AF110" s="64">
        <f t="shared" si="48"/>
        <v>939400000</v>
      </c>
      <c r="AG110" s="64">
        <f t="shared" si="48"/>
        <v>1083000000</v>
      </c>
      <c r="AH110" s="64">
        <f t="shared" si="48"/>
        <v>1325000000</v>
      </c>
      <c r="AI110" s="64">
        <f>AI109+AI108</f>
        <v>24870791767.840775</v>
      </c>
      <c r="AJ110" s="65" t="s">
        <v>143</v>
      </c>
      <c r="AK110" s="67" t="s">
        <v>148</v>
      </c>
      <c r="AL110" s="40">
        <f>AL107</f>
        <v>9.0787244834197978E-2</v>
      </c>
    </row>
    <row r="111" spans="1:38" ht="19" x14ac:dyDescent="0.2">
      <c r="AE111" s="77" t="s">
        <v>149</v>
      </c>
      <c r="AF111" s="77"/>
      <c r="AG111" s="52"/>
      <c r="AH111" s="52"/>
      <c r="AI111" s="52"/>
      <c r="AJ111" s="52"/>
      <c r="AK111" s="52"/>
      <c r="AL111" s="52"/>
    </row>
    <row r="112" spans="1:38" ht="20" x14ac:dyDescent="0.2">
      <c r="AE112" s="68" t="s">
        <v>150</v>
      </c>
      <c r="AF112" s="58">
        <f>NPV(AL110,AE110,AF110,AG110,AH110,AI110)</f>
        <v>19437294628.567024</v>
      </c>
      <c r="AG112" s="52"/>
      <c r="AH112" s="52"/>
      <c r="AI112" s="52"/>
      <c r="AJ112" s="52"/>
      <c r="AK112" s="52"/>
      <c r="AL112" s="52"/>
    </row>
    <row r="113" spans="31:38" ht="20" x14ac:dyDescent="0.2">
      <c r="AE113" s="68" t="s">
        <v>151</v>
      </c>
      <c r="AF113" s="58">
        <f>AD41</f>
        <v>1384236000</v>
      </c>
      <c r="AG113" s="52"/>
      <c r="AH113" s="52"/>
      <c r="AI113" s="52"/>
      <c r="AJ113" s="52"/>
      <c r="AK113" s="52"/>
      <c r="AL113" s="52"/>
    </row>
    <row r="114" spans="31:38" ht="20" x14ac:dyDescent="0.2">
      <c r="AE114" s="68" t="s">
        <v>139</v>
      </c>
      <c r="AF114" s="58">
        <f>AL101</f>
        <v>119473000</v>
      </c>
      <c r="AG114" s="52"/>
      <c r="AH114" s="52"/>
      <c r="AI114" s="52"/>
      <c r="AJ114" s="52"/>
      <c r="AK114" s="52"/>
      <c r="AL114" s="52"/>
    </row>
    <row r="115" spans="31:38" ht="20" x14ac:dyDescent="0.2">
      <c r="AE115" s="68" t="s">
        <v>152</v>
      </c>
      <c r="AF115" s="58">
        <f>AF112+AF113-AF114</f>
        <v>20702057628.567024</v>
      </c>
      <c r="AG115" s="52"/>
      <c r="AH115" s="52"/>
      <c r="AI115" s="52"/>
      <c r="AJ115" s="52"/>
      <c r="AK115" s="52"/>
      <c r="AL115" s="52"/>
    </row>
    <row r="116" spans="31:38" ht="20" x14ac:dyDescent="0.2">
      <c r="AE116" s="68" t="s">
        <v>164</v>
      </c>
      <c r="AF116" s="68">
        <f>AD34*(1+(AJ16*5))</f>
        <v>474682856.52190441</v>
      </c>
      <c r="AG116" s="52"/>
      <c r="AH116" s="52"/>
      <c r="AI116" s="52"/>
      <c r="AJ116" s="52"/>
      <c r="AK116" s="52"/>
      <c r="AL116" s="52"/>
    </row>
    <row r="117" spans="31:38" ht="20" x14ac:dyDescent="0.2">
      <c r="AE117" s="69" t="s">
        <v>153</v>
      </c>
      <c r="AF117" s="70">
        <f>AF115/AF116</f>
        <v>43.612397928703629</v>
      </c>
      <c r="AG117" s="52"/>
      <c r="AH117" s="52"/>
      <c r="AI117" s="52"/>
      <c r="AJ117" s="52"/>
      <c r="AK117" s="52"/>
      <c r="AL117" s="52"/>
    </row>
    <row r="118" spans="31:38" ht="20" x14ac:dyDescent="0.2">
      <c r="AE118" s="68" t="s">
        <v>154</v>
      </c>
      <c r="AF118" s="71" cm="1">
        <f t="array" ref="AF118">_FV(A1,"Price")</f>
        <v>44.33</v>
      </c>
      <c r="AG118" s="52"/>
      <c r="AH118" s="52"/>
      <c r="AI118" s="52"/>
      <c r="AJ118" s="52"/>
      <c r="AK118" s="52"/>
      <c r="AL118" s="52"/>
    </row>
    <row r="119" spans="31:38" ht="20" x14ac:dyDescent="0.2">
      <c r="AE119" s="69" t="s">
        <v>155</v>
      </c>
      <c r="AF119" s="72">
        <f>AF117/AF118-1</f>
        <v>-1.6187730008941359E-2</v>
      </c>
      <c r="AG119" s="52"/>
      <c r="AH119" s="52"/>
      <c r="AI119" s="52"/>
      <c r="AJ119" s="52"/>
      <c r="AK119" s="52"/>
      <c r="AL119" s="52"/>
    </row>
    <row r="120" spans="31:38" ht="20" x14ac:dyDescent="0.2">
      <c r="AE120" s="69" t="s">
        <v>156</v>
      </c>
      <c r="AF120" s="73" t="str">
        <f>IF(AF117&gt;AF118,"BUY","SELL")</f>
        <v>SELL</v>
      </c>
      <c r="AG120" s="52"/>
      <c r="AH120" s="52"/>
      <c r="AI120" s="52"/>
      <c r="AJ120" s="52"/>
      <c r="AK120" s="52"/>
      <c r="AL120" s="52"/>
    </row>
  </sheetData>
  <mergeCells count="7">
    <mergeCell ref="AK85:AL85"/>
    <mergeCell ref="AK86:AL86"/>
    <mergeCell ref="AE111:AF111"/>
    <mergeCell ref="AK106:AL106"/>
    <mergeCell ref="AK100:AL100"/>
    <mergeCell ref="AK95:AL95"/>
    <mergeCell ref="AE105:AI105"/>
  </mergeCells>
  <hyperlinks>
    <hyperlink ref="A1" r:id="rId1" tooltip="https://roic.ai/company/CPRT" display="ROIC.AI | CPRT"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www.sec.gov/Archives/edgar/data/900075/000091205700046005/0000912057-00-046005-index.htm" xr:uid="{00000000-0004-0000-0000-000013000000}"/>
    <hyperlink ref="H75" r:id="rId15" tooltip="https://www.sec.gov/Archives/edgar/data/900075/000091205700046005/0000912057-00-046005-index.htm" xr:uid="{00000000-0004-0000-0000-000014000000}"/>
    <hyperlink ref="I37" r:id="rId16" tooltip="https://www.sec.gov/Archives/edgar/data/900075/000091205701534314/0000912057-01-534314-index.htm" xr:uid="{00000000-0004-0000-0000-000016000000}"/>
    <hyperlink ref="I75" r:id="rId17" tooltip="https://www.sec.gov/Archives/edgar/data/900075/000091205701534314/0000912057-01-534314-index.htm" xr:uid="{00000000-0004-0000-0000-000017000000}"/>
    <hyperlink ref="J37" r:id="rId18" tooltip="https://www.sec.gov/Archives/edgar/data/900075/000091205702040105/0000912057-02-040105-index.htm" xr:uid="{00000000-0004-0000-0000-000019000000}"/>
    <hyperlink ref="J75" r:id="rId19" tooltip="https://www.sec.gov/Archives/edgar/data/900075/000091205702040105/0000912057-02-040105-index.htm" xr:uid="{00000000-0004-0000-0000-00001A000000}"/>
    <hyperlink ref="K37" r:id="rId20" tooltip="https://www.sec.gov/Archives/edgar/data/900075/000104746903033615/0001047469-03-033615-index.htm" xr:uid="{00000000-0004-0000-0000-00001C000000}"/>
    <hyperlink ref="K75" r:id="rId21" tooltip="https://www.sec.gov/Archives/edgar/data/900075/000104746903033615/0001047469-03-033615-index.htm" xr:uid="{00000000-0004-0000-0000-00001D000000}"/>
    <hyperlink ref="L37" r:id="rId22" tooltip="https://www.sec.gov/Archives/edgar/data/900075/000095013404015006/0000950134-04-015006-index.htm" xr:uid="{00000000-0004-0000-0000-00001F000000}"/>
    <hyperlink ref="L75" r:id="rId23" tooltip="https://www.sec.gov/Archives/edgar/data/900075/000095013404015006/0000950134-04-015006-index.htm" xr:uid="{00000000-0004-0000-0000-000020000000}"/>
    <hyperlink ref="M37" r:id="rId24" tooltip="https://www.sec.gov/Archives/edgar/data/900075/000110465905048573/0001104659-05-048573-index.htm" xr:uid="{00000000-0004-0000-0000-000022000000}"/>
    <hyperlink ref="M75" r:id="rId25" tooltip="https://www.sec.gov/Archives/edgar/data/900075/000110465905048573/0001104659-05-048573-index.htm" xr:uid="{00000000-0004-0000-0000-000023000000}"/>
    <hyperlink ref="N37" r:id="rId26" tooltip="https://www.sec.gov/Archives/edgar/data/900075/000110465906069980/0001104659-06-069980-index.htm" xr:uid="{00000000-0004-0000-0000-000025000000}"/>
    <hyperlink ref="N75" r:id="rId27" tooltip="https://www.sec.gov/Archives/edgar/data/900075/000110465906069980/0001104659-06-069980-index.htm" xr:uid="{00000000-0004-0000-0000-000026000000}"/>
    <hyperlink ref="O37" r:id="rId28" tooltip="https://www.sec.gov/Archives/edgar/data/900075/000110465907072450/0001104659-07-072450-index.htm" xr:uid="{00000000-0004-0000-0000-000028000000}"/>
    <hyperlink ref="O75" r:id="rId29" tooltip="https://www.sec.gov/Archives/edgar/data/900075/000110465907072450/0001104659-07-072450-index.htm" xr:uid="{00000000-0004-0000-0000-000029000000}"/>
    <hyperlink ref="P37" r:id="rId30" tooltip="https://www.sec.gov/Archives/edgar/data/900075/000104746908010447/0001047469-08-010447-index.htm" xr:uid="{00000000-0004-0000-0000-00002B000000}"/>
    <hyperlink ref="P75" r:id="rId31" tooltip="https://www.sec.gov/Archives/edgar/data/900075/000104746908010447/0001047469-08-010447-index.htm" xr:uid="{00000000-0004-0000-0000-00002C000000}"/>
    <hyperlink ref="Q37" r:id="rId32" tooltip="https://www.sec.gov/Archives/edgar/data/900075/000104746909008622/0001047469-09-008622-index.htm" xr:uid="{00000000-0004-0000-0000-00002E000000}"/>
    <hyperlink ref="Q75" r:id="rId33" tooltip="https://www.sec.gov/Archives/edgar/data/900075/000104746909008622/0001047469-09-008622-index.htm" xr:uid="{00000000-0004-0000-0000-00002F000000}"/>
    <hyperlink ref="R37" r:id="rId34" tooltip="https://www.sec.gov/Archives/edgar/data/900075/000104746910008242/0001047469-10-008242-index.htm" xr:uid="{00000000-0004-0000-0000-000031000000}"/>
    <hyperlink ref="R75" r:id="rId35" tooltip="https://www.sec.gov/Archives/edgar/data/900075/000104746910008242/0001047469-10-008242-index.htm" xr:uid="{00000000-0004-0000-0000-000032000000}"/>
    <hyperlink ref="S37" r:id="rId36" tooltip="https://www.sec.gov/Archives/edgar/data/900075/000114544311000951/0001145443-11-000951-index.htm" xr:uid="{00000000-0004-0000-0000-000034000000}"/>
    <hyperlink ref="S75" r:id="rId37" tooltip="https://www.sec.gov/Archives/edgar/data/900075/000114544311000951/0001145443-11-000951-index.htm" xr:uid="{00000000-0004-0000-0000-000035000000}"/>
    <hyperlink ref="T37" r:id="rId38" tooltip="https://www.sec.gov/Archives/edgar/data/900075/000114544312001120/0001145443-12-001120-index.htm" xr:uid="{00000000-0004-0000-0000-000037000000}"/>
    <hyperlink ref="T75" r:id="rId39" tooltip="https://www.sec.gov/Archives/edgar/data/900075/000114544312001120/0001145443-12-001120-index.htm" xr:uid="{00000000-0004-0000-0000-000038000000}"/>
    <hyperlink ref="U37" r:id="rId40" tooltip="https://www.sec.gov/Archives/edgar/data/900075/000114544313001938/0001145443-13-001938-index.htm" xr:uid="{00000000-0004-0000-0000-00003A000000}"/>
    <hyperlink ref="U75" r:id="rId41" tooltip="https://www.sec.gov/Archives/edgar/data/900075/000114544313001938/0001145443-13-001938-index.htm" xr:uid="{00000000-0004-0000-0000-00003B000000}"/>
    <hyperlink ref="V37" r:id="rId42" tooltip="https://www.sec.gov/Archives/edgar/data/900075/000114544314001196/0001145443-14-001196-index.htm" xr:uid="{00000000-0004-0000-0000-00003D000000}"/>
    <hyperlink ref="V75" r:id="rId43" tooltip="https://www.sec.gov/Archives/edgar/data/900075/000114544314001196/0001145443-14-001196-index.htm" xr:uid="{00000000-0004-0000-0000-00003E000000}"/>
    <hyperlink ref="W37" r:id="rId44" tooltip="https://www.sec.gov/Archives/edgar/data/900075/000162828015007286/0001628280-15-007286-index.htm" xr:uid="{00000000-0004-0000-0000-000040000000}"/>
    <hyperlink ref="W75" r:id="rId45" tooltip="https://www.sec.gov/Archives/edgar/data/900075/000162828015007286/0001628280-15-007286-index.htm" xr:uid="{00000000-0004-0000-0000-000041000000}"/>
    <hyperlink ref="X37" r:id="rId46" tooltip="https://www.sec.gov/Archives/edgar/data/900075/000090007516000081/0000900075-16-000081-index.htm" xr:uid="{00000000-0004-0000-0000-000043000000}"/>
    <hyperlink ref="X75" r:id="rId47" tooltip="https://www.sec.gov/Archives/edgar/data/900075/000090007516000081/0000900075-16-000081-index.htm" xr:uid="{00000000-0004-0000-0000-000044000000}"/>
    <hyperlink ref="Y37" r:id="rId48" tooltip="https://www.sec.gov/Archives/edgar/data/900075/000090007517000044/0000900075-17-000044-index.htm" xr:uid="{00000000-0004-0000-0000-000046000000}"/>
    <hyperlink ref="Y75" r:id="rId49" tooltip="https://www.sec.gov/Archives/edgar/data/900075/000090007517000044/0000900075-17-000044-index.htm" xr:uid="{00000000-0004-0000-0000-000047000000}"/>
    <hyperlink ref="Z37" r:id="rId50" tooltip="https://www.sec.gov/Archives/edgar/data/900075/000090007518000048/0000900075-18-000048-index.htm" xr:uid="{00000000-0004-0000-0000-000049000000}"/>
    <hyperlink ref="Z75" r:id="rId51" tooltip="https://www.sec.gov/Archives/edgar/data/900075/000090007518000048/0000900075-18-000048-index.htm" xr:uid="{00000000-0004-0000-0000-00004A000000}"/>
    <hyperlink ref="AA37" r:id="rId52" tooltip="https://www.sec.gov/Archives/edgar/data/900075/000090007519000022/0000900075-19-000022-index.htm" xr:uid="{00000000-0004-0000-0000-00004C000000}"/>
    <hyperlink ref="AA75" r:id="rId53" tooltip="https://www.sec.gov/Archives/edgar/data/900075/000090007519000022/0000900075-19-000022-index.htm" xr:uid="{00000000-0004-0000-0000-00004D000000}"/>
    <hyperlink ref="AB37" r:id="rId54" tooltip="https://www.sec.gov/Archives/edgar/data/900075/000090007520000021/0000900075-20-000021-index.htm" xr:uid="{00000000-0004-0000-0000-00004F000000}"/>
    <hyperlink ref="AB75" r:id="rId55" tooltip="https://www.sec.gov/Archives/edgar/data/900075/000090007520000021/0000900075-20-000021-index.htm" xr:uid="{00000000-0004-0000-0000-000050000000}"/>
    <hyperlink ref="AC37" r:id="rId56" tooltip="https://www.sec.gov/Archives/edgar/data/900075/000090007521000022/0000900075-21-000022-index.htm" xr:uid="{00000000-0004-0000-0000-000052000000}"/>
    <hyperlink ref="AC75" r:id="rId57" tooltip="https://www.sec.gov/Archives/edgar/data/900075/000090007521000022/0000900075-21-000022-index.htm" xr:uid="{00000000-0004-0000-0000-000053000000}"/>
    <hyperlink ref="AD37" r:id="rId58" tooltip="https://www.sec.gov/Archives/edgar/data/900075/000090007522000050/0000900075-22-000050-index.htm" xr:uid="{00000000-0004-0000-0000-000055000000}"/>
    <hyperlink ref="AD75" r:id="rId59" tooltip="https://www.sec.gov/Archives/edgar/data/900075/000090007522000050/0000900075-22-000050-index.htm" xr:uid="{00000000-0004-0000-0000-000056000000}"/>
    <hyperlink ref="AE1" r:id="rId60" display="https://finbox.com/NASDAQGS:CPRT/explorer/revenue_proj/" xr:uid="{7558D92A-5FEF-A242-B833-8F3887DD9202}"/>
    <hyperlink ref="AJ108" r:id="rId61" xr:uid="{A8584D7A-5B55-0E4B-B313-6E4E446219B9}"/>
  </hyperlinks>
  <pageMargins left="0.7" right="0.7" top="0.75" bottom="0.75" header="0.3" footer="0.3"/>
  <drawing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2023-03-13T08:40:36Z</dcterms:created>
  <dcterms:modified xsi:type="dcterms:W3CDTF">2023-10-20T08:28:34Z</dcterms:modified>
</cp:coreProperties>
</file>