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CE90B7A6-6046-7043-A123-C8D14FEE2FD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 i="1" l="1"/>
  <c r="C36" i="1"/>
  <c r="D36" i="1"/>
  <c r="E36" i="1"/>
  <c r="F36" i="1"/>
  <c r="G36" i="1"/>
  <c r="H36" i="1"/>
  <c r="I36" i="1"/>
  <c r="J36" i="1"/>
  <c r="K36" i="1"/>
  <c r="L36" i="1"/>
  <c r="M36" i="1"/>
  <c r="N36" i="1"/>
  <c r="P36" i="1"/>
  <c r="Q36" i="1"/>
  <c r="R36" i="1"/>
  <c r="S36" i="1"/>
  <c r="O36" i="1"/>
  <c r="E7" i="2"/>
  <c r="G7" i="2"/>
  <c r="E6" i="2"/>
  <c r="A5" i="2" l="1" a="1"/>
  <c r="A5" i="2" s="1"/>
  <c r="O20" i="2" a="1"/>
  <c r="O20" i="2" s="1"/>
  <c r="O15" i="2" a="1"/>
  <c r="O15" i="2" s="1"/>
  <c r="O9" i="2"/>
  <c r="O10" i="2"/>
  <c r="O7" i="2"/>
  <c r="O6" i="2"/>
  <c r="O5" i="2"/>
  <c r="A7" i="2" l="1"/>
  <c r="A6" i="2"/>
  <c r="O19" i="2"/>
  <c r="O21" i="2" s="1"/>
  <c r="O11" i="2"/>
  <c r="O8" i="2"/>
  <c r="O22" i="2" l="1"/>
  <c r="C7" i="2"/>
  <c r="O12" i="2"/>
  <c r="I6" i="2"/>
  <c r="J15" i="2"/>
  <c r="I15" i="2"/>
  <c r="H15" i="2"/>
  <c r="G15" i="2"/>
  <c r="F15" i="2"/>
  <c r="E15" i="2"/>
  <c r="D15" i="2"/>
  <c r="C15" i="2"/>
  <c r="J13" i="2"/>
  <c r="I13" i="2"/>
  <c r="H13" i="2"/>
  <c r="G13" i="2"/>
  <c r="F13" i="2"/>
  <c r="E13" i="2"/>
  <c r="D13" i="2"/>
  <c r="C13" i="2"/>
  <c r="J11" i="2"/>
  <c r="I11" i="2"/>
  <c r="H11" i="2"/>
  <c r="G11" i="2"/>
  <c r="F11" i="2"/>
  <c r="E11" i="2"/>
  <c r="D11" i="2"/>
  <c r="C11" i="2"/>
  <c r="G6" i="2"/>
  <c r="G5" i="2"/>
  <c r="C6" i="2"/>
  <c r="C5" i="2"/>
  <c r="C4" i="2"/>
  <c r="C3" i="2"/>
  <c r="A4" i="2"/>
  <c r="K3" i="2" a="1"/>
  <c r="K3"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I7" i="2" l="1"/>
  <c r="E4" i="2"/>
  <c r="E5" i="2"/>
  <c r="E3" i="2"/>
  <c r="K11" i="2"/>
  <c r="K13" i="2"/>
  <c r="K15" i="2"/>
  <c r="O23" i="2" l="1"/>
  <c r="O14" i="2" l="1"/>
  <c r="O17" i="2" s="1"/>
  <c r="N25" i="2" s="1"/>
  <c r="G4" i="2" s="1"/>
  <c r="I3" i="2" s="1"/>
  <c r="I4" i="2" s="1"/>
  <c r="I5" i="2" s="1"/>
  <c r="K4" i="2" s="1"/>
  <c r="K5"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<sst xmlns="http://schemas.openxmlformats.org/spreadsheetml/2006/main" count="1066" uniqueCount="251">
  <si>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</si>
  <si>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</si>
  <si>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</si>
  <si>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</si>
  <si>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</si>
  <si>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</si>
  <si>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</si>
  <si>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</si>
  <si>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</si>
  <si>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</si>
  <si>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</si>
  <si>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</si>
  <si>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</si>
  <si>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</si>
  <si>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</si>
  <si>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</si>
  <si>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</si>
  <si>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</si>
  <si>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</si>
  <si>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</si>
  <si>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</si>
  <si>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</si>
  <si>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</si>
  <si>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</si>
  <si>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</si>
  <si>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</si>
  <si>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</si>
  <si>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</si>
  <si>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</si>
  <si>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</si>
  <si>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</si>
  <si>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</si>
  <si>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</si>
  <si>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</si>
  <si>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</si>
  <si>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</si>
  <si>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</si>
  <si>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</si>
  <si>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</si>
  <si>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</si>
  <si>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</si>
  <si>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</si>
  <si>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</si>
  <si>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</si>
  <si>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</si>
  <si>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</si>
  <si>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</si>
  <si>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</si>
  <si>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</si>
  <si>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</si>
  <si>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</si>
  <si>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</si>
  <si>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</si>
  <si>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</si>
  <si>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</si>
  <si>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</si>
  <si>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</si>
  <si>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</si>
  <si>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</si>
  <si>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</si>
  <si>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</si>
  <si>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</si>
  <si>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</si>
  <si>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</si>
  <si>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</si>
  <si>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</si>
  <si>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</si>
  <si>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</si>
  <si>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</si>
  <si>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</si>
  <si>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</si>
  <si>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</si>
  <si>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</si>
  <si>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</si>
  <si>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</si>
  <si>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</si>
  <si>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</si>
  <si>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</si>
  <si>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</si>
  <si>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</si>
  <si>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</si>
  <si>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</si>
  <si>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</si>
  <si>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</si>
  <si>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</si>
  <si>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</si>
  <si>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</si>
  <si>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</si>
  <si>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</si>
  <si>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</si>
  <si>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</si>
  <si>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</si>
  <si>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</si>
  <si>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</si>
  <si>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</si>
  <si>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</si>
  <si>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</si>
  <si>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</si>
  <si>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</si>
  <si>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</si>
  <si>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</si>
  <si>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</si>
  <si>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</si>
  <si>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</si>
  <si>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</si>
  <si>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</si>
  <si>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</si>
  <si>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</si>
  <si>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</si>
  <si>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</si>
  <si>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</si>
  <si>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</si>
  <si>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</si>
  <si>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</si>
  <si>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</si>
  <si>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</si>
  <si>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</si>
  <si>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</si>
  <si>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</si>
  <si>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</si>
  <si>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</si>
  <si>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</si>
  <si>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</si>
  <si>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</si>
  <si>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</si>
  <si>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</si>
  <si>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</si>
  <si>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</si>
  <si>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</si>
  <si>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</si>
  <si>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</si>
  <si>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</si>
  <si>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</si>
  <si>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</si>
  <si>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</si>
  <si>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</si>
  <si>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</si>
  <si>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</si>
  <si>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</si>
  <si>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</si>
  <si>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</si>
  <si>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</si>
  <si>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</si>
  <si>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</si>
  <si>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</si>
  <si>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</si>
  <si>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</si>
  <si>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</si>
  <si>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</si>
  <si>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</si>
  <si>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</si>
  <si>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</si>
  <si>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</si>
  <si>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</si>
  <si>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</si>
  <si>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</si>
  <si>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</si>
  <si>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</si>
  <si>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</si>
  <si>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</si>
  <si>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</si>
  <si>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</si>
  <si>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</si>
  <si>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</si>
  <si>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</si>
  <si>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</si>
  <si>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</si>
  <si>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</si>
  <si>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</si>
  <si>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</si>
  <si>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</si>
  <si>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</si>
  <si>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</si>
  <si>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</si>
  <si>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</si>
  <si>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</si>
  <si>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</si>
  <si>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</si>
  <si>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</si>
  <si>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</si>
  <si>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</si>
  <si>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</si>
  <si>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</si>
  <si>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</si>
  <si>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</si>
  <si>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</si>
  <si>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</si>
  <si>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</si>
  <si>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</si>
  <si>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</si>
  <si>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</si>
  <si>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</si>
  <si>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</si>
  <si>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</si>
  <si>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</si>
  <si>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</si>
  <si>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Shares Outstanding Change</t>
  </si>
  <si>
    <t>SBC as % of Revenue</t>
  </si>
  <si>
    <t>FCF Growth</t>
  </si>
  <si>
    <t>FCF Margin</t>
  </si>
  <si>
    <t>ROIC</t>
  </si>
  <si>
    <t>Market Cap (m)</t>
  </si>
  <si>
    <t>Gross Margin</t>
  </si>
  <si>
    <t>Perpetual Growth Rate</t>
  </si>
  <si>
    <t>Terminal Value</t>
  </si>
  <si>
    <t>3Y Rev CAGR</t>
  </si>
  <si>
    <t>Discount Rate</t>
  </si>
  <si>
    <t>Enterprise Value</t>
  </si>
  <si>
    <t>Net Cash</t>
  </si>
  <si>
    <t>Net Income Margin</t>
  </si>
  <si>
    <t>3Y Income CAGR</t>
  </si>
  <si>
    <t>Cash + Securities</t>
  </si>
  <si>
    <t>Equity Value</t>
  </si>
  <si>
    <t>Intrinsic Value</t>
  </si>
  <si>
    <t>Total Shares (m)</t>
  </si>
  <si>
    <t>3Y FCF CAGR</t>
  </si>
  <si>
    <t>Total Debt</t>
  </si>
  <si>
    <t>Avg Share Dilution</t>
  </si>
  <si>
    <t>Upside / Downside</t>
  </si>
  <si>
    <t>Revenue</t>
  </si>
  <si>
    <t xml:space="preserve">FCF </t>
  </si>
  <si>
    <t>Operating Margin</t>
  </si>
  <si>
    <t>Fwd Revenue CAGR</t>
  </si>
  <si>
    <t>Fwd Income CAGR</t>
  </si>
  <si>
    <t>Projected Shares</t>
  </si>
  <si>
    <t>Market Price</t>
  </si>
  <si>
    <t>Weighted Average Cost of Capital</t>
  </si>
  <si>
    <t>Cost of Debt</t>
  </si>
  <si>
    <t>Interest Expense</t>
  </si>
  <si>
    <t>Short Term Debt</t>
  </si>
  <si>
    <t>Long Term Debt</t>
  </si>
  <si>
    <t>Income Tax Expense</t>
  </si>
  <si>
    <t>Income Before Tax</t>
  </si>
  <si>
    <t>Effective Tax Rate</t>
  </si>
  <si>
    <t>Cost of Debt*(1-t)</t>
  </si>
  <si>
    <t>Cost of Equity</t>
  </si>
  <si>
    <t>Risk Free Rate</t>
  </si>
  <si>
    <t>Beta</t>
  </si>
  <si>
    <t>Market Return</t>
  </si>
  <si>
    <t>Weight of Debt + Equity Calculation</t>
  </si>
  <si>
    <t>Weight of Debt</t>
  </si>
  <si>
    <t>Market Cap</t>
  </si>
  <si>
    <t>Weight of Equity</t>
  </si>
  <si>
    <t>Debt + Market Cap</t>
  </si>
  <si>
    <t>WACC</t>
  </si>
  <si>
    <t>Fwd FCF CAGR</t>
  </si>
  <si>
    <t>Fwd P/S</t>
  </si>
  <si>
    <t>Forward P/E</t>
  </si>
  <si>
    <t>FCF Yield</t>
  </si>
  <si>
    <t>ROE</t>
  </si>
  <si>
    <t>Debt to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</si>
</sst>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0.0"/>
    <numFmt numFmtId="167" formatCode="_([$$-409]* #,##0_);_([$$-409]* \(#,##0\);_([$$-409]* &quot;-&quot;_);_(@_)"/>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i/>
      <sz val="12"/>
      <name val="Arial"/>
      <family val="2"/>
    </font>
    <font>
      <b/>
      <sz val="14"/>
      <name val="Arial"/>
      <family val="2"/>
    </font>
    <font>
      <sz val="11"/>
      <name val="Arial"/>
      <family val="2"/>
    </font>
    <font>
      <sz val="9"/>
      <name val="Arial"/>
      <family val="2"/>
    </font>
    <font>
      <b/>
      <sz val="11"/>
      <name val="Arial"/>
      <family val="2"/>
    </font>
    <font>
      <b/>
      <i/>
      <sz val="12"/>
      <name val="Arial"/>
      <family val="2"/>
    </font>
    <font>
      <sz val="10"/>
      <name val="Arial"/>
      <family val="2"/>
    </font>
    <font>
      <b/>
      <sz val="10"/>
      <name val="Arial"/>
      <family val="2"/>
    </font>
    <font>
      <sz val="11"/>
      <color rgb="FF000000"/>
      <name val="Arial"/>
      <family val="2"/>
    </font>
    <font>
      <b/>
      <sz val="11"/>
      <color rgb="FF000000"/>
      <name val="Arial"/>
      <family val="2"/>
    </font>
    <font>
      <sz val="10"/>
      <color rgb="FF000000"/>
      <name val="Arial"/>
      <family val="2"/>
    </font>
    <font>
      <b/>
      <sz val="10"/>
      <color rgb="FF000000"/>
      <name val="Arial"/>
      <family val="2"/>
    </font>
    <font>
      <b/>
      <i/>
      <u/>
      <sz val="12"/>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theme="4" tint="0.79998168889431442"/>
        <bgColor indexed="64"/>
      </patternFill>
    </fill>
    <fill>
      <patternFill patternType="solid">
        <fgColor rgb="FFC6F1C4"/>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FF"/>
        <bgColor rgb="FF000000"/>
      </patternFill>
    </fill>
    <fill>
      <patternFill patternType="solid">
        <fgColor theme="6" tint="0.59999389629810485"/>
        <bgColor indexed="64"/>
      </patternFill>
    </fill>
  </fills>
  <borders count="14">
    <border>
      <left/>
      <right/>
      <top/>
      <bottom/>
      <diagonal/>
    </border>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theme="0" tint="-0.14999847407452621"/>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165" fontId="11" fillId="6" borderId="2" xfId="0" applyNumberFormat="1" applyFont="1" applyFill="1" applyBorder="1" applyAlignment="1">
      <alignment horizontal="right" vertical="center"/>
    </xf>
    <xf numFmtId="0" fontId="11" fillId="7" borderId="2" xfId="0" applyFont="1" applyFill="1" applyBorder="1" applyAlignment="1">
      <alignment horizontal="left" vertical="center"/>
    </xf>
    <xf numFmtId="164" fontId="11" fillId="7" borderId="2" xfId="0" applyNumberFormat="1" applyFont="1" applyFill="1" applyBorder="1"/>
    <xf numFmtId="9" fontId="11" fillId="7"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0" xfId="0" applyFont="1"/>
    <xf numFmtId="0" fontId="3" fillId="0" borderId="3" xfId="0" applyFont="1" applyBorder="1"/>
    <xf numFmtId="3" fontId="3" fillId="0" borderId="3" xfId="0" applyNumberFormat="1" applyFont="1" applyBorder="1"/>
    <xf numFmtId="3" fontId="3" fillId="4"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9" fontId="11" fillId="6" borderId="4" xfId="0" applyNumberFormat="1" applyFont="1" applyFill="1" applyBorder="1" applyAlignment="1">
      <alignment horizontal="right" vertical="center"/>
    </xf>
    <xf numFmtId="0" fontId="14" fillId="0" borderId="0" xfId="0" applyFont="1"/>
    <xf numFmtId="4" fontId="14" fillId="0" borderId="0" xfId="0" applyNumberFormat="1" applyFont="1"/>
    <xf numFmtId="3" fontId="14" fillId="0" borderId="0" xfId="0" applyNumberFormat="1" applyFont="1"/>
    <xf numFmtId="4" fontId="14" fillId="5" borderId="0" xfId="0" applyNumberFormat="1" applyFont="1" applyFill="1"/>
    <xf numFmtId="0" fontId="14" fillId="0" borderId="4" xfId="0" applyFont="1" applyBorder="1"/>
    <xf numFmtId="4" fontId="14" fillId="0" borderId="4" xfId="0" applyNumberFormat="1" applyFont="1" applyBorder="1"/>
    <xf numFmtId="4" fontId="14" fillId="5" borderId="4" xfId="0" applyNumberFormat="1" applyFont="1" applyFill="1" applyBorder="1"/>
    <xf numFmtId="3" fontId="14" fillId="0" borderId="4" xfId="0" applyNumberFormat="1" applyFont="1" applyBorder="1"/>
    <xf numFmtId="0" fontId="4" fillId="8" borderId="3" xfId="0" applyFont="1" applyFill="1" applyBorder="1" applyAlignment="1">
      <alignment vertical="center"/>
    </xf>
    <xf numFmtId="9" fontId="7" fillId="8" borderId="3" xfId="1" applyFont="1" applyFill="1" applyBorder="1" applyAlignment="1">
      <alignment vertical="center"/>
    </xf>
    <xf numFmtId="0" fontId="3" fillId="0" borderId="4" xfId="0" applyFont="1" applyBorder="1"/>
    <xf numFmtId="3" fontId="5" fillId="0" borderId="4" xfId="0" applyNumberFormat="1" applyFont="1" applyBorder="1"/>
    <xf numFmtId="3" fontId="6" fillId="4" borderId="4" xfId="0" applyNumberFormat="1" applyFont="1" applyFill="1" applyBorder="1"/>
    <xf numFmtId="164" fontId="4" fillId="10" borderId="2" xfId="0" applyNumberFormat="1" applyFont="1" applyFill="1" applyBorder="1" applyAlignment="1">
      <alignment horizontal="right" vertical="center" indent="1"/>
    </xf>
    <xf numFmtId="9" fontId="16" fillId="11" borderId="5" xfId="1" applyFont="1" applyFill="1" applyBorder="1" applyAlignment="1">
      <alignment horizontal="left" vertical="center"/>
    </xf>
    <xf numFmtId="165" fontId="4" fillId="10" borderId="6" xfId="1" applyNumberFormat="1" applyFont="1" applyFill="1" applyBorder="1" applyAlignment="1">
      <alignment horizontal="right" vertical="center" indent="1"/>
    </xf>
    <xf numFmtId="165" fontId="4" fillId="12" borderId="6" xfId="1" applyNumberFormat="1" applyFont="1" applyFill="1" applyBorder="1" applyAlignment="1">
      <alignment horizontal="right" vertical="center" indent="1"/>
    </xf>
    <xf numFmtId="9" fontId="17" fillId="11" borderId="5" xfId="1" applyFont="1" applyFill="1" applyBorder="1" applyAlignment="1">
      <alignment horizontal="left" vertical="center"/>
    </xf>
    <xf numFmtId="164" fontId="4" fillId="10" borderId="6" xfId="0" applyNumberFormat="1" applyFont="1" applyFill="1" applyBorder="1" applyAlignment="1">
      <alignment horizontal="right" vertical="center" indent="1"/>
    </xf>
    <xf numFmtId="166" fontId="4" fillId="10" borderId="0" xfId="0" applyNumberFormat="1" applyFont="1" applyFill="1" applyAlignment="1">
      <alignment horizontal="right" vertical="center" indent="1"/>
    </xf>
    <xf numFmtId="9" fontId="16" fillId="11" borderId="7" xfId="1" applyFont="1" applyFill="1" applyBorder="1" applyAlignment="1">
      <alignment horizontal="left" vertical="center"/>
    </xf>
    <xf numFmtId="165" fontId="4" fillId="10" borderId="8" xfId="1" applyNumberFormat="1" applyFont="1" applyFill="1" applyBorder="1" applyAlignment="1">
      <alignment horizontal="right" vertical="center" indent="1"/>
    </xf>
    <xf numFmtId="0" fontId="16" fillId="11" borderId="7" xfId="1" applyNumberFormat="1" applyFont="1" applyFill="1" applyBorder="1" applyAlignment="1">
      <alignment horizontal="left" vertical="center"/>
    </xf>
    <xf numFmtId="165" fontId="4" fillId="12" borderId="8" xfId="1"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4" fillId="10" borderId="0" xfId="0" applyNumberFormat="1" applyFont="1" applyFill="1" applyAlignment="1">
      <alignment horizontal="right" vertical="center" indent="1"/>
    </xf>
    <xf numFmtId="9" fontId="16" fillId="11" borderId="9" xfId="1" applyFont="1" applyFill="1" applyBorder="1" applyAlignment="1">
      <alignment horizontal="left" vertical="center"/>
    </xf>
    <xf numFmtId="165" fontId="4" fillId="10" borderId="10" xfId="1" applyNumberFormat="1" applyFont="1" applyFill="1" applyBorder="1" applyAlignment="1">
      <alignment horizontal="right" vertical="center" indent="1"/>
    </xf>
    <xf numFmtId="0" fontId="16" fillId="11" borderId="9" xfId="1" applyNumberFormat="1" applyFont="1" applyFill="1" applyBorder="1" applyAlignment="1">
      <alignment horizontal="left" vertical="center"/>
    </xf>
    <xf numFmtId="0" fontId="3" fillId="10" borderId="0" xfId="0" applyFont="1" applyFill="1" applyAlignment="1">
      <alignment horizontal="right" vertical="center"/>
    </xf>
    <xf numFmtId="0" fontId="19" fillId="12" borderId="0" xfId="0" applyFont="1" applyFill="1" applyAlignment="1">
      <alignment horizontal="right" vertical="center"/>
    </xf>
    <xf numFmtId="164" fontId="4" fillId="11" borderId="0" xfId="0" applyNumberFormat="1" applyFont="1" applyFill="1" applyAlignment="1">
      <alignment vertical="center"/>
    </xf>
    <xf numFmtId="9" fontId="4" fillId="9" borderId="1" xfId="1" applyFont="1" applyFill="1" applyBorder="1" applyAlignment="1">
      <alignment vertical="center"/>
    </xf>
    <xf numFmtId="0" fontId="1" fillId="13" borderId="1" xfId="0" applyFont="1" applyFill="1" applyBorder="1"/>
    <xf numFmtId="0" fontId="1" fillId="0" borderId="1" xfId="0" applyFont="1" applyBorder="1"/>
    <xf numFmtId="9" fontId="4" fillId="13" borderId="1" xfId="1" applyFont="1" applyFill="1" applyBorder="1" applyAlignment="1">
      <alignment horizontal="left" indent="1"/>
    </xf>
    <xf numFmtId="0" fontId="16" fillId="13" borderId="1" xfId="0" applyFont="1" applyFill="1" applyBorder="1" applyAlignment="1">
      <alignment horizontal="right" vertical="center"/>
    </xf>
    <xf numFmtId="0" fontId="1" fillId="13" borderId="1" xfId="0" applyFont="1" applyFill="1" applyBorder="1" applyAlignment="1">
      <alignment vertical="center"/>
    </xf>
    <xf numFmtId="0" fontId="1" fillId="0" borderId="1" xfId="0" applyFont="1" applyBorder="1" applyAlignment="1">
      <alignment vertical="center"/>
    </xf>
    <xf numFmtId="9" fontId="4" fillId="11" borderId="0" xfId="1" applyFont="1" applyFill="1" applyAlignment="1">
      <alignment vertical="center"/>
    </xf>
    <xf numFmtId="164" fontId="20" fillId="11" borderId="11" xfId="0" applyNumberFormat="1" applyFont="1" applyFill="1" applyBorder="1" applyAlignment="1">
      <alignment horizontal="right" vertical="center"/>
    </xf>
    <xf numFmtId="9" fontId="4" fillId="9" borderId="11" xfId="1" applyFont="1" applyFill="1" applyBorder="1" applyAlignment="1">
      <alignment vertical="center"/>
    </xf>
    <xf numFmtId="9" fontId="4" fillId="11" borderId="11" xfId="1" applyFont="1" applyFill="1" applyBorder="1" applyAlignment="1">
      <alignment vertical="center"/>
    </xf>
    <xf numFmtId="164" fontId="4" fillId="11" borderId="11" xfId="0" applyNumberFormat="1" applyFont="1" applyFill="1" applyBorder="1" applyAlignment="1">
      <alignment vertical="center"/>
    </xf>
    <xf numFmtId="9" fontId="20" fillId="11" borderId="5" xfId="1" applyFont="1" applyFill="1" applyBorder="1" applyAlignment="1">
      <alignment horizontal="left" vertical="center" indent="1"/>
    </xf>
    <xf numFmtId="9" fontId="21" fillId="11" borderId="9" xfId="1" applyFont="1" applyFill="1" applyBorder="1" applyAlignment="1">
      <alignment horizontal="left" vertical="center" indent="1"/>
    </xf>
    <xf numFmtId="9" fontId="3" fillId="14" borderId="10" xfId="1" applyFont="1" applyFill="1" applyBorder="1" applyAlignment="1">
      <alignment horizontal="left" vertical="center" indent="12"/>
    </xf>
    <xf numFmtId="0" fontId="24" fillId="9" borderId="6" xfId="0" applyFont="1" applyFill="1" applyBorder="1" applyAlignment="1">
      <alignment horizontal="left" vertical="center" wrapText="1"/>
    </xf>
    <xf numFmtId="0" fontId="24" fillId="9" borderId="8" xfId="0" applyFont="1" applyFill="1" applyBorder="1" applyAlignment="1">
      <alignment horizontal="left" vertical="center" wrapText="1"/>
    </xf>
    <xf numFmtId="0" fontId="25" fillId="9" borderId="8" xfId="0" applyFont="1" applyFill="1" applyBorder="1" applyAlignment="1">
      <alignment horizontal="left" vertical="center" wrapText="1"/>
    </xf>
    <xf numFmtId="0" fontId="25" fillId="9" borderId="10" xfId="0" applyFont="1" applyFill="1" applyBorder="1" applyAlignment="1">
      <alignment horizontal="left" vertical="center" wrapText="1"/>
    </xf>
    <xf numFmtId="164" fontId="22" fillId="9" borderId="5" xfId="0" applyNumberFormat="1" applyFont="1" applyFill="1" applyBorder="1" applyAlignment="1">
      <alignment vertical="center"/>
    </xf>
    <xf numFmtId="164" fontId="22" fillId="9" borderId="7" xfId="0" applyNumberFormat="1" applyFont="1" applyFill="1" applyBorder="1" applyAlignment="1">
      <alignment vertical="center"/>
    </xf>
    <xf numFmtId="10" fontId="23" fillId="9" borderId="7" xfId="0" applyNumberFormat="1" applyFont="1" applyFill="1" applyBorder="1" applyAlignment="1">
      <alignment vertical="center"/>
    </xf>
    <xf numFmtId="10" fontId="23" fillId="9" borderId="9" xfId="0" applyNumberFormat="1" applyFont="1" applyFill="1" applyBorder="1" applyAlignment="1">
      <alignment vertical="center"/>
    </xf>
    <xf numFmtId="10" fontId="22" fillId="9" borderId="7" xfId="0" applyNumberFormat="1" applyFont="1" applyFill="1" applyBorder="1" applyAlignment="1">
      <alignment vertical="center"/>
    </xf>
    <xf numFmtId="2" fontId="22" fillId="9" borderId="7" xfId="0" applyNumberFormat="1" applyFont="1" applyFill="1" applyBorder="1" applyAlignment="1">
      <alignment vertical="center"/>
    </xf>
    <xf numFmtId="164" fontId="22" fillId="9" borderId="7" xfId="0" applyNumberFormat="1" applyFont="1" applyFill="1" applyBorder="1" applyAlignment="1">
      <alignment horizontal="right" vertical="center"/>
    </xf>
    <xf numFmtId="10" fontId="23" fillId="9" borderId="7" xfId="0" applyNumberFormat="1" applyFont="1" applyFill="1" applyBorder="1" applyAlignment="1">
      <alignment horizontal="right" vertical="center"/>
    </xf>
    <xf numFmtId="10" fontId="23" fillId="9" borderId="9" xfId="0" applyNumberFormat="1" applyFont="1" applyFill="1" applyBorder="1" applyAlignment="1">
      <alignment horizontal="right" vertical="center"/>
    </xf>
    <xf numFmtId="0" fontId="24" fillId="9" borderId="10" xfId="0" applyFont="1" applyFill="1" applyBorder="1" applyAlignment="1">
      <alignment horizontal="left" vertical="center" wrapText="1"/>
    </xf>
    <xf numFmtId="10" fontId="22" fillId="9" borderId="9" xfId="0" applyNumberFormat="1" applyFont="1" applyFill="1" applyBorder="1" applyAlignment="1">
      <alignment vertical="center"/>
    </xf>
    <xf numFmtId="9" fontId="14" fillId="11" borderId="0" xfId="1" applyFont="1" applyFill="1" applyAlignment="1">
      <alignment vertical="center"/>
    </xf>
    <xf numFmtId="9" fontId="4" fillId="10" borderId="8" xfId="1" applyFont="1" applyFill="1" applyBorder="1" applyAlignment="1">
      <alignment horizontal="right" vertical="center" indent="1"/>
    </xf>
    <xf numFmtId="9" fontId="4" fillId="10" borderId="6" xfId="1" applyFont="1" applyFill="1" applyBorder="1" applyAlignment="1">
      <alignment horizontal="right" vertical="center" indent="1"/>
    </xf>
    <xf numFmtId="165" fontId="4" fillId="10" borderId="1" xfId="1" applyNumberFormat="1" applyFont="1" applyFill="1" applyBorder="1" applyAlignment="1">
      <alignment horizontal="right" vertical="center" indent="1"/>
    </xf>
    <xf numFmtId="9" fontId="16" fillId="11" borderId="1" xfId="1" applyFont="1" applyFill="1" applyBorder="1" applyAlignment="1">
      <alignment horizontal="left" vertical="center"/>
    </xf>
    <xf numFmtId="0" fontId="16" fillId="11" borderId="5" xfId="1" applyNumberFormat="1" applyFont="1" applyFill="1" applyBorder="1" applyAlignment="1">
      <alignment horizontal="left" vertical="center"/>
    </xf>
    <xf numFmtId="164" fontId="4" fillId="10" borderId="1" xfId="0" applyNumberFormat="1" applyFont="1" applyFill="1" applyBorder="1" applyAlignment="1">
      <alignment horizontal="right" vertical="center" indent="1"/>
    </xf>
    <xf numFmtId="166" fontId="4" fillId="10" borderId="3" xfId="0" applyNumberFormat="1" applyFont="1" applyFill="1" applyBorder="1" applyAlignment="1">
      <alignment horizontal="right" vertical="center" indent="1"/>
    </xf>
    <xf numFmtId="9" fontId="16" fillId="11" borderId="3" xfId="1" applyFont="1" applyFill="1" applyBorder="1" applyAlignment="1">
      <alignment horizontal="left" vertical="center"/>
    </xf>
    <xf numFmtId="9" fontId="4" fillId="10" borderId="10" xfId="1" applyFont="1" applyFill="1" applyBorder="1" applyAlignment="1">
      <alignment horizontal="right" vertical="center" indent="1"/>
    </xf>
    <xf numFmtId="2" fontId="4" fillId="10" borderId="10" xfId="0" applyNumberFormat="1" applyFont="1" applyFill="1" applyBorder="1" applyAlignment="1">
      <alignment horizontal="right" vertical="center" indent="1"/>
    </xf>
    <xf numFmtId="164" fontId="4" fillId="10" borderId="1" xfId="0" applyNumberFormat="1" applyFont="1" applyFill="1" applyBorder="1" applyAlignment="1">
      <alignment horizontal="left" vertical="center" indent="12"/>
    </xf>
    <xf numFmtId="0" fontId="16" fillId="11" borderId="3" xfId="1" applyNumberFormat="1" applyFont="1" applyFill="1" applyBorder="1" applyAlignment="1">
      <alignment horizontal="left" vertical="center"/>
    </xf>
    <xf numFmtId="164" fontId="4" fillId="10" borderId="10" xfId="0" applyNumberFormat="1" applyFont="1" applyFill="1" applyBorder="1" applyAlignment="1">
      <alignment horizontal="left" vertical="center" indent="12"/>
    </xf>
    <xf numFmtId="0" fontId="1" fillId="9" borderId="1" xfId="0" applyFont="1" applyFill="1" applyBorder="1"/>
    <xf numFmtId="9" fontId="16" fillId="11" borderId="2" xfId="1" applyFont="1" applyFill="1" applyBorder="1" applyAlignment="1">
      <alignment horizontal="left" vertical="center"/>
    </xf>
    <xf numFmtId="167" fontId="3" fillId="14" borderId="8" xfId="0" applyNumberFormat="1" applyFont="1" applyFill="1" applyBorder="1" applyAlignment="1">
      <alignment horizontal="left" vertical="center" indent="10"/>
    </xf>
    <xf numFmtId="9" fontId="21" fillId="11" borderId="7" xfId="1" applyFont="1" applyFill="1" applyBorder="1" applyAlignment="1">
      <alignment horizontal="left" vertical="center" indent="1"/>
    </xf>
    <xf numFmtId="167" fontId="4" fillId="10" borderId="6" xfId="0" applyNumberFormat="1" applyFont="1" applyFill="1" applyBorder="1" applyAlignment="1">
      <alignment horizontal="left" vertical="center" indent="10"/>
    </xf>
    <xf numFmtId="9" fontId="18" fillId="11" borderId="1" xfId="1" applyFont="1" applyFill="1" applyBorder="1" applyAlignment="1">
      <alignment horizontal="left" vertical="center" indent="2"/>
    </xf>
    <xf numFmtId="9" fontId="4" fillId="9" borderId="1" xfId="1" applyFont="1" applyFill="1" applyBorder="1" applyAlignment="1">
      <alignment horizontal="left" vertical="center" indent="2"/>
    </xf>
    <xf numFmtId="0" fontId="0" fillId="9" borderId="0" xfId="0" applyFill="1" applyAlignment="1">
      <alignment horizontal="left" vertical="center" indent="1"/>
    </xf>
    <xf numFmtId="0" fontId="26" fillId="12" borderId="11" xfId="0" applyFont="1" applyFill="1" applyBorder="1" applyAlignment="1">
      <alignment horizontal="right" vertical="center"/>
    </xf>
    <xf numFmtId="10" fontId="3" fillId="10" borderId="12" xfId="1" applyNumberFormat="1" applyFont="1" applyFill="1" applyBorder="1" applyAlignment="1">
      <alignment horizontal="center" vertical="center"/>
    </xf>
    <xf numFmtId="10" fontId="3" fillId="10" borderId="13" xfId="1" applyNumberFormat="1" applyFont="1" applyFill="1" applyBorder="1" applyAlignment="1">
      <alignment horizontal="center" vertical="center"/>
    </xf>
    <xf numFmtId="0" fontId="15" fillId="13" borderId="1" xfId="0" applyFont="1" applyFill="1" applyBorder="1" applyAlignment="1">
      <alignment horizontal="left" vertical="center" indent="1"/>
    </xf>
    <xf numFmtId="9" fontId="16" fillId="11" borderId="12" xfId="1" applyFont="1" applyFill="1" applyBorder="1" applyAlignment="1">
      <alignment horizontal="center" vertical="center"/>
    </xf>
    <xf numFmtId="9" fontId="16" fillId="11" borderId="13" xfId="1" applyFont="1" applyFill="1" applyBorder="1" applyAlignment="1">
      <alignment horizontal="center" vertical="center"/>
    </xf>
    <xf numFmtId="9" fontId="3" fillId="11" borderId="12" xfId="1" applyFont="1" applyFill="1" applyBorder="1" applyAlignment="1">
      <alignment horizontal="center" vertical="center"/>
    </xf>
    <xf numFmtId="9" fontId="3" fillId="11" borderId="13" xfId="1" applyFont="1" applyFill="1" applyBorder="1" applyAlignment="1">
      <alignment horizontal="center" vertical="center"/>
    </xf>
    <xf numFmtId="9" fontId="18" fillId="11" borderId="12" xfId="1" applyFont="1" applyFill="1" applyBorder="1" applyAlignment="1">
      <alignment horizontal="center" vertical="center"/>
    </xf>
    <xf numFmtId="9" fontId="18" fillId="11" borderId="13" xfId="1" applyFont="1" applyFill="1" applyBorder="1" applyAlignment="1">
      <alignment horizontal="center" vertical="center"/>
    </xf>
    <xf numFmtId="0" fontId="4" fillId="0" borderId="4" xfId="0" applyFont="1" applyBorder="1"/>
    <xf numFmtId="10" fontId="7" fillId="0" borderId="4" xfId="1" applyNumberFormat="1" applyFont="1" applyBorder="1"/>
    <xf numFmtId="10" fontId="8" fillId="5" borderId="4" xfId="1" applyNumberFormat="1" applyFont="1" applyFill="1" applyBorder="1"/>
  </cellXfs>
  <cellStyles count="2">
    <cellStyle name="Normal" xfId="0" builtinId="0"/>
    <cellStyle name="Percent" xfId="1" builtinId="5"/>
  </cellStyles>
  <dxfs count="0"/>
  <tableStyles count="0" defaultTableStyle="TableStyleMedium9" defaultPivotStyle="PivotStyleMedium4"/>
  <colors>
    <mruColors>
      <color rgb="FF84C8E9"/>
      <color rgb="FF6D9FE7"/>
      <color rgb="FFC6F1C4"/>
      <color rgb="FF87FFB6"/>
      <color rgb="FFFFF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Growth"/>
      <sheetName val="ROIC"/>
      <sheetName val="Watchlist"/>
      <sheetName val="US Treasury Bonds"/>
      <sheetName val="Wide Moats"/>
      <sheetName val="Sheet2"/>
      <sheetName val="GARP HF Buys"/>
      <sheetName val="Value HF Buys"/>
      <sheetName val="Aggressive Growth HF Buys"/>
      <sheetName val="Other HF Buy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8">
          <cell r="C8">
            <v>4.7160000000000001E-2</v>
          </cell>
        </row>
      </sheetData>
      <sheetData sheetId="10" refreshError="1"/>
      <sheetData sheetId="11" refreshError="1"/>
      <sheetData sheetId="12" refreshError="1"/>
      <sheetData sheetId="13" refreshError="1"/>
      <sheetData sheetId="14" refreshError="1"/>
      <sheetData sheetId="15"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https://www.bing.com/financeapi/forcetrigger?t=a1qvjc&amp;q=XNYS%3aDE&amp;form=skydnc</v>
    <v>Learn more on Bing</v>
  </rv>
  <rv s="1">
    <v>0</v>
    <v>DEERE &amp; COMPANY (XNYS:DE)</v>
    <v>2</v>
    <v>3</v>
    <v>Finance</v>
    <v>4</v>
    <v>en-US</v>
    <v>a1qvjc</v>
    <v>268435456</v>
    <v>1</v>
    <v>Powered by Refinitiv</v>
    <v>450</v>
    <v>345.55</v>
    <v>1.0779000000000001</v>
    <v>2.85</v>
    <v>7.5860000000000007E-3</v>
    <v>0.26</v>
    <v>6.868E-4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381.88</v>
    <v>Machinery, Equipment &amp; Components</v>
    <v>Stock</v>
    <v>45205.99999710625</v>
    <v>0</v>
    <v>372.32</v>
    <v>109019700000</v>
    <v>DEERE &amp; COMPANY</v>
    <v>DEERE &amp; COMPANY</v>
    <v>373.44</v>
    <v>11.191000000000001</v>
    <v>375.69</v>
    <v>378.54</v>
    <v>378.8</v>
    <v>288000600</v>
    <v>DE</v>
    <v>DEERE &amp; COMPANY (XNYS:DE)</v>
    <v>1203467</v>
    <v>1471105</v>
    <v>1958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DE/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J1" activePane="topRight" state="frozen"/>
      <selection pane="topRight" activeCell="K167" sqref="K167"/>
    </sheetView>
  </sheetViews>
  <sheetFormatPr baseColWidth="10" defaultRowHeight="15" x14ac:dyDescent="0.2"/>
  <cols>
    <col min="1" max="1" width="45.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40" t="s">
        <v>18</v>
      </c>
      <c r="B2" s="41">
        <v>25398500000</v>
      </c>
      <c r="C2" s="41">
        <v>31388700000</v>
      </c>
      <c r="D2" s="41">
        <v>35482200000</v>
      </c>
      <c r="E2" s="41">
        <v>37113000000</v>
      </c>
      <c r="F2" s="41">
        <v>35242700000</v>
      </c>
      <c r="G2" s="41">
        <v>28156300000</v>
      </c>
      <c r="H2" s="41">
        <v>25898500000</v>
      </c>
      <c r="I2" s="41">
        <v>28616600000</v>
      </c>
      <c r="J2" s="41">
        <v>36457300000</v>
      </c>
      <c r="K2" s="41">
        <v>38379000000</v>
      </c>
      <c r="L2" s="41">
        <v>34722000000</v>
      </c>
      <c r="M2" s="41">
        <v>43033000000</v>
      </c>
      <c r="N2" s="41">
        <v>51282000000</v>
      </c>
      <c r="O2" s="42">
        <v>60367000000</v>
      </c>
      <c r="P2" s="41">
        <v>15276000000</v>
      </c>
      <c r="Q2" s="41">
        <v>12396000000</v>
      </c>
      <c r="R2" s="41">
        <v>17158000000</v>
      </c>
      <c r="S2" s="41">
        <v>15537000000</v>
      </c>
    </row>
    <row r="3" spans="1:30" ht="19" x14ac:dyDescent="0.25">
      <c r="A3" s="9" t="s">
        <v>191</v>
      </c>
      <c r="B3" s="10"/>
      <c r="C3" s="11">
        <f>(C2/B2)-1</f>
        <v>0.23584857373466939</v>
      </c>
      <c r="D3" s="11">
        <f>(D2/C2)-1</f>
        <v>0.13041317416777365</v>
      </c>
      <c r="E3" s="11">
        <f>(E2/D2)-1</f>
        <v>4.5961073439640066E-2</v>
      </c>
      <c r="F3" s="11">
        <f t="shared" ref="F3:S3" si="0">(F2/E2)-1</f>
        <v>-5.0394740387465276E-2</v>
      </c>
      <c r="G3" s="11">
        <f t="shared" si="0"/>
        <v>-0.2010742650250974</v>
      </c>
      <c r="H3" s="11">
        <f t="shared" si="0"/>
        <v>-8.018809289572848E-2</v>
      </c>
      <c r="I3" s="11">
        <f t="shared" si="0"/>
        <v>0.10495202424850869</v>
      </c>
      <c r="J3" s="11">
        <f t="shared" si="0"/>
        <v>0.27399131972351709</v>
      </c>
      <c r="K3" s="11">
        <f t="shared" si="0"/>
        <v>5.2710979694053028E-2</v>
      </c>
      <c r="L3" s="11">
        <f t="shared" si="0"/>
        <v>-9.5286484796373028E-2</v>
      </c>
      <c r="M3" s="11">
        <f t="shared" si="0"/>
        <v>0.23935833189332412</v>
      </c>
      <c r="N3" s="11">
        <f t="shared" si="0"/>
        <v>0.19169009829665606</v>
      </c>
      <c r="O3" s="11">
        <f>(O2/N2)-1</f>
        <v>0.17715767715767705</v>
      </c>
      <c r="P3" s="11"/>
      <c r="Q3" s="11">
        <f t="shared" si="0"/>
        <v>-0.18853102906520036</v>
      </c>
      <c r="R3" s="11">
        <f t="shared" si="0"/>
        <v>0.38415617941271374</v>
      </c>
      <c r="S3" s="11">
        <f t="shared" si="0"/>
        <v>-9.4474880522205429E-2</v>
      </c>
      <c r="T3" s="12"/>
      <c r="U3" s="12"/>
      <c r="V3" s="12"/>
      <c r="W3" s="12"/>
      <c r="X3" s="12"/>
      <c r="Y3" s="12"/>
      <c r="Z3" s="12"/>
      <c r="AA3" s="13"/>
      <c r="AB3" s="13"/>
      <c r="AC3" s="13"/>
      <c r="AD3" s="13"/>
    </row>
    <row r="4" spans="1:30" ht="16" x14ac:dyDescent="0.2">
      <c r="A4" s="3" t="s">
        <v>19</v>
      </c>
      <c r="B4" s="4">
        <v>25398500000</v>
      </c>
      <c r="C4" s="4">
        <v>31388700000</v>
      </c>
      <c r="D4" s="4">
        <v>35482200000</v>
      </c>
      <c r="E4" s="4">
        <v>37113000000</v>
      </c>
      <c r="F4" s="4">
        <v>35242700000</v>
      </c>
      <c r="G4" s="4">
        <v>28156300000</v>
      </c>
      <c r="H4" s="4">
        <v>25898500000</v>
      </c>
      <c r="I4" s="4">
        <v>28616600000</v>
      </c>
      <c r="J4" s="4">
        <v>36457300000</v>
      </c>
      <c r="K4" s="4">
        <v>38379000000</v>
      </c>
      <c r="L4" s="4">
        <v>34722000000</v>
      </c>
      <c r="M4" s="4">
        <v>43033000000</v>
      </c>
      <c r="N4" s="4">
        <v>51282000000</v>
      </c>
      <c r="O4" s="5">
        <v>60367000000</v>
      </c>
      <c r="P4" s="4">
        <v>15276000000</v>
      </c>
      <c r="Q4" s="4">
        <v>12396000000</v>
      </c>
      <c r="R4" s="4">
        <v>17158000000</v>
      </c>
      <c r="S4" s="4">
        <v>15537000000</v>
      </c>
    </row>
    <row r="5" spans="1:30" ht="16" x14ac:dyDescent="0.2">
      <c r="A5" s="3" t="s">
        <v>20</v>
      </c>
      <c r="B5" s="4">
        <v>17398800000</v>
      </c>
      <c r="C5" s="4">
        <v>21919400000</v>
      </c>
      <c r="D5" s="4">
        <v>25007800000</v>
      </c>
      <c r="E5" s="4">
        <v>25667300000</v>
      </c>
      <c r="F5" s="4">
        <v>24775800000</v>
      </c>
      <c r="G5" s="4">
        <v>20143200000</v>
      </c>
      <c r="H5" s="4">
        <v>18248900000</v>
      </c>
      <c r="I5" s="4">
        <v>19933500000</v>
      </c>
      <c r="J5" s="4">
        <v>25571200000</v>
      </c>
      <c r="K5" s="4">
        <v>26792000000</v>
      </c>
      <c r="L5" s="4">
        <v>23677000000</v>
      </c>
      <c r="M5" s="4">
        <v>29116000000</v>
      </c>
      <c r="N5" s="4">
        <v>35338000000</v>
      </c>
      <c r="O5" s="5">
        <v>38502000000</v>
      </c>
      <c r="P5" s="4">
        <v>10214000000</v>
      </c>
      <c r="Q5" s="4">
        <v>7934000000</v>
      </c>
      <c r="R5" s="4">
        <v>10730000000</v>
      </c>
      <c r="S5" s="4">
        <v>9624000000</v>
      </c>
    </row>
    <row r="6" spans="1:30" ht="16" x14ac:dyDescent="0.2">
      <c r="A6" s="3" t="s">
        <v>21</v>
      </c>
      <c r="B6" s="4">
        <v>17398800000</v>
      </c>
      <c r="C6" s="4">
        <v>21919400000</v>
      </c>
      <c r="D6" s="4">
        <v>25007800000</v>
      </c>
      <c r="E6" s="4">
        <v>25667300000</v>
      </c>
      <c r="F6" s="4">
        <v>24775800000</v>
      </c>
      <c r="G6" s="4">
        <v>20143200000</v>
      </c>
      <c r="H6" s="4">
        <v>18248900000</v>
      </c>
      <c r="I6" s="4">
        <v>19933500000</v>
      </c>
      <c r="J6" s="4">
        <v>25571200000</v>
      </c>
      <c r="K6" s="4">
        <v>26792000000</v>
      </c>
      <c r="L6" s="4">
        <v>23677000000</v>
      </c>
      <c r="M6" s="4">
        <v>29116000000</v>
      </c>
      <c r="N6" s="4">
        <v>35338000000</v>
      </c>
      <c r="O6" s="5">
        <v>38502000000</v>
      </c>
      <c r="P6" s="4">
        <v>10214000000</v>
      </c>
      <c r="Q6" s="4">
        <v>7934000000</v>
      </c>
      <c r="R6" s="4">
        <v>10730000000</v>
      </c>
      <c r="S6" s="4">
        <v>9624000000</v>
      </c>
    </row>
    <row r="7" spans="1:30" ht="16" x14ac:dyDescent="0.2">
      <c r="A7" s="23" t="s">
        <v>22</v>
      </c>
      <c r="B7" s="4">
        <v>7999700000</v>
      </c>
      <c r="C7" s="4">
        <v>9469300000</v>
      </c>
      <c r="D7" s="4">
        <v>10474400000</v>
      </c>
      <c r="E7" s="4">
        <v>11445700000</v>
      </c>
      <c r="F7" s="4">
        <v>10466900000</v>
      </c>
      <c r="G7" s="4">
        <v>8013100000</v>
      </c>
      <c r="H7" s="4">
        <v>7649600000</v>
      </c>
      <c r="I7" s="4">
        <v>8683100000</v>
      </c>
      <c r="J7" s="4">
        <v>10886100000</v>
      </c>
      <c r="K7" s="4">
        <v>11587000000</v>
      </c>
      <c r="L7" s="4">
        <v>11045000000</v>
      </c>
      <c r="M7" s="4">
        <v>13917000000</v>
      </c>
      <c r="N7" s="4">
        <v>15944000000</v>
      </c>
      <c r="O7" s="5">
        <v>21865000000</v>
      </c>
      <c r="P7" s="4">
        <v>5062000000</v>
      </c>
      <c r="Q7" s="4">
        <v>4462000000</v>
      </c>
      <c r="R7" s="4">
        <v>6428000000</v>
      </c>
      <c r="S7" s="4">
        <v>5913000000</v>
      </c>
    </row>
    <row r="8" spans="1:30" ht="16" x14ac:dyDescent="0.2">
      <c r="A8" s="34" t="s">
        <v>58</v>
      </c>
      <c r="B8" s="35">
        <v>31.5</v>
      </c>
      <c r="C8" s="35">
        <v>30.17</v>
      </c>
      <c r="D8" s="35">
        <v>29.52</v>
      </c>
      <c r="E8" s="35">
        <v>30.84</v>
      </c>
      <c r="F8" s="35">
        <v>29.7</v>
      </c>
      <c r="G8" s="35">
        <v>28.46</v>
      </c>
      <c r="H8" s="35">
        <v>29.54</v>
      </c>
      <c r="I8" s="35">
        <v>30.34</v>
      </c>
      <c r="J8" s="35">
        <v>29.86</v>
      </c>
      <c r="K8" s="35">
        <v>30.19</v>
      </c>
      <c r="L8" s="35">
        <v>31.81</v>
      </c>
      <c r="M8" s="35">
        <v>32.340000000000003</v>
      </c>
      <c r="N8" s="35">
        <v>31.09</v>
      </c>
      <c r="O8" s="36">
        <v>36.22</v>
      </c>
      <c r="P8" s="35">
        <v>33.14</v>
      </c>
      <c r="Q8" s="37">
        <v>36</v>
      </c>
      <c r="R8" s="35">
        <v>37.46</v>
      </c>
      <c r="S8" s="35">
        <v>38.06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4769200000</v>
      </c>
      <c r="C10" s="4">
        <v>5110900000</v>
      </c>
      <c r="D10" s="4">
        <v>5632100000</v>
      </c>
      <c r="E10" s="4">
        <v>5903400000</v>
      </c>
      <c r="F10" s="4">
        <v>5829700000</v>
      </c>
      <c r="G10" s="4">
        <v>5259500000</v>
      </c>
      <c r="H10" s="4">
        <v>5407400000</v>
      </c>
      <c r="I10" s="4">
        <v>5750900000</v>
      </c>
      <c r="J10" s="4">
        <v>6512200000</v>
      </c>
      <c r="K10" s="4">
        <v>6912000000</v>
      </c>
      <c r="L10" s="4">
        <v>6733000000</v>
      </c>
      <c r="M10" s="4">
        <v>6313000000</v>
      </c>
      <c r="N10" s="4">
        <v>7050000000</v>
      </c>
      <c r="O10" s="5">
        <v>8022000000</v>
      </c>
      <c r="P10" s="4">
        <v>2088000000</v>
      </c>
      <c r="Q10" s="4">
        <v>1746000000</v>
      </c>
      <c r="R10" s="4">
        <v>2240000000</v>
      </c>
      <c r="S10" s="4">
        <v>1948000000</v>
      </c>
    </row>
    <row r="11" spans="1:30" ht="16" x14ac:dyDescent="0.2">
      <c r="A11" s="3" t="s">
        <v>26</v>
      </c>
      <c r="B11" s="4">
        <v>2968700000</v>
      </c>
      <c r="C11" s="4">
        <v>3168700000</v>
      </c>
      <c r="D11" s="4">
        <v>3417000000</v>
      </c>
      <c r="E11" s="4">
        <v>3605500000</v>
      </c>
      <c r="F11" s="4">
        <v>3284400000</v>
      </c>
      <c r="G11" s="4">
        <v>2873300000</v>
      </c>
      <c r="H11" s="4">
        <v>2763700000</v>
      </c>
      <c r="I11" s="4">
        <v>3066600000</v>
      </c>
      <c r="J11" s="4">
        <v>3455500000</v>
      </c>
      <c r="K11" s="4">
        <v>3551000000</v>
      </c>
      <c r="L11" s="4">
        <v>3477000000</v>
      </c>
      <c r="M11" s="4">
        <v>3383000000</v>
      </c>
      <c r="N11" s="4">
        <v>3863000000</v>
      </c>
      <c r="O11" s="5">
        <v>4584000000</v>
      </c>
      <c r="P11" s="4">
        <v>1192000000</v>
      </c>
      <c r="Q11" s="4">
        <v>952000000</v>
      </c>
      <c r="R11" s="4">
        <v>1330000000</v>
      </c>
      <c r="S11" s="4">
        <v>1110000000</v>
      </c>
    </row>
    <row r="12" spans="1:30" ht="19" x14ac:dyDescent="0.25">
      <c r="A12" s="14" t="s">
        <v>192</v>
      </c>
      <c r="B12" s="11">
        <f t="shared" ref="B12:R12" si="1">B11/B2</f>
        <v>0.11688485540484675</v>
      </c>
      <c r="C12" s="11">
        <f t="shared" si="1"/>
        <v>0.10095034200205806</v>
      </c>
      <c r="D12" s="11">
        <f t="shared" si="1"/>
        <v>9.6301807666942865E-2</v>
      </c>
      <c r="E12" s="11">
        <f t="shared" si="1"/>
        <v>9.7149246894619137E-2</v>
      </c>
      <c r="F12" s="11">
        <f t="shared" si="1"/>
        <v>9.3193767787371568E-2</v>
      </c>
      <c r="G12" s="11">
        <f t="shared" si="1"/>
        <v>0.10204820945933947</v>
      </c>
      <c r="H12" s="11">
        <f t="shared" si="1"/>
        <v>0.10671274398131166</v>
      </c>
      <c r="I12" s="11">
        <f t="shared" si="1"/>
        <v>0.10716157754589993</v>
      </c>
      <c r="J12" s="11">
        <f t="shared" si="1"/>
        <v>9.4782114967372794E-2</v>
      </c>
      <c r="K12" s="11">
        <f t="shared" si="1"/>
        <v>9.2524557700825974E-2</v>
      </c>
      <c r="L12" s="11">
        <f t="shared" si="1"/>
        <v>0.10013824088474166</v>
      </c>
      <c r="M12" s="11">
        <f t="shared" si="1"/>
        <v>7.8614086863569813E-2</v>
      </c>
      <c r="N12" s="11">
        <f t="shared" si="1"/>
        <v>7.5328575328575328E-2</v>
      </c>
      <c r="O12" s="11">
        <f t="shared" si="1"/>
        <v>7.5935527688969134E-2</v>
      </c>
      <c r="P12" s="11">
        <f t="shared" si="1"/>
        <v>7.8030898140874577E-2</v>
      </c>
      <c r="Q12" s="11">
        <f t="shared" si="1"/>
        <v>7.6798967408841567E-2</v>
      </c>
      <c r="R12" s="11">
        <f t="shared" si="1"/>
        <v>7.7514861872013049E-2</v>
      </c>
      <c r="S12" s="11">
        <f>S11/S2</f>
        <v>7.1442363390615951E-2</v>
      </c>
      <c r="T12" s="12"/>
      <c r="U12" s="12"/>
      <c r="V12" s="12"/>
      <c r="W12" s="12"/>
      <c r="X12" s="12"/>
      <c r="Y12" s="12"/>
      <c r="Z12" s="12"/>
      <c r="AA12" s="13"/>
      <c r="AB12" s="13"/>
      <c r="AC12" s="13"/>
      <c r="AD12" s="13"/>
    </row>
    <row r="13" spans="1:30" ht="16" x14ac:dyDescent="0.2">
      <c r="A13" s="3" t="s">
        <v>27</v>
      </c>
      <c r="B13" s="4">
        <v>1052400000</v>
      </c>
      <c r="C13" s="4">
        <v>1226200000</v>
      </c>
      <c r="D13" s="4">
        <v>1433600000</v>
      </c>
      <c r="E13" s="4">
        <v>1477300000</v>
      </c>
      <c r="F13" s="4">
        <v>1452000000</v>
      </c>
      <c r="G13" s="4">
        <v>1425100000</v>
      </c>
      <c r="H13" s="4">
        <v>1389100000</v>
      </c>
      <c r="I13" s="4">
        <v>1367700000</v>
      </c>
      <c r="J13" s="4">
        <v>1657600000</v>
      </c>
      <c r="K13" s="4">
        <v>1783000000</v>
      </c>
      <c r="L13" s="4">
        <v>1644000000</v>
      </c>
      <c r="M13" s="4">
        <v>1587000000</v>
      </c>
      <c r="N13" s="4">
        <v>1912000000</v>
      </c>
      <c r="O13" s="5">
        <v>2146000000</v>
      </c>
      <c r="P13" s="4">
        <v>576000000</v>
      </c>
      <c r="Q13" s="4">
        <v>495000000</v>
      </c>
      <c r="R13" s="4">
        <v>547000000</v>
      </c>
      <c r="S13" s="4">
        <v>528000000</v>
      </c>
    </row>
    <row r="14" spans="1:30" ht="19" x14ac:dyDescent="0.25">
      <c r="A14" s="14" t="s">
        <v>193</v>
      </c>
      <c r="B14" s="11">
        <f t="shared" ref="B14:R14" si="2">B13/B2</f>
        <v>4.1435517845542058E-2</v>
      </c>
      <c r="C14" s="11">
        <f t="shared" si="2"/>
        <v>3.9065013842561176E-2</v>
      </c>
      <c r="D14" s="11">
        <f t="shared" si="2"/>
        <v>4.0403357176274302E-2</v>
      </c>
      <c r="E14" s="11">
        <f t="shared" si="2"/>
        <v>3.9805459003583649E-2</v>
      </c>
      <c r="F14" s="11">
        <f t="shared" si="2"/>
        <v>4.1200021564749577E-2</v>
      </c>
      <c r="G14" s="11">
        <f t="shared" si="2"/>
        <v>5.0613894581319277E-2</v>
      </c>
      <c r="H14" s="11">
        <f t="shared" si="2"/>
        <v>5.3636310983261576E-2</v>
      </c>
      <c r="I14" s="11">
        <f t="shared" si="2"/>
        <v>4.7793937784362923E-2</v>
      </c>
      <c r="J14" s="11">
        <f t="shared" si="2"/>
        <v>4.5466888661530064E-2</v>
      </c>
      <c r="K14" s="11">
        <f t="shared" si="2"/>
        <v>4.6457698220380934E-2</v>
      </c>
      <c r="L14" s="11">
        <f t="shared" si="2"/>
        <v>4.7347503024019355E-2</v>
      </c>
      <c r="M14" s="11">
        <f t="shared" si="2"/>
        <v>3.6878674505611969E-2</v>
      </c>
      <c r="N14" s="11">
        <f t="shared" si="2"/>
        <v>3.7284037284037286E-2</v>
      </c>
      <c r="O14" s="11">
        <f t="shared" si="2"/>
        <v>3.5549223913727696E-2</v>
      </c>
      <c r="P14" s="11">
        <f t="shared" si="2"/>
        <v>3.7706205813040065E-2</v>
      </c>
      <c r="Q14" s="11">
        <f t="shared" si="2"/>
        <v>3.9932236205227491E-2</v>
      </c>
      <c r="R14" s="11">
        <f t="shared" si="2"/>
        <v>3.1880172514279055E-2</v>
      </c>
      <c r="S14" s="11">
        <f>S13/S2</f>
        <v>3.3983394477698395E-2</v>
      </c>
      <c r="T14" s="12"/>
      <c r="U14" s="12"/>
      <c r="V14" s="12"/>
      <c r="W14" s="12"/>
      <c r="X14" s="12"/>
      <c r="Y14" s="12"/>
      <c r="Z14" s="12"/>
      <c r="AA14" s="13"/>
      <c r="AB14" s="13"/>
      <c r="AC14" s="13"/>
      <c r="AD14" s="13"/>
    </row>
    <row r="15" spans="1:30" ht="16" x14ac:dyDescent="0.2">
      <c r="A15" s="20" t="s">
        <v>28</v>
      </c>
      <c r="B15" s="21">
        <v>748100000</v>
      </c>
      <c r="C15" s="21">
        <v>716000000</v>
      </c>
      <c r="D15" s="21">
        <v>781500000</v>
      </c>
      <c r="E15" s="21">
        <v>820600000</v>
      </c>
      <c r="F15" s="21">
        <v>1093300000</v>
      </c>
      <c r="G15" s="21">
        <v>961100000</v>
      </c>
      <c r="H15" s="21">
        <v>1254600000</v>
      </c>
      <c r="I15" s="21">
        <v>1316600000</v>
      </c>
      <c r="J15" s="21">
        <v>1399100000</v>
      </c>
      <c r="K15" s="21">
        <v>1578000000</v>
      </c>
      <c r="L15" s="21">
        <v>1612000000</v>
      </c>
      <c r="M15" s="21">
        <v>1343000000</v>
      </c>
      <c r="N15" s="21">
        <v>1275000000</v>
      </c>
      <c r="O15" s="22">
        <v>1292000000</v>
      </c>
      <c r="P15" s="21">
        <v>320000000</v>
      </c>
      <c r="Q15" s="21">
        <v>299000000</v>
      </c>
      <c r="R15" s="21">
        <v>363000000</v>
      </c>
      <c r="S15" s="21">
        <v>310000000</v>
      </c>
    </row>
    <row r="16" spans="1:30" ht="16" x14ac:dyDescent="0.2">
      <c r="A16" s="24" t="s">
        <v>29</v>
      </c>
      <c r="B16" s="25">
        <v>3230500000</v>
      </c>
      <c r="C16" s="25">
        <v>4358400000</v>
      </c>
      <c r="D16" s="25">
        <v>4842300000</v>
      </c>
      <c r="E16" s="25">
        <v>5542300000</v>
      </c>
      <c r="F16" s="25">
        <v>4637200000</v>
      </c>
      <c r="G16" s="25">
        <v>2753600000</v>
      </c>
      <c r="H16" s="25">
        <v>2242200000</v>
      </c>
      <c r="I16" s="25">
        <v>2932200000</v>
      </c>
      <c r="J16" s="25">
        <v>4373900000</v>
      </c>
      <c r="K16" s="25">
        <v>4675000000</v>
      </c>
      <c r="L16" s="25">
        <v>4312000000</v>
      </c>
      <c r="M16" s="25">
        <v>7604000000</v>
      </c>
      <c r="N16" s="25">
        <v>8894000000</v>
      </c>
      <c r="O16" s="26">
        <v>13843000000</v>
      </c>
      <c r="P16" s="25">
        <v>2974000000</v>
      </c>
      <c r="Q16" s="25">
        <v>2716000000</v>
      </c>
      <c r="R16" s="25">
        <v>4188000000</v>
      </c>
      <c r="S16" s="25">
        <v>3965000000</v>
      </c>
    </row>
    <row r="17" spans="1:30" ht="16" x14ac:dyDescent="0.2">
      <c r="A17" s="30" t="s">
        <v>59</v>
      </c>
      <c r="B17" s="31">
        <v>12.72</v>
      </c>
      <c r="C17" s="31">
        <v>13.89</v>
      </c>
      <c r="D17" s="31">
        <v>13.65</v>
      </c>
      <c r="E17" s="31">
        <v>14.93</v>
      </c>
      <c r="F17" s="31">
        <v>13.16</v>
      </c>
      <c r="G17" s="31">
        <v>9.7799999999999994</v>
      </c>
      <c r="H17" s="31">
        <v>8.66</v>
      </c>
      <c r="I17" s="31">
        <v>10.25</v>
      </c>
      <c r="J17" s="32">
        <v>12</v>
      </c>
      <c r="K17" s="31">
        <v>12.18</v>
      </c>
      <c r="L17" s="31">
        <v>12.42</v>
      </c>
      <c r="M17" s="31">
        <v>17.670000000000002</v>
      </c>
      <c r="N17" s="31">
        <v>17.34</v>
      </c>
      <c r="O17" s="33">
        <v>22.93</v>
      </c>
      <c r="P17" s="31">
        <v>19.47</v>
      </c>
      <c r="Q17" s="31">
        <v>21.91</v>
      </c>
      <c r="R17" s="31">
        <v>24.41</v>
      </c>
      <c r="S17" s="31">
        <v>25.52</v>
      </c>
    </row>
    <row r="18" spans="1:30" ht="19" x14ac:dyDescent="0.25">
      <c r="A18" s="15" t="s">
        <v>194</v>
      </c>
      <c r="B18" s="10"/>
      <c r="C18" s="11">
        <f>(C16/B16)-1</f>
        <v>0.34914099984522529</v>
      </c>
      <c r="D18" s="11">
        <f>(D16/C16)-1</f>
        <v>0.11102698237885456</v>
      </c>
      <c r="E18" s="11">
        <f>(E16/D16)-1</f>
        <v>0.14455940358920349</v>
      </c>
      <c r="F18" s="11">
        <f t="shared" ref="F18:N18" si="3">(F16/E16)-1</f>
        <v>-0.16330765205780995</v>
      </c>
      <c r="G18" s="11">
        <f t="shared" si="3"/>
        <v>-0.40619339256447862</v>
      </c>
      <c r="H18" s="11">
        <f t="shared" si="3"/>
        <v>-0.18572051133062173</v>
      </c>
      <c r="I18" s="11">
        <f t="shared" si="3"/>
        <v>0.30773347605030765</v>
      </c>
      <c r="J18" s="11">
        <f t="shared" si="3"/>
        <v>0.4916786030966509</v>
      </c>
      <c r="K18" s="11">
        <f t="shared" si="3"/>
        <v>6.884016552733252E-2</v>
      </c>
      <c r="L18" s="11">
        <f t="shared" si="3"/>
        <v>-7.7647058823529402E-2</v>
      </c>
      <c r="M18" s="11">
        <f t="shared" si="3"/>
        <v>0.76345083487940624</v>
      </c>
      <c r="N18" s="11">
        <f t="shared" si="3"/>
        <v>0.16964755391899011</v>
      </c>
      <c r="O18" s="11">
        <f>(O16/N16)-1</f>
        <v>0.55644254553631667</v>
      </c>
      <c r="P18" s="11"/>
      <c r="Q18" s="11">
        <f>(Q16/P16)-1</f>
        <v>-8.6751849361129785E-2</v>
      </c>
      <c r="R18" s="11">
        <f>(R16/Q16)-1</f>
        <v>0.54197349042709875</v>
      </c>
      <c r="S18" s="11">
        <f>(S16/R16)-1</f>
        <v>-5.32473734479465E-2</v>
      </c>
      <c r="T18" s="12"/>
      <c r="U18" s="12"/>
      <c r="V18" s="12"/>
      <c r="W18" s="12"/>
      <c r="X18" s="12"/>
      <c r="Y18" s="12"/>
      <c r="Z18" s="12"/>
      <c r="AA18" s="13"/>
      <c r="AB18" s="13"/>
      <c r="AC18" s="13"/>
      <c r="AD18" s="13"/>
    </row>
    <row r="19" spans="1:30" ht="16" x14ac:dyDescent="0.2">
      <c r="A19" s="3" t="s">
        <v>30</v>
      </c>
      <c r="B19" s="4">
        <v>205300000</v>
      </c>
      <c r="C19" s="4">
        <v>135600000</v>
      </c>
      <c r="D19" s="4">
        <v>107900000</v>
      </c>
      <c r="E19" s="4">
        <v>58900000</v>
      </c>
      <c r="F19" s="4">
        <v>-160200000</v>
      </c>
      <c r="G19" s="4">
        <v>-26500000</v>
      </c>
      <c r="H19" s="4">
        <v>18200000</v>
      </c>
      <c r="I19" s="4">
        <v>-221600000</v>
      </c>
      <c r="J19" s="4">
        <v>303200000</v>
      </c>
      <c r="K19" s="4">
        <v>587000000</v>
      </c>
      <c r="L19" s="4">
        <v>429000000</v>
      </c>
      <c r="M19" s="4">
        <v>2000000</v>
      </c>
      <c r="N19" s="4">
        <v>-233000000</v>
      </c>
      <c r="O19" s="5">
        <v>1010000000</v>
      </c>
      <c r="P19" s="4">
        <v>88000000</v>
      </c>
      <c r="Q19" s="4">
        <v>223000000</v>
      </c>
      <c r="R19" s="4">
        <v>340000000</v>
      </c>
      <c r="S19" s="4">
        <v>359000000</v>
      </c>
    </row>
    <row r="20" spans="1:30" ht="16" x14ac:dyDescent="0.2">
      <c r="A20" s="3" t="s">
        <v>31</v>
      </c>
      <c r="B20" s="4">
        <v>811400000</v>
      </c>
      <c r="C20" s="4">
        <v>759400000</v>
      </c>
      <c r="D20" s="4">
        <v>782800000</v>
      </c>
      <c r="E20" s="4">
        <v>741300000</v>
      </c>
      <c r="F20" s="4">
        <v>664000000</v>
      </c>
      <c r="G20" s="4">
        <v>680000000</v>
      </c>
      <c r="H20" s="4">
        <v>763700000</v>
      </c>
      <c r="I20" s="4">
        <v>899500000</v>
      </c>
      <c r="J20" s="4">
        <v>1203600000</v>
      </c>
      <c r="K20" s="4">
        <v>1466000000</v>
      </c>
      <c r="L20" s="4">
        <v>1247000000</v>
      </c>
      <c r="M20" s="4">
        <v>993000000</v>
      </c>
      <c r="N20" s="4">
        <v>1062000000</v>
      </c>
      <c r="O20" s="5">
        <v>2019000000</v>
      </c>
      <c r="P20" s="4">
        <v>348000000</v>
      </c>
      <c r="Q20" s="4">
        <v>479000000</v>
      </c>
      <c r="R20" s="4">
        <v>569000000</v>
      </c>
      <c r="S20" s="4">
        <v>623000000</v>
      </c>
    </row>
    <row r="21" spans="1:30" ht="16" x14ac:dyDescent="0.2">
      <c r="A21" s="3" t="s">
        <v>32</v>
      </c>
      <c r="B21" s="4">
        <v>811400000</v>
      </c>
      <c r="C21" s="4">
        <v>759400000</v>
      </c>
      <c r="D21" s="4">
        <v>782800000</v>
      </c>
      <c r="E21" s="4">
        <v>741300000</v>
      </c>
      <c r="F21" s="4">
        <v>664000000</v>
      </c>
      <c r="G21" s="4">
        <v>680000000</v>
      </c>
      <c r="H21" s="4">
        <v>763700000</v>
      </c>
      <c r="I21" s="4">
        <v>899500000</v>
      </c>
      <c r="J21" s="4">
        <v>1203600000</v>
      </c>
      <c r="K21" s="4">
        <v>1466000000</v>
      </c>
      <c r="L21" s="4">
        <v>1247000000</v>
      </c>
      <c r="M21" s="4">
        <v>993000000</v>
      </c>
      <c r="N21" s="4">
        <v>1062000000</v>
      </c>
      <c r="O21" s="5">
        <v>2019000000</v>
      </c>
      <c r="P21" s="4">
        <v>348000000</v>
      </c>
      <c r="Q21" s="4">
        <v>479000000</v>
      </c>
      <c r="R21" s="4">
        <v>569000000</v>
      </c>
      <c r="S21" s="4">
        <v>623000000</v>
      </c>
    </row>
    <row r="22" spans="1:30" ht="16" x14ac:dyDescent="0.2">
      <c r="A22" s="3" t="s">
        <v>33</v>
      </c>
      <c r="B22" s="4" t="s">
        <v>24</v>
      </c>
      <c r="C22" s="4" t="s">
        <v>24</v>
      </c>
      <c r="D22" s="4" t="s">
        <v>24</v>
      </c>
      <c r="E22" s="4" t="s">
        <v>24</v>
      </c>
      <c r="F22" s="4" t="s">
        <v>24</v>
      </c>
      <c r="G22" s="4" t="s">
        <v>24</v>
      </c>
      <c r="H22" s="4" t="s">
        <v>24</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-606100000</v>
      </c>
      <c r="C23" s="4">
        <v>-623800000</v>
      </c>
      <c r="D23" s="4">
        <v>-674900000</v>
      </c>
      <c r="E23" s="4">
        <v>-682400000</v>
      </c>
      <c r="F23" s="4">
        <v>-824200000</v>
      </c>
      <c r="G23" s="4">
        <v>-706500000</v>
      </c>
      <c r="H23" s="4">
        <v>-745500000</v>
      </c>
      <c r="I23" s="4">
        <v>-1121100000</v>
      </c>
      <c r="J23" s="4">
        <v>-900400000</v>
      </c>
      <c r="K23" s="4">
        <v>-879000000</v>
      </c>
      <c r="L23" s="4">
        <v>-818000000</v>
      </c>
      <c r="M23" s="4">
        <v>-991000000</v>
      </c>
      <c r="N23" s="4">
        <v>-1295000000</v>
      </c>
      <c r="O23" s="5">
        <v>-1009000000</v>
      </c>
      <c r="P23" s="4">
        <v>-260000000</v>
      </c>
      <c r="Q23" s="4">
        <v>-256000000</v>
      </c>
      <c r="R23" s="4">
        <v>-229000000</v>
      </c>
      <c r="S23" s="4">
        <v>-264000000</v>
      </c>
    </row>
    <row r="24" spans="1:30" ht="16" x14ac:dyDescent="0.2">
      <c r="A24" s="3" t="s">
        <v>35</v>
      </c>
      <c r="B24" s="4">
        <v>3025200000</v>
      </c>
      <c r="C24" s="4">
        <v>4222800000</v>
      </c>
      <c r="D24" s="4">
        <v>4734400000</v>
      </c>
      <c r="E24" s="4">
        <v>5483400000</v>
      </c>
      <c r="F24" s="4">
        <v>4797400000</v>
      </c>
      <c r="G24" s="4">
        <v>2780100000</v>
      </c>
      <c r="H24" s="4">
        <v>2224000000</v>
      </c>
      <c r="I24" s="4">
        <v>3153800000</v>
      </c>
      <c r="J24" s="4">
        <v>4070700000</v>
      </c>
      <c r="K24" s="4">
        <v>4088000000</v>
      </c>
      <c r="L24" s="4">
        <v>3883000000</v>
      </c>
      <c r="M24" s="4">
        <v>7602000000</v>
      </c>
      <c r="N24" s="4">
        <v>9127000000</v>
      </c>
      <c r="O24" s="5">
        <v>12833000000</v>
      </c>
      <c r="P24" s="4">
        <v>2886000000</v>
      </c>
      <c r="Q24" s="4">
        <v>2493000000</v>
      </c>
      <c r="R24" s="4">
        <v>3848000000</v>
      </c>
      <c r="S24" s="4">
        <v>3606000000</v>
      </c>
    </row>
    <row r="25" spans="1:30" ht="16" x14ac:dyDescent="0.2">
      <c r="A25" s="3" t="s">
        <v>36</v>
      </c>
      <c r="B25" s="4">
        <v>1161600000</v>
      </c>
      <c r="C25" s="4">
        <v>1423600000</v>
      </c>
      <c r="D25" s="4">
        <v>1659400000</v>
      </c>
      <c r="E25" s="4">
        <v>1945900000</v>
      </c>
      <c r="F25" s="4">
        <v>1626500000</v>
      </c>
      <c r="G25" s="4">
        <v>840100000</v>
      </c>
      <c r="H25" s="4">
        <v>700100000</v>
      </c>
      <c r="I25" s="4">
        <v>971100000</v>
      </c>
      <c r="J25" s="4">
        <v>1726900000</v>
      </c>
      <c r="K25" s="4">
        <v>852000000</v>
      </c>
      <c r="L25" s="4">
        <v>1082000000</v>
      </c>
      <c r="M25" s="4">
        <v>1658000000</v>
      </c>
      <c r="N25" s="4">
        <v>2007000000</v>
      </c>
      <c r="O25" s="5">
        <v>2807000000</v>
      </c>
      <c r="P25" s="4">
        <v>643000000</v>
      </c>
      <c r="Q25" s="4">
        <v>537000000</v>
      </c>
      <c r="R25" s="4">
        <v>991000000</v>
      </c>
      <c r="S25" s="4">
        <v>636000000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1874300000</v>
      </c>
      <c r="C27" s="4">
        <v>2807800000</v>
      </c>
      <c r="D27" s="4">
        <v>3071600000</v>
      </c>
      <c r="E27" s="4">
        <v>3537600000</v>
      </c>
      <c r="F27" s="4">
        <v>3163300000</v>
      </c>
      <c r="G27" s="4">
        <v>1940900000</v>
      </c>
      <c r="H27" s="4">
        <v>1521500000</v>
      </c>
      <c r="I27" s="4">
        <v>2159200000</v>
      </c>
      <c r="J27" s="4">
        <v>2370600000</v>
      </c>
      <c r="K27" s="4">
        <v>3257000000</v>
      </c>
      <c r="L27" s="4">
        <v>2753000000</v>
      </c>
      <c r="M27" s="4">
        <v>5965000000</v>
      </c>
      <c r="N27" s="4">
        <v>7130000000</v>
      </c>
      <c r="O27" s="5">
        <v>10032000000</v>
      </c>
      <c r="P27" s="4">
        <v>2244000000</v>
      </c>
      <c r="Q27" s="4">
        <v>1957000000</v>
      </c>
      <c r="R27" s="4">
        <v>2859000000</v>
      </c>
      <c r="S27" s="4">
        <v>2972000000</v>
      </c>
    </row>
    <row r="28" spans="1:30" ht="16" x14ac:dyDescent="0.2">
      <c r="A28" s="3" t="s">
        <v>39</v>
      </c>
      <c r="B28" s="4">
        <v>18600000</v>
      </c>
      <c r="C28" s="4">
        <v>15800000</v>
      </c>
      <c r="D28" s="4">
        <v>13800000</v>
      </c>
      <c r="E28" s="4">
        <v>600000</v>
      </c>
      <c r="F28" s="4">
        <v>3200000</v>
      </c>
      <c r="G28" s="4">
        <v>1800000</v>
      </c>
      <c r="H28" s="4">
        <v>-4800000</v>
      </c>
      <c r="I28" s="4">
        <v>200000</v>
      </c>
      <c r="J28" s="4">
        <v>4400000</v>
      </c>
      <c r="K28" s="4">
        <v>8000000</v>
      </c>
      <c r="L28" s="4">
        <v>4000000</v>
      </c>
      <c r="M28" s="4">
        <v>4000000</v>
      </c>
      <c r="N28" s="4">
        <v>-2000000</v>
      </c>
      <c r="O28" s="5">
        <v>-22000000</v>
      </c>
      <c r="P28" s="4">
        <v>-4000000</v>
      </c>
      <c r="Q28" s="4">
        <v>-4000000</v>
      </c>
      <c r="R28" s="4">
        <v>-2000000</v>
      </c>
      <c r="S28" s="4">
        <v>-12000000</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18600000</v>
      </c>
      <c r="C30" s="4">
        <v>15800000</v>
      </c>
      <c r="D30" s="4">
        <v>13800000</v>
      </c>
      <c r="E30" s="4">
        <v>600000</v>
      </c>
      <c r="F30" s="4">
        <v>3200000</v>
      </c>
      <c r="G30" s="4">
        <v>1800000</v>
      </c>
      <c r="H30" s="4">
        <v>-4800000</v>
      </c>
      <c r="I30" s="4">
        <v>200000</v>
      </c>
      <c r="J30" s="4">
        <v>4400000</v>
      </c>
      <c r="K30" s="4">
        <v>8000000</v>
      </c>
      <c r="L30" s="4">
        <v>4000000</v>
      </c>
      <c r="M30" s="4">
        <v>4000000</v>
      </c>
      <c r="N30" s="4">
        <v>-2000000</v>
      </c>
      <c r="O30" s="5">
        <v>-22000000</v>
      </c>
      <c r="P30" s="4">
        <v>-4000000</v>
      </c>
      <c r="Q30" s="4">
        <v>-4000000</v>
      </c>
      <c r="R30" s="4">
        <v>-2000000</v>
      </c>
      <c r="S30" s="4">
        <v>-12000000</v>
      </c>
    </row>
    <row r="31" spans="1:30" ht="16" x14ac:dyDescent="0.2">
      <c r="A31" s="3" t="s">
        <v>42</v>
      </c>
      <c r="B31" s="4">
        <v>1855700000</v>
      </c>
      <c r="C31" s="4">
        <v>2792000000</v>
      </c>
      <c r="D31" s="4">
        <v>3057800000</v>
      </c>
      <c r="E31" s="4">
        <v>3537000000</v>
      </c>
      <c r="F31" s="4">
        <v>3160100000</v>
      </c>
      <c r="G31" s="4">
        <v>1939100000</v>
      </c>
      <c r="H31" s="4">
        <v>1526300000</v>
      </c>
      <c r="I31" s="4">
        <v>2159000000</v>
      </c>
      <c r="J31" s="4">
        <v>2366200000</v>
      </c>
      <c r="K31" s="4">
        <v>3249000000</v>
      </c>
      <c r="L31" s="4">
        <v>2749000000</v>
      </c>
      <c r="M31" s="4">
        <v>5961000000</v>
      </c>
      <c r="N31" s="4">
        <v>7132000000</v>
      </c>
      <c r="O31" s="5">
        <v>10054000000</v>
      </c>
      <c r="P31" s="4">
        <v>2248000000</v>
      </c>
      <c r="Q31" s="4">
        <v>1961000000</v>
      </c>
      <c r="R31" s="4">
        <v>2861000000</v>
      </c>
      <c r="S31" s="4">
        <v>2984000000</v>
      </c>
    </row>
    <row r="32" spans="1:30" ht="16" x14ac:dyDescent="0.2">
      <c r="A32" s="20" t="s">
        <v>43</v>
      </c>
      <c r="B32" s="21">
        <v>-9300000</v>
      </c>
      <c r="C32" s="21">
        <v>-7900000</v>
      </c>
      <c r="D32" s="21">
        <v>-6900000</v>
      </c>
      <c r="E32" s="21">
        <v>-300000</v>
      </c>
      <c r="F32" s="21">
        <v>-1600000</v>
      </c>
      <c r="G32" s="21">
        <v>-900000</v>
      </c>
      <c r="H32" s="21">
        <v>2400000</v>
      </c>
      <c r="I32" s="21">
        <v>-100000</v>
      </c>
      <c r="J32" s="21">
        <v>-2200000</v>
      </c>
      <c r="K32" s="21">
        <v>-4000000</v>
      </c>
      <c r="L32" s="21">
        <v>-2000000</v>
      </c>
      <c r="M32" s="21">
        <v>-2000000</v>
      </c>
      <c r="N32" s="21">
        <v>1000000</v>
      </c>
      <c r="O32" s="22">
        <v>11000000</v>
      </c>
      <c r="P32" s="21">
        <v>2000000</v>
      </c>
      <c r="Q32" s="21">
        <v>2000000</v>
      </c>
      <c r="R32" s="21">
        <v>1000000</v>
      </c>
      <c r="S32" s="21">
        <v>6000000</v>
      </c>
    </row>
    <row r="33" spans="1:30" ht="16" x14ac:dyDescent="0.2">
      <c r="A33" s="24" t="s">
        <v>44</v>
      </c>
      <c r="B33" s="21">
        <v>1865000000</v>
      </c>
      <c r="C33" s="21">
        <v>2799900000</v>
      </c>
      <c r="D33" s="21">
        <v>3064700000</v>
      </c>
      <c r="E33" s="21">
        <v>3537300000</v>
      </c>
      <c r="F33" s="21">
        <v>3161700000</v>
      </c>
      <c r="G33" s="21">
        <v>1940000000</v>
      </c>
      <c r="H33" s="21">
        <v>1523900000</v>
      </c>
      <c r="I33" s="21">
        <v>2159100000</v>
      </c>
      <c r="J33" s="21">
        <v>2368400000</v>
      </c>
      <c r="K33" s="21">
        <v>3253000000</v>
      </c>
      <c r="L33" s="21">
        <v>2751000000</v>
      </c>
      <c r="M33" s="21">
        <v>5963000000</v>
      </c>
      <c r="N33" s="21">
        <v>7131000000</v>
      </c>
      <c r="O33" s="22">
        <v>10043000000</v>
      </c>
      <c r="P33" s="21">
        <v>2246000000</v>
      </c>
      <c r="Q33" s="21">
        <v>1959000000</v>
      </c>
      <c r="R33" s="21">
        <v>2860000000</v>
      </c>
      <c r="S33" s="21">
        <v>2978000000</v>
      </c>
    </row>
    <row r="34" spans="1:30" ht="16" x14ac:dyDescent="0.2">
      <c r="A34" s="30" t="s">
        <v>60</v>
      </c>
      <c r="B34" s="31">
        <v>7.34</v>
      </c>
      <c r="C34" s="31">
        <v>8.92</v>
      </c>
      <c r="D34" s="31">
        <v>8.64</v>
      </c>
      <c r="E34" s="31">
        <v>9.5299999999999994</v>
      </c>
      <c r="F34" s="31">
        <v>8.9700000000000006</v>
      </c>
      <c r="G34" s="31">
        <v>6.89</v>
      </c>
      <c r="H34" s="31">
        <v>5.88</v>
      </c>
      <c r="I34" s="31">
        <v>7.54</v>
      </c>
      <c r="J34" s="31">
        <v>6.5</v>
      </c>
      <c r="K34" s="31">
        <v>8.48</v>
      </c>
      <c r="L34" s="31">
        <v>7.92</v>
      </c>
      <c r="M34" s="31">
        <v>13.86</v>
      </c>
      <c r="N34" s="31">
        <v>13.91</v>
      </c>
      <c r="O34" s="33">
        <v>16.64</v>
      </c>
      <c r="P34" s="31">
        <v>14.7</v>
      </c>
      <c r="Q34" s="31">
        <v>15.8</v>
      </c>
      <c r="R34" s="31">
        <v>16.670000000000002</v>
      </c>
      <c r="S34" s="31">
        <v>19.170000000000002</v>
      </c>
    </row>
    <row r="35" spans="1:30" ht="19" x14ac:dyDescent="0.25">
      <c r="A35" s="27" t="s">
        <v>195</v>
      </c>
      <c r="B35" s="28"/>
      <c r="C35" s="29">
        <f>(C33/B33)-1</f>
        <v>0.50128686327077743</v>
      </c>
      <c r="D35" s="29">
        <f>(D33/C33)-1</f>
        <v>9.4574806243080012E-2</v>
      </c>
      <c r="E35" s="29">
        <f>(E33/D33)-1</f>
        <v>0.15420758964988424</v>
      </c>
      <c r="F35" s="29">
        <f t="shared" ref="F35:N35" si="4">(F33/E33)-1</f>
        <v>-0.10618268170638623</v>
      </c>
      <c r="G35" s="29">
        <f t="shared" si="4"/>
        <v>-0.38640604737957429</v>
      </c>
      <c r="H35" s="29">
        <f t="shared" si="4"/>
        <v>-0.2144845360824742</v>
      </c>
      <c r="I35" s="29">
        <f t="shared" si="4"/>
        <v>0.41682525100072176</v>
      </c>
      <c r="J35" s="29">
        <f t="shared" si="4"/>
        <v>9.6938539206150809E-2</v>
      </c>
      <c r="K35" s="29">
        <f t="shared" si="4"/>
        <v>0.37350109778753593</v>
      </c>
      <c r="L35" s="29">
        <f t="shared" si="4"/>
        <v>-0.15431909007070399</v>
      </c>
      <c r="M35" s="29">
        <f t="shared" si="4"/>
        <v>1.1675754271174119</v>
      </c>
      <c r="N35" s="29">
        <f t="shared" si="4"/>
        <v>0.19587455978534285</v>
      </c>
      <c r="O35" s="29">
        <f>(O33/N33)-1</f>
        <v>0.40835787407095769</v>
      </c>
      <c r="P35" s="29"/>
      <c r="Q35" s="29">
        <f>(Q33/P33)-1</f>
        <v>-0.12778272484416742</v>
      </c>
      <c r="R35" s="29">
        <f>(R33/Q33)-1</f>
        <v>0.45992853496681985</v>
      </c>
      <c r="S35" s="29">
        <f>(S33/R33)-1</f>
        <v>4.1258741258741294E-2</v>
      </c>
      <c r="T35" s="12"/>
      <c r="U35" s="12"/>
      <c r="V35" s="12"/>
      <c r="W35" s="12"/>
      <c r="X35" s="12"/>
      <c r="Y35" s="12"/>
      <c r="Z35" s="12"/>
      <c r="AA35" s="13"/>
      <c r="AB35" s="13"/>
      <c r="AC35" s="13"/>
      <c r="AD35" s="13"/>
    </row>
    <row r="36" spans="1:30" ht="19" customHeight="1" x14ac:dyDescent="0.2">
      <c r="A36" s="38" t="s">
        <v>200</v>
      </c>
      <c r="B36" s="39">
        <f t="shared" ref="B36:N36" si="5">(B16*(1-0.25))/(B126+B105+B96)</f>
        <v>7.904356591979747E-2</v>
      </c>
      <c r="C36" s="39">
        <f t="shared" si="5"/>
        <v>9.7855079405469322E-2</v>
      </c>
      <c r="D36" s="39">
        <f t="shared" si="5"/>
        <v>9.2451708653239109E-2</v>
      </c>
      <c r="E36" s="39">
        <f t="shared" si="5"/>
        <v>9.2901411157846739E-2</v>
      </c>
      <c r="F36" s="39">
        <f t="shared" si="5"/>
        <v>7.5567259619458579E-2</v>
      </c>
      <c r="G36" s="39">
        <f t="shared" si="5"/>
        <v>4.7359368908661451E-2</v>
      </c>
      <c r="H36" s="39">
        <f t="shared" si="5"/>
        <v>3.9831403721529539E-2</v>
      </c>
      <c r="I36" s="39">
        <f t="shared" si="5"/>
        <v>4.4320009351105812E-2</v>
      </c>
      <c r="J36" s="39">
        <f t="shared" si="5"/>
        <v>6.1246179611025124E-2</v>
      </c>
      <c r="K36" s="39">
        <f t="shared" si="5"/>
        <v>6.1767814674535362E-2</v>
      </c>
      <c r="L36" s="39">
        <f t="shared" si="5"/>
        <v>5.4867496861321301E-2</v>
      </c>
      <c r="M36" s="39">
        <f t="shared" si="5"/>
        <v>8.5315501301498967E-2</v>
      </c>
      <c r="N36" s="39">
        <f t="shared" si="5"/>
        <v>9.2317593002657225E-2</v>
      </c>
      <c r="O36" s="39">
        <f>(O16*(1-0.25))/(O126+O105+O96)</f>
        <v>0.12212256660589307</v>
      </c>
      <c r="P36" s="39">
        <f>(P16*(1-0.25))/(P126+P105+P96)</f>
        <v>3.0869408768821965E-2</v>
      </c>
      <c r="Q36" s="39">
        <f>(Q16*(1-0.25))/(Q126+Q105+Q96)</f>
        <v>2.6980132450331127E-2</v>
      </c>
      <c r="R36" s="39">
        <f>(R16*(1-0.25))/(R126+R105+R96)</f>
        <v>3.8970223325062038E-2</v>
      </c>
      <c r="S36" s="39">
        <f>(S16*(1-0.25))/(S126+S105+S96)</f>
        <v>3.4979121331529729E-2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1865000000</v>
      </c>
      <c r="C39" s="4">
        <v>2799900000</v>
      </c>
      <c r="D39" s="4">
        <v>3064700000</v>
      </c>
      <c r="E39" s="4">
        <v>3537300000</v>
      </c>
      <c r="F39" s="4">
        <v>3161700000</v>
      </c>
      <c r="G39" s="4">
        <v>1940000000</v>
      </c>
      <c r="H39" s="4">
        <v>1523900000</v>
      </c>
      <c r="I39" s="4">
        <v>2159100000</v>
      </c>
      <c r="J39" s="4">
        <v>2368400000</v>
      </c>
      <c r="K39" s="4">
        <v>3253000000</v>
      </c>
      <c r="L39" s="4">
        <v>2751000000</v>
      </c>
      <c r="M39" s="4">
        <v>5963000000</v>
      </c>
      <c r="N39" s="4">
        <v>7131000000</v>
      </c>
      <c r="O39" s="5">
        <v>10043000000</v>
      </c>
      <c r="P39" s="4">
        <v>2246000000</v>
      </c>
      <c r="Q39" s="4">
        <v>1959000000</v>
      </c>
      <c r="R39" s="4">
        <v>2860000000</v>
      </c>
      <c r="S39" s="4">
        <v>2978000000</v>
      </c>
    </row>
    <row r="40" spans="1:30" ht="16" x14ac:dyDescent="0.2">
      <c r="A40" s="3" t="s">
        <v>48</v>
      </c>
      <c r="B40" s="4">
        <v>424000000</v>
      </c>
      <c r="C40" s="4">
        <v>417400000</v>
      </c>
      <c r="D40" s="4">
        <v>397100000</v>
      </c>
      <c r="E40" s="4">
        <v>385300000</v>
      </c>
      <c r="F40" s="4">
        <v>363000000</v>
      </c>
      <c r="G40" s="4">
        <v>333600000</v>
      </c>
      <c r="H40" s="4">
        <v>315200000</v>
      </c>
      <c r="I40" s="4">
        <v>319500000</v>
      </c>
      <c r="J40" s="4">
        <v>322600000</v>
      </c>
      <c r="K40" s="4">
        <v>316500000</v>
      </c>
      <c r="L40" s="4">
        <v>313500000</v>
      </c>
      <c r="M40" s="4">
        <v>311600000</v>
      </c>
      <c r="N40" s="4">
        <v>304500000</v>
      </c>
      <c r="O40" s="5">
        <v>296025000</v>
      </c>
      <c r="P40" s="4">
        <v>300600000</v>
      </c>
      <c r="Q40" s="4">
        <v>297600000</v>
      </c>
      <c r="R40" s="4">
        <v>295100000</v>
      </c>
      <c r="S40" s="4">
        <v>290800000</v>
      </c>
    </row>
    <row r="41" spans="1:30" ht="16" x14ac:dyDescent="0.2">
      <c r="A41" s="3" t="s">
        <v>49</v>
      </c>
      <c r="B41" s="6">
        <v>4.4000000000000004</v>
      </c>
      <c r="C41" s="6">
        <v>6.71</v>
      </c>
      <c r="D41" s="6">
        <v>7.72</v>
      </c>
      <c r="E41" s="6">
        <v>9.18</v>
      </c>
      <c r="F41" s="6">
        <v>8.7100000000000009</v>
      </c>
      <c r="G41" s="6">
        <v>5.82</v>
      </c>
      <c r="H41" s="6">
        <v>4.83</v>
      </c>
      <c r="I41" s="6">
        <v>6.76</v>
      </c>
      <c r="J41" s="6">
        <v>7.34</v>
      </c>
      <c r="K41" s="6">
        <v>10.28</v>
      </c>
      <c r="L41" s="6">
        <v>8.7799999999999994</v>
      </c>
      <c r="M41" s="6">
        <v>19.14</v>
      </c>
      <c r="N41" s="6">
        <v>23.42</v>
      </c>
      <c r="O41" s="7">
        <v>33.93</v>
      </c>
      <c r="P41" s="6">
        <v>7.47</v>
      </c>
      <c r="Q41" s="6">
        <v>6.58</v>
      </c>
      <c r="R41" s="6">
        <v>9.69</v>
      </c>
      <c r="S41" s="6">
        <v>10.24</v>
      </c>
    </row>
    <row r="42" spans="1:30" ht="16" x14ac:dyDescent="0.2">
      <c r="A42" s="3" t="s">
        <v>50</v>
      </c>
      <c r="B42" s="6">
        <v>4.42</v>
      </c>
      <c r="C42" s="6">
        <v>6.73</v>
      </c>
      <c r="D42" s="6">
        <v>7.74</v>
      </c>
      <c r="E42" s="6">
        <v>9.18</v>
      </c>
      <c r="F42" s="6">
        <v>8.7100000000000009</v>
      </c>
      <c r="G42" s="6">
        <v>5.82</v>
      </c>
      <c r="H42" s="6">
        <v>4.83</v>
      </c>
      <c r="I42" s="6">
        <v>6.76</v>
      </c>
      <c r="J42" s="6">
        <v>7.35</v>
      </c>
      <c r="K42" s="6">
        <v>10.29</v>
      </c>
      <c r="L42" s="6">
        <v>8.7799999999999994</v>
      </c>
      <c r="M42" s="6">
        <v>19.14</v>
      </c>
      <c r="N42" s="6">
        <v>23.42</v>
      </c>
      <c r="O42" s="7">
        <v>33.89</v>
      </c>
      <c r="P42" s="6">
        <v>7.47</v>
      </c>
      <c r="Q42" s="6">
        <v>6.58</v>
      </c>
      <c r="R42" s="6">
        <v>9.69</v>
      </c>
      <c r="S42" s="6">
        <v>10.220000000000001</v>
      </c>
    </row>
    <row r="43" spans="1:30" ht="16" x14ac:dyDescent="0.2">
      <c r="A43" s="3" t="s">
        <v>51</v>
      </c>
      <c r="B43" s="4">
        <v>428600000</v>
      </c>
      <c r="C43" s="4">
        <v>422400000</v>
      </c>
      <c r="D43" s="4">
        <v>401500000</v>
      </c>
      <c r="E43" s="4">
        <v>389200000</v>
      </c>
      <c r="F43" s="4">
        <v>366100000</v>
      </c>
      <c r="G43" s="4">
        <v>336000000</v>
      </c>
      <c r="H43" s="4">
        <v>316600000</v>
      </c>
      <c r="I43" s="4">
        <v>323300000</v>
      </c>
      <c r="J43" s="4">
        <v>327300000</v>
      </c>
      <c r="K43" s="4">
        <v>320600000</v>
      </c>
      <c r="L43" s="4">
        <v>316600000</v>
      </c>
      <c r="M43" s="4">
        <v>314000000</v>
      </c>
      <c r="N43" s="4">
        <v>306300000</v>
      </c>
      <c r="O43" s="5">
        <v>297450000</v>
      </c>
      <c r="P43" s="4">
        <v>302100000</v>
      </c>
      <c r="Q43" s="4">
        <v>299100000</v>
      </c>
      <c r="R43" s="4">
        <v>296500000</v>
      </c>
      <c r="S43" s="4">
        <v>292100000</v>
      </c>
    </row>
    <row r="44" spans="1:30" ht="16" x14ac:dyDescent="0.2">
      <c r="A44" s="3" t="s">
        <v>52</v>
      </c>
      <c r="B44" s="6">
        <v>4.3499999999999996</v>
      </c>
      <c r="C44" s="6">
        <v>6.63</v>
      </c>
      <c r="D44" s="6">
        <v>7.63</v>
      </c>
      <c r="E44" s="6">
        <v>9.09</v>
      </c>
      <c r="F44" s="6">
        <v>8.64</v>
      </c>
      <c r="G44" s="6">
        <v>5.77</v>
      </c>
      <c r="H44" s="6">
        <v>4.8099999999999996</v>
      </c>
      <c r="I44" s="6">
        <v>6.68</v>
      </c>
      <c r="J44" s="6">
        <v>7.24</v>
      </c>
      <c r="K44" s="6">
        <v>10.15</v>
      </c>
      <c r="L44" s="6">
        <v>8.69</v>
      </c>
      <c r="M44" s="6">
        <v>18.989999999999998</v>
      </c>
      <c r="N44" s="6">
        <v>23.28</v>
      </c>
      <c r="O44" s="7">
        <v>33.76</v>
      </c>
      <c r="P44" s="6">
        <v>7.43</v>
      </c>
      <c r="Q44" s="6">
        <v>6.55</v>
      </c>
      <c r="R44" s="6">
        <v>9.65</v>
      </c>
      <c r="S44" s="6">
        <v>10.199999999999999</v>
      </c>
    </row>
    <row r="45" spans="1:30" ht="16" x14ac:dyDescent="0.2">
      <c r="A45" s="3" t="s">
        <v>53</v>
      </c>
      <c r="B45" s="6">
        <v>4.37</v>
      </c>
      <c r="C45" s="6">
        <v>6.65</v>
      </c>
      <c r="D45" s="6">
        <v>7.65</v>
      </c>
      <c r="E45" s="6">
        <v>9.09</v>
      </c>
      <c r="F45" s="6">
        <v>8.64</v>
      </c>
      <c r="G45" s="6">
        <v>5.78</v>
      </c>
      <c r="H45" s="6">
        <v>4.8099999999999996</v>
      </c>
      <c r="I45" s="6">
        <v>6.68</v>
      </c>
      <c r="J45" s="6">
        <v>7.24</v>
      </c>
      <c r="K45" s="6">
        <v>10.16</v>
      </c>
      <c r="L45" s="6">
        <v>8.6999999999999993</v>
      </c>
      <c r="M45" s="4">
        <v>19</v>
      </c>
      <c r="N45" s="6">
        <v>23.28</v>
      </c>
      <c r="O45" s="7">
        <v>33.729999999999997</v>
      </c>
      <c r="P45" s="6">
        <v>7.43</v>
      </c>
      <c r="Q45" s="6">
        <v>6.54</v>
      </c>
      <c r="R45" s="6">
        <v>9.64</v>
      </c>
      <c r="S45" s="6">
        <v>10.17</v>
      </c>
    </row>
    <row r="46" spans="1:30" ht="16" x14ac:dyDescent="0.2">
      <c r="A46" s="3" t="s">
        <v>54</v>
      </c>
      <c r="B46" s="4">
        <v>4145300000</v>
      </c>
      <c r="C46" s="4">
        <v>5273300000</v>
      </c>
      <c r="D46" s="4">
        <v>5846500000</v>
      </c>
      <c r="E46" s="4">
        <v>6682600000</v>
      </c>
      <c r="F46" s="4">
        <v>5943700000</v>
      </c>
      <c r="G46" s="4">
        <v>4136000000</v>
      </c>
      <c r="H46" s="4">
        <v>3802000000</v>
      </c>
      <c r="I46" s="4">
        <v>4647700000</v>
      </c>
      <c r="J46" s="4">
        <v>6301000000</v>
      </c>
      <c r="K46" s="4">
        <v>6694000000</v>
      </c>
      <c r="L46" s="4">
        <v>6430000000</v>
      </c>
      <c r="M46" s="4">
        <v>9654000000</v>
      </c>
      <c r="N46" s="4">
        <v>10789000000</v>
      </c>
      <c r="O46" s="5">
        <v>15822000000</v>
      </c>
      <c r="P46" s="4">
        <v>3426000000</v>
      </c>
      <c r="Q46" s="4">
        <v>3210000000</v>
      </c>
      <c r="R46" s="4">
        <v>4689000000</v>
      </c>
      <c r="S46" s="4">
        <v>4497000000</v>
      </c>
    </row>
    <row r="47" spans="1:30" ht="16" x14ac:dyDescent="0.2">
      <c r="A47" s="3" t="s">
        <v>55</v>
      </c>
      <c r="B47" s="6">
        <v>16.32</v>
      </c>
      <c r="C47" s="6">
        <v>16.8</v>
      </c>
      <c r="D47" s="6">
        <v>16.48</v>
      </c>
      <c r="E47" s="6">
        <v>18.010000000000002</v>
      </c>
      <c r="F47" s="6">
        <v>16.87</v>
      </c>
      <c r="G47" s="6">
        <v>14.69</v>
      </c>
      <c r="H47" s="6">
        <v>14.68</v>
      </c>
      <c r="I47" s="6">
        <v>16.239999999999998</v>
      </c>
      <c r="J47" s="6">
        <v>17.28</v>
      </c>
      <c r="K47" s="6">
        <v>17.440000000000001</v>
      </c>
      <c r="L47" s="6">
        <v>18.52</v>
      </c>
      <c r="M47" s="6">
        <v>22.43</v>
      </c>
      <c r="N47" s="6">
        <v>21.04</v>
      </c>
      <c r="O47" s="7">
        <v>26.21</v>
      </c>
      <c r="P47" s="6">
        <v>21.04</v>
      </c>
      <c r="Q47" s="6">
        <v>22.76</v>
      </c>
      <c r="R47" s="6">
        <v>24.57</v>
      </c>
      <c r="S47" s="6">
        <v>26.21</v>
      </c>
    </row>
    <row r="48" spans="1:30" ht="16" x14ac:dyDescent="0.2">
      <c r="A48" s="3" t="s">
        <v>56</v>
      </c>
      <c r="B48" s="4">
        <v>3230500000</v>
      </c>
      <c r="C48" s="4">
        <v>4358400000</v>
      </c>
      <c r="D48" s="4">
        <v>4842300000</v>
      </c>
      <c r="E48" s="4">
        <v>5542300000</v>
      </c>
      <c r="F48" s="4">
        <v>4637200000</v>
      </c>
      <c r="G48" s="4">
        <v>2753600000</v>
      </c>
      <c r="H48" s="4">
        <v>2242200000</v>
      </c>
      <c r="I48" s="4">
        <v>2932200000</v>
      </c>
      <c r="J48" s="4">
        <v>4373900000</v>
      </c>
      <c r="K48" s="4">
        <v>4675000000</v>
      </c>
      <c r="L48" s="4">
        <v>4312000000</v>
      </c>
      <c r="M48" s="4">
        <v>7604000000</v>
      </c>
      <c r="N48" s="4">
        <v>8894000000</v>
      </c>
      <c r="O48" s="5">
        <v>13843000000</v>
      </c>
      <c r="P48" s="4">
        <v>2974000000</v>
      </c>
      <c r="Q48" s="4">
        <v>2716000000</v>
      </c>
      <c r="R48" s="4">
        <v>4188000000</v>
      </c>
      <c r="S48" s="4">
        <v>3965000000</v>
      </c>
    </row>
    <row r="49" spans="1:19" ht="16" x14ac:dyDescent="0.2">
      <c r="A49" s="3" t="s">
        <v>57</v>
      </c>
      <c r="B49" s="4">
        <v>3230500000</v>
      </c>
      <c r="C49" s="4">
        <v>4358400000</v>
      </c>
      <c r="D49" s="4">
        <v>4842300000</v>
      </c>
      <c r="E49" s="4">
        <v>5542300000</v>
      </c>
      <c r="F49" s="4">
        <v>4637200000</v>
      </c>
      <c r="G49" s="4">
        <v>2753600000</v>
      </c>
      <c r="H49" s="4">
        <v>2242200000</v>
      </c>
      <c r="I49" s="4">
        <v>2932200000</v>
      </c>
      <c r="J49" s="4">
        <v>4373900000</v>
      </c>
      <c r="K49" s="4">
        <v>4675000000</v>
      </c>
      <c r="L49" s="4">
        <v>4312000000</v>
      </c>
      <c r="M49" s="4">
        <v>7604000000</v>
      </c>
      <c r="N49" s="4">
        <v>8894000000</v>
      </c>
      <c r="O49" s="5">
        <v>13843000000</v>
      </c>
      <c r="P49" s="4">
        <v>2974000000</v>
      </c>
      <c r="Q49" s="4">
        <v>2716000000</v>
      </c>
      <c r="R49" s="4">
        <v>4188000000</v>
      </c>
      <c r="S49" s="4">
        <v>3965000000</v>
      </c>
    </row>
    <row r="50" spans="1:19" ht="16" x14ac:dyDescent="0.2">
      <c r="A50" s="3" t="s">
        <v>61</v>
      </c>
      <c r="B50" s="4">
        <v>455987</v>
      </c>
      <c r="C50" s="4">
        <v>512051</v>
      </c>
      <c r="D50" s="4">
        <v>530377</v>
      </c>
      <c r="E50" s="4">
        <v>553925</v>
      </c>
      <c r="F50" s="4">
        <v>591320</v>
      </c>
      <c r="G50" s="4">
        <v>492415</v>
      </c>
      <c r="H50" s="4">
        <v>455960</v>
      </c>
      <c r="I50" s="4">
        <v>473002</v>
      </c>
      <c r="J50" s="4">
        <v>492666</v>
      </c>
      <c r="K50" s="4" t="s">
        <v>24</v>
      </c>
      <c r="L50" s="4" t="s">
        <v>24</v>
      </c>
      <c r="M50" s="4">
        <v>569220</v>
      </c>
      <c r="N50" s="4">
        <v>623869</v>
      </c>
      <c r="O50" s="5">
        <v>734392</v>
      </c>
      <c r="P50" s="4">
        <v>185839</v>
      </c>
      <c r="Q50" s="4">
        <v>150803</v>
      </c>
      <c r="R50" s="4">
        <v>208735</v>
      </c>
      <c r="S50" s="4">
        <v>189015</v>
      </c>
    </row>
    <row r="51" spans="1:19" ht="16" x14ac:dyDescent="0.2">
      <c r="A51" s="3" t="s">
        <v>62</v>
      </c>
      <c r="B51" s="6">
        <v>1.1399999999999999</v>
      </c>
      <c r="C51" s="6">
        <v>1.42</v>
      </c>
      <c r="D51" s="6">
        <v>1.76</v>
      </c>
      <c r="E51" s="6">
        <v>1.95</v>
      </c>
      <c r="F51" s="6">
        <v>2.17</v>
      </c>
      <c r="G51" s="6">
        <v>2.4500000000000002</v>
      </c>
      <c r="H51" s="6">
        <v>2.42</v>
      </c>
      <c r="I51" s="6">
        <v>2.39</v>
      </c>
      <c r="J51" s="6">
        <v>2.5</v>
      </c>
      <c r="K51" s="6">
        <v>2.98</v>
      </c>
      <c r="L51" s="6">
        <v>3.05</v>
      </c>
      <c r="M51" s="6">
        <v>3.34</v>
      </c>
      <c r="N51" s="6">
        <v>4.3099999999999996</v>
      </c>
      <c r="O51" s="7">
        <v>4.75</v>
      </c>
      <c r="P51" s="6">
        <v>1.1399999999999999</v>
      </c>
      <c r="Q51" s="6">
        <v>1.1499999999999999</v>
      </c>
      <c r="R51" s="6">
        <v>1.21</v>
      </c>
      <c r="S51" s="6">
        <v>1.27</v>
      </c>
    </row>
    <row r="52" spans="1:19" ht="16" x14ac:dyDescent="0.2">
      <c r="A52" s="3" t="s">
        <v>63</v>
      </c>
      <c r="B52" s="4">
        <v>914800000</v>
      </c>
      <c r="C52" s="4">
        <v>914900000</v>
      </c>
      <c r="D52" s="4">
        <v>1004200000</v>
      </c>
      <c r="E52" s="4">
        <v>1140300000</v>
      </c>
      <c r="F52" s="4">
        <v>1306500000</v>
      </c>
      <c r="G52" s="4">
        <v>1382400000</v>
      </c>
      <c r="H52" s="4">
        <v>1559800000</v>
      </c>
      <c r="I52" s="4">
        <v>1715500000</v>
      </c>
      <c r="J52" s="4">
        <v>1927100000</v>
      </c>
      <c r="K52" s="4">
        <v>2019000000</v>
      </c>
      <c r="L52" s="4">
        <v>2118000000</v>
      </c>
      <c r="M52" s="4">
        <v>2050000000</v>
      </c>
      <c r="N52" s="4">
        <v>1895000000</v>
      </c>
      <c r="O52" s="5">
        <v>1979000000</v>
      </c>
      <c r="P52" s="4">
        <v>452000000</v>
      </c>
      <c r="Q52" s="4">
        <v>494000000</v>
      </c>
      <c r="R52" s="4">
        <v>501000000</v>
      </c>
      <c r="S52" s="4">
        <v>532000000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32362000000</v>
      </c>
      <c r="C55" s="4">
        <v>36306700000</v>
      </c>
      <c r="D55" s="4">
        <v>42719000000</v>
      </c>
      <c r="E55" s="4">
        <v>45607700000</v>
      </c>
      <c r="F55" s="4">
        <v>46044400000</v>
      </c>
      <c r="G55" s="4">
        <v>42135800000</v>
      </c>
      <c r="H55" s="4">
        <v>41004900000</v>
      </c>
      <c r="I55" s="4">
        <v>48114300000</v>
      </c>
      <c r="J55" s="4">
        <v>48380000000</v>
      </c>
      <c r="K55" s="4">
        <v>50754000000</v>
      </c>
      <c r="L55" s="4">
        <v>52581000000</v>
      </c>
      <c r="M55" s="4">
        <v>59957000000</v>
      </c>
      <c r="N55" s="4">
        <v>65475000000</v>
      </c>
      <c r="O55" s="5">
        <v>77485000000</v>
      </c>
      <c r="P55" s="4">
        <v>65475000000</v>
      </c>
      <c r="Q55" s="4">
        <v>66456000000</v>
      </c>
      <c r="R55" s="4">
        <v>73013000000</v>
      </c>
      <c r="S55" s="4">
        <v>77485000000</v>
      </c>
    </row>
    <row r="56" spans="1:19" ht="16" x14ac:dyDescent="0.2">
      <c r="A56" s="3" t="s">
        <v>65</v>
      </c>
      <c r="B56" s="4">
        <v>4018500000</v>
      </c>
      <c r="C56" s="4">
        <v>4434500000</v>
      </c>
      <c r="D56" s="4">
        <v>6122600000</v>
      </c>
      <c r="E56" s="4">
        <v>5128800000</v>
      </c>
      <c r="F56" s="4">
        <v>5002100000</v>
      </c>
      <c r="G56" s="4">
        <v>4599600000</v>
      </c>
      <c r="H56" s="4">
        <v>4789300000</v>
      </c>
      <c r="I56" s="4">
        <v>9786500000</v>
      </c>
      <c r="J56" s="4">
        <v>4394100000</v>
      </c>
      <c r="K56" s="4">
        <v>4438000000</v>
      </c>
      <c r="L56" s="4">
        <v>7707000000</v>
      </c>
      <c r="M56" s="4">
        <v>8745000000</v>
      </c>
      <c r="N56" s="4">
        <v>5508000000</v>
      </c>
      <c r="O56" s="5">
        <v>7417000000</v>
      </c>
      <c r="P56" s="4">
        <v>5508000000</v>
      </c>
      <c r="Q56" s="4">
        <v>4828000000</v>
      </c>
      <c r="R56" s="4">
        <v>6123000000</v>
      </c>
      <c r="S56" s="4">
        <v>7417000000</v>
      </c>
    </row>
    <row r="57" spans="1:19" ht="16" x14ac:dyDescent="0.2">
      <c r="A57" s="3" t="s">
        <v>66</v>
      </c>
      <c r="B57" s="4">
        <v>3790600000</v>
      </c>
      <c r="C57" s="4">
        <v>3647200000</v>
      </c>
      <c r="D57" s="4">
        <v>4652200000</v>
      </c>
      <c r="E57" s="4">
        <v>3504000000</v>
      </c>
      <c r="F57" s="4">
        <v>3787000000</v>
      </c>
      <c r="G57" s="4">
        <v>4162200000</v>
      </c>
      <c r="H57" s="4">
        <v>4335800000</v>
      </c>
      <c r="I57" s="4">
        <v>9334900000</v>
      </c>
      <c r="J57" s="4">
        <v>3904000000</v>
      </c>
      <c r="K57" s="4">
        <v>3857000000</v>
      </c>
      <c r="L57" s="4">
        <v>7066000000</v>
      </c>
      <c r="M57" s="4">
        <v>8017000000</v>
      </c>
      <c r="N57" s="4">
        <v>4774000000</v>
      </c>
      <c r="O57" s="5">
        <v>6576000000</v>
      </c>
      <c r="P57" s="4">
        <v>4774000000</v>
      </c>
      <c r="Q57" s="4">
        <v>3976000000</v>
      </c>
      <c r="R57" s="4">
        <v>5267000000</v>
      </c>
      <c r="S57" s="4">
        <v>6576000000</v>
      </c>
    </row>
    <row r="58" spans="1:19" ht="16" x14ac:dyDescent="0.2">
      <c r="A58" s="3" t="s">
        <v>67</v>
      </c>
      <c r="B58" s="4">
        <v>227900000</v>
      </c>
      <c r="C58" s="4">
        <v>787300000</v>
      </c>
      <c r="D58" s="4">
        <v>1470400000</v>
      </c>
      <c r="E58" s="4">
        <v>1624800000</v>
      </c>
      <c r="F58" s="4">
        <v>1215100000</v>
      </c>
      <c r="G58" s="4">
        <v>437400000</v>
      </c>
      <c r="H58" s="4">
        <v>453500000</v>
      </c>
      <c r="I58" s="4">
        <v>451600000</v>
      </c>
      <c r="J58" s="4">
        <v>490100000</v>
      </c>
      <c r="K58" s="4">
        <v>581000000</v>
      </c>
      <c r="L58" s="4">
        <v>641000000</v>
      </c>
      <c r="M58" s="4">
        <v>728000000</v>
      </c>
      <c r="N58" s="4">
        <v>734000000</v>
      </c>
      <c r="O58" s="5">
        <v>841000000</v>
      </c>
      <c r="P58" s="4">
        <v>734000000</v>
      </c>
      <c r="Q58" s="4">
        <v>852000000</v>
      </c>
      <c r="R58" s="4">
        <v>856000000</v>
      </c>
      <c r="S58" s="4">
        <v>841000000</v>
      </c>
    </row>
    <row r="59" spans="1:19" ht="16" x14ac:dyDescent="0.2">
      <c r="A59" s="3" t="s">
        <v>68</v>
      </c>
      <c r="B59" s="4">
        <v>24349100000</v>
      </c>
      <c r="C59" s="4">
        <v>27501600000</v>
      </c>
      <c r="D59" s="4">
        <v>31426400000</v>
      </c>
      <c r="E59" s="4">
        <v>35039200000</v>
      </c>
      <c r="F59" s="4">
        <v>36832600000</v>
      </c>
      <c r="G59" s="4">
        <v>33719200000</v>
      </c>
      <c r="H59" s="4">
        <v>32875100000</v>
      </c>
      <c r="I59" s="4">
        <v>34423700000</v>
      </c>
      <c r="J59" s="4">
        <v>37837000000</v>
      </c>
      <c r="K59" s="4">
        <v>40341000000</v>
      </c>
      <c r="L59" s="4">
        <v>39875000000</v>
      </c>
      <c r="M59" s="4">
        <v>44431000000</v>
      </c>
      <c r="N59" s="4">
        <v>51472000000</v>
      </c>
      <c r="O59" s="5">
        <v>60718000000</v>
      </c>
      <c r="P59" s="4">
        <v>51472000000</v>
      </c>
      <c r="Q59" s="4">
        <v>51572000000</v>
      </c>
      <c r="R59" s="4">
        <v>57177000000</v>
      </c>
      <c r="S59" s="4">
        <v>60718000000</v>
      </c>
    </row>
    <row r="60" spans="1:19" ht="16" x14ac:dyDescent="0.2">
      <c r="A60" s="3" t="s">
        <v>69</v>
      </c>
      <c r="B60" s="4">
        <v>3464200000</v>
      </c>
      <c r="C60" s="4">
        <v>3294500000</v>
      </c>
      <c r="D60" s="4">
        <v>3799100000</v>
      </c>
      <c r="E60" s="4">
        <v>3758200000</v>
      </c>
      <c r="F60" s="4">
        <v>3277600000</v>
      </c>
      <c r="G60" s="4">
        <v>3051100000</v>
      </c>
      <c r="H60" s="4">
        <v>3011300000</v>
      </c>
      <c r="I60" s="4">
        <v>3924900000</v>
      </c>
      <c r="J60" s="4">
        <v>5004300000</v>
      </c>
      <c r="K60" s="4">
        <v>5230000000</v>
      </c>
      <c r="L60" s="4">
        <v>4171000000</v>
      </c>
      <c r="M60" s="4">
        <v>4208000000</v>
      </c>
      <c r="N60" s="4">
        <v>6410000000</v>
      </c>
      <c r="O60" s="5">
        <v>9297000000</v>
      </c>
      <c r="P60" s="4">
        <v>6410000000</v>
      </c>
      <c r="Q60" s="4">
        <v>7609000000</v>
      </c>
      <c r="R60" s="4">
        <v>9971000000</v>
      </c>
      <c r="S60" s="4">
        <v>9297000000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v>48303000000</v>
      </c>
      <c r="P62" s="4" t="s">
        <v>24</v>
      </c>
      <c r="Q62" s="4">
        <v>41971000000</v>
      </c>
      <c r="R62" s="4">
        <v>44613000000</v>
      </c>
      <c r="S62" s="4">
        <v>48303000000</v>
      </c>
    </row>
    <row r="63" spans="1:19" ht="16" x14ac:dyDescent="0.2">
      <c r="A63" s="3" t="s">
        <v>72</v>
      </c>
      <c r="B63" s="4">
        <v>20884900000</v>
      </c>
      <c r="C63" s="4">
        <v>24207100000</v>
      </c>
      <c r="D63" s="4">
        <v>27627300000</v>
      </c>
      <c r="E63" s="4">
        <v>31281000000</v>
      </c>
      <c r="F63" s="4">
        <v>33555000000</v>
      </c>
      <c r="G63" s="4">
        <v>30668100000</v>
      </c>
      <c r="H63" s="4">
        <v>29863800000</v>
      </c>
      <c r="I63" s="4">
        <v>30498800000</v>
      </c>
      <c r="J63" s="4">
        <v>32832700000</v>
      </c>
      <c r="K63" s="4">
        <v>35111000000</v>
      </c>
      <c r="L63" s="4">
        <v>35704000000</v>
      </c>
      <c r="M63" s="4">
        <v>40223000000</v>
      </c>
      <c r="N63" s="4">
        <v>45062000000</v>
      </c>
      <c r="O63" s="5">
        <v>3118000000</v>
      </c>
      <c r="P63" s="4">
        <v>45062000000</v>
      </c>
      <c r="Q63" s="4">
        <v>1992000000</v>
      </c>
      <c r="R63" s="4">
        <v>2593000000</v>
      </c>
      <c r="S63" s="4">
        <v>3118000000</v>
      </c>
    </row>
    <row r="64" spans="1:19" ht="16" x14ac:dyDescent="0.2">
      <c r="A64" s="3" t="s">
        <v>73</v>
      </c>
      <c r="B64" s="4">
        <v>3063000000</v>
      </c>
      <c r="C64" s="4">
        <v>4370600000</v>
      </c>
      <c r="D64" s="4">
        <v>5170000000</v>
      </c>
      <c r="E64" s="4">
        <v>4934700000</v>
      </c>
      <c r="F64" s="4">
        <v>4209700000</v>
      </c>
      <c r="G64" s="4">
        <v>3817000000</v>
      </c>
      <c r="H64" s="4">
        <v>3340500000</v>
      </c>
      <c r="I64" s="4">
        <v>3904100000</v>
      </c>
      <c r="J64" s="4">
        <v>6148900000</v>
      </c>
      <c r="K64" s="4">
        <v>5975000000</v>
      </c>
      <c r="L64" s="4">
        <v>4999000000</v>
      </c>
      <c r="M64" s="4">
        <v>6781000000</v>
      </c>
      <c r="N64" s="4">
        <v>8495000000</v>
      </c>
      <c r="O64" s="5">
        <v>9350000000</v>
      </c>
      <c r="P64" s="4">
        <v>8495000000</v>
      </c>
      <c r="Q64" s="4">
        <v>10056000000</v>
      </c>
      <c r="R64" s="4">
        <v>9713000000</v>
      </c>
      <c r="S64" s="4">
        <v>9350000000</v>
      </c>
    </row>
    <row r="65" spans="1:19" ht="16" x14ac:dyDescent="0.2">
      <c r="A65" s="3" t="s">
        <v>74</v>
      </c>
      <c r="B65" s="4">
        <v>1201000000</v>
      </c>
      <c r="C65" s="4">
        <v>1626000000</v>
      </c>
      <c r="D65" s="4">
        <v>1874000000</v>
      </c>
      <c r="E65" s="4">
        <v>1954000000</v>
      </c>
      <c r="F65" s="4">
        <v>1724000000</v>
      </c>
      <c r="G65" s="4">
        <v>1559000000</v>
      </c>
      <c r="H65" s="4">
        <v>1369000000</v>
      </c>
      <c r="I65" s="4">
        <v>1688000000</v>
      </c>
      <c r="J65" s="4">
        <v>2233000000</v>
      </c>
      <c r="K65" s="4">
        <v>2285000000</v>
      </c>
      <c r="L65" s="4">
        <v>1995000000</v>
      </c>
      <c r="M65" s="4">
        <v>3524000000</v>
      </c>
      <c r="N65" s="4">
        <v>4442000000</v>
      </c>
      <c r="O65" s="5" t="s">
        <v>24</v>
      </c>
      <c r="P65" s="4">
        <v>4442000000</v>
      </c>
      <c r="Q65" s="4">
        <v>4975000000</v>
      </c>
      <c r="R65" s="4">
        <v>4647000000</v>
      </c>
      <c r="S65" s="4" t="s">
        <v>24</v>
      </c>
    </row>
    <row r="66" spans="1:19" ht="16" x14ac:dyDescent="0.2">
      <c r="A66" s="3" t="s">
        <v>75</v>
      </c>
      <c r="B66" s="4">
        <v>483000000</v>
      </c>
      <c r="C66" s="4">
        <v>647000000</v>
      </c>
      <c r="D66" s="4">
        <v>652000000</v>
      </c>
      <c r="E66" s="4">
        <v>753000000</v>
      </c>
      <c r="F66" s="4">
        <v>654000000</v>
      </c>
      <c r="G66" s="4">
        <v>450000000</v>
      </c>
      <c r="H66" s="4">
        <v>453000000</v>
      </c>
      <c r="I66" s="4">
        <v>495000000</v>
      </c>
      <c r="J66" s="4">
        <v>776000000</v>
      </c>
      <c r="K66" s="4">
        <v>747000000</v>
      </c>
      <c r="L66" s="4">
        <v>648000000</v>
      </c>
      <c r="M66" s="4">
        <v>994000000</v>
      </c>
      <c r="N66" s="4">
        <v>1190000000</v>
      </c>
      <c r="O66" s="5" t="s">
        <v>24</v>
      </c>
      <c r="P66" s="4">
        <v>1190000000</v>
      </c>
      <c r="Q66" s="4">
        <v>1478000000</v>
      </c>
      <c r="R66" s="4">
        <v>1262000000</v>
      </c>
      <c r="S66" s="4" t="s">
        <v>24</v>
      </c>
    </row>
    <row r="67" spans="1:19" ht="16" x14ac:dyDescent="0.2">
      <c r="A67" s="3" t="s">
        <v>76</v>
      </c>
      <c r="B67" s="4">
        <v>2777000000</v>
      </c>
      <c r="C67" s="4">
        <v>3584000000</v>
      </c>
      <c r="D67" s="4">
        <v>4065000000</v>
      </c>
      <c r="E67" s="4">
        <v>3757000000</v>
      </c>
      <c r="F67" s="4">
        <v>3360000000</v>
      </c>
      <c r="G67" s="4">
        <v>3234000000</v>
      </c>
      <c r="H67" s="4">
        <v>2976000000</v>
      </c>
      <c r="I67" s="4">
        <v>3182000000</v>
      </c>
      <c r="J67" s="4">
        <v>4777000000</v>
      </c>
      <c r="K67" s="4">
        <v>4613000000</v>
      </c>
      <c r="L67" s="4">
        <v>4006000000</v>
      </c>
      <c r="M67" s="4">
        <v>4373000000</v>
      </c>
      <c r="N67" s="4">
        <v>5363000000</v>
      </c>
      <c r="O67" s="5" t="s">
        <v>24</v>
      </c>
      <c r="P67" s="4">
        <v>5363000000</v>
      </c>
      <c r="Q67" s="4">
        <v>6347000000</v>
      </c>
      <c r="R67" s="4">
        <v>6435000000</v>
      </c>
      <c r="S67" s="4" t="s">
        <v>24</v>
      </c>
    </row>
    <row r="68" spans="1:19" ht="16" x14ac:dyDescent="0.2">
      <c r="A68" s="3" t="s">
        <v>77</v>
      </c>
      <c r="B68" s="4">
        <v>-1398000000</v>
      </c>
      <c r="C68" s="4">
        <v>-1486000000</v>
      </c>
      <c r="D68" s="4">
        <v>-1421000000</v>
      </c>
      <c r="E68" s="4">
        <v>-1529000000</v>
      </c>
      <c r="F68" s="4">
        <v>-1528000000</v>
      </c>
      <c r="G68" s="4">
        <v>-1426000000</v>
      </c>
      <c r="H68" s="4">
        <v>-1457000000</v>
      </c>
      <c r="I68" s="4">
        <v>-1461000000</v>
      </c>
      <c r="J68" s="4">
        <v>-1637000000</v>
      </c>
      <c r="K68" s="4">
        <v>-1670000000</v>
      </c>
      <c r="L68" s="4">
        <v>-1650000000</v>
      </c>
      <c r="M68" s="4">
        <v>-2110000000</v>
      </c>
      <c r="N68" s="4">
        <v>-2500000000</v>
      </c>
      <c r="O68" s="5" t="s">
        <v>24</v>
      </c>
      <c r="P68" s="4">
        <v>-2500000000</v>
      </c>
      <c r="Q68" s="4">
        <v>-2744000000</v>
      </c>
      <c r="R68" s="4">
        <v>-2631000000</v>
      </c>
      <c r="S68" s="4" t="s">
        <v>24</v>
      </c>
    </row>
    <row r="69" spans="1:19" ht="16" x14ac:dyDescent="0.2">
      <c r="A69" s="3" t="s">
        <v>78</v>
      </c>
      <c r="B69" s="4" t="s">
        <v>24</v>
      </c>
      <c r="C69" s="4">
        <v>-400000</v>
      </c>
      <c r="D69" s="4" t="s">
        <v>24</v>
      </c>
      <c r="E69" s="4">
        <v>-300000</v>
      </c>
      <c r="F69" s="4">
        <v>-300000</v>
      </c>
      <c r="G69" s="4" t="s">
        <v>24</v>
      </c>
      <c r="H69" s="4">
        <v>-500000</v>
      </c>
      <c r="I69" s="4">
        <v>100000</v>
      </c>
      <c r="J69" s="4">
        <v>-100000</v>
      </c>
      <c r="K69" s="4" t="s">
        <v>24</v>
      </c>
      <c r="L69" s="4" t="s">
        <v>24</v>
      </c>
      <c r="M69" s="4" t="s">
        <v>24</v>
      </c>
      <c r="N69" s="4" t="s">
        <v>24</v>
      </c>
      <c r="O69" s="5">
        <v>9350000000</v>
      </c>
      <c r="P69" s="4" t="s">
        <v>24</v>
      </c>
      <c r="Q69" s="4" t="s">
        <v>24</v>
      </c>
      <c r="R69" s="4" t="s">
        <v>24</v>
      </c>
      <c r="S69" s="4">
        <v>9350000000</v>
      </c>
    </row>
    <row r="70" spans="1:19" ht="16" x14ac:dyDescent="0.2">
      <c r="A70" s="3" t="s">
        <v>79</v>
      </c>
      <c r="B70" s="4">
        <v>931400000</v>
      </c>
      <c r="C70" s="4" t="s">
        <v>24</v>
      </c>
      <c r="D70" s="4" t="s">
        <v>24</v>
      </c>
      <c r="E70" s="4">
        <v>505000000</v>
      </c>
      <c r="F70" s="4" t="s">
        <v>24</v>
      </c>
      <c r="G70" s="4" t="s">
        <v>24</v>
      </c>
      <c r="H70" s="4" t="s">
        <v>24</v>
      </c>
      <c r="I70" s="4" t="s">
        <v>24</v>
      </c>
      <c r="J70" s="4" t="s">
        <v>24</v>
      </c>
      <c r="K70" s="4" t="s">
        <v>24</v>
      </c>
      <c r="L70" s="4" t="s">
        <v>24</v>
      </c>
      <c r="M70" s="4" t="s">
        <v>24</v>
      </c>
      <c r="N70" s="4" t="s">
        <v>24</v>
      </c>
      <c r="O70" s="5" t="s">
        <v>24</v>
      </c>
      <c r="P70" s="4" t="s">
        <v>24</v>
      </c>
      <c r="Q70" s="4" t="s">
        <v>24</v>
      </c>
      <c r="R70" s="4" t="s">
        <v>24</v>
      </c>
      <c r="S70" s="4" t="s">
        <v>24</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10904800000</v>
      </c>
      <c r="C76" s="4">
        <v>11900700000</v>
      </c>
      <c r="D76" s="4">
        <v>13546800000</v>
      </c>
      <c r="E76" s="4">
        <v>13913600000</v>
      </c>
      <c r="F76" s="4">
        <v>15292000000</v>
      </c>
      <c r="G76" s="4">
        <v>15811800000</v>
      </c>
      <c r="H76" s="4">
        <v>16976500000</v>
      </c>
      <c r="I76" s="4">
        <v>17672000000</v>
      </c>
      <c r="J76" s="4">
        <v>21728000000</v>
      </c>
      <c r="K76" s="4">
        <v>22257000000</v>
      </c>
      <c r="L76" s="4">
        <v>22510000000</v>
      </c>
      <c r="M76" s="4">
        <v>24157000000</v>
      </c>
      <c r="N76" s="4">
        <v>24555000000</v>
      </c>
      <c r="O76" s="5">
        <v>25912000000</v>
      </c>
      <c r="P76" s="4">
        <v>24555000000</v>
      </c>
      <c r="Q76" s="4">
        <v>25164000000</v>
      </c>
      <c r="R76" s="4">
        <v>25334000000</v>
      </c>
      <c r="S76" s="4">
        <v>25912000000</v>
      </c>
    </row>
    <row r="77" spans="1:19" ht="16" x14ac:dyDescent="0.2">
      <c r="A77" s="3" t="s">
        <v>86</v>
      </c>
      <c r="B77" s="4">
        <v>826900000</v>
      </c>
      <c r="C77" s="4">
        <v>1346300000</v>
      </c>
      <c r="D77" s="4">
        <v>2240700000</v>
      </c>
      <c r="E77" s="4">
        <v>2960100000</v>
      </c>
      <c r="F77" s="4">
        <v>3842300000</v>
      </c>
      <c r="G77" s="4">
        <v>4247900000</v>
      </c>
      <c r="H77" s="4">
        <v>4734100000</v>
      </c>
      <c r="I77" s="4">
        <v>4770400000</v>
      </c>
      <c r="J77" s="4">
        <v>5872900000</v>
      </c>
      <c r="K77" s="4">
        <v>6111000000</v>
      </c>
      <c r="L77" s="4">
        <v>3291000000</v>
      </c>
      <c r="M77" s="4">
        <v>2508000000</v>
      </c>
      <c r="N77" s="4">
        <v>2655000000</v>
      </c>
      <c r="O77" s="5">
        <v>13127000000</v>
      </c>
      <c r="P77" s="4">
        <v>2655000000</v>
      </c>
      <c r="Q77" s="4">
        <v>12714000000</v>
      </c>
      <c r="R77" s="4">
        <v>12812000000</v>
      </c>
      <c r="S77" s="4">
        <v>13127000000</v>
      </c>
    </row>
    <row r="78" spans="1:19" ht="16" x14ac:dyDescent="0.2">
      <c r="A78" s="3" t="s">
        <v>87</v>
      </c>
      <c r="B78" s="4">
        <v>5726900000</v>
      </c>
      <c r="C78" s="4">
        <v>6502300000</v>
      </c>
      <c r="D78" s="4">
        <v>7539700000</v>
      </c>
      <c r="E78" s="4">
        <v>8619100000</v>
      </c>
      <c r="F78" s="4">
        <v>9593300000</v>
      </c>
      <c r="G78" s="4">
        <v>10151900000</v>
      </c>
      <c r="H78" s="4">
        <v>11072100000</v>
      </c>
      <c r="I78" s="4">
        <v>11661400000</v>
      </c>
      <c r="J78" s="4">
        <v>13032900000</v>
      </c>
      <c r="K78" s="4">
        <v>13540000000</v>
      </c>
      <c r="L78" s="4">
        <v>13115000000</v>
      </c>
      <c r="M78" s="4">
        <v>12808000000</v>
      </c>
      <c r="N78" s="4">
        <v>12679000000</v>
      </c>
      <c r="O78" s="5">
        <v>13127000000</v>
      </c>
      <c r="P78" s="4">
        <v>12679000000</v>
      </c>
      <c r="Q78" s="4">
        <v>12714000000</v>
      </c>
      <c r="R78" s="4">
        <v>12812000000</v>
      </c>
      <c r="S78" s="4">
        <v>13127000000</v>
      </c>
    </row>
    <row r="79" spans="1:19" ht="16" x14ac:dyDescent="0.2">
      <c r="A79" s="3" t="s">
        <v>88</v>
      </c>
      <c r="B79" s="4">
        <v>4900000000</v>
      </c>
      <c r="C79" s="4">
        <v>5156000000</v>
      </c>
      <c r="D79" s="4">
        <v>5299000000</v>
      </c>
      <c r="E79" s="4">
        <v>5659000000</v>
      </c>
      <c r="F79" s="4">
        <v>5751000000</v>
      </c>
      <c r="G79" s="4">
        <v>5904000000</v>
      </c>
      <c r="H79" s="4">
        <v>6338000000</v>
      </c>
      <c r="I79" s="4">
        <v>6891000000</v>
      </c>
      <c r="J79" s="4">
        <v>7160000000</v>
      </c>
      <c r="K79" s="4">
        <v>7429000000</v>
      </c>
      <c r="L79" s="4">
        <v>9824000000</v>
      </c>
      <c r="M79" s="4">
        <v>10300000000</v>
      </c>
      <c r="N79" s="4">
        <v>10024000000</v>
      </c>
      <c r="O79" s="5" t="s">
        <v>24</v>
      </c>
      <c r="P79" s="4">
        <v>10024000000</v>
      </c>
      <c r="Q79" s="4" t="s">
        <v>24</v>
      </c>
      <c r="R79" s="4" t="s">
        <v>24</v>
      </c>
      <c r="S79" s="4" t="s">
        <v>24</v>
      </c>
    </row>
    <row r="80" spans="1:19" ht="16" x14ac:dyDescent="0.2">
      <c r="A80" s="3" t="s">
        <v>89</v>
      </c>
      <c r="B80" s="4">
        <v>244500000</v>
      </c>
      <c r="C80" s="4">
        <v>201700000</v>
      </c>
      <c r="D80" s="4">
        <v>215000000</v>
      </c>
      <c r="E80" s="4">
        <v>221400000</v>
      </c>
      <c r="F80" s="4">
        <v>303200000</v>
      </c>
      <c r="G80" s="4">
        <v>303500000</v>
      </c>
      <c r="H80" s="4">
        <v>232600000</v>
      </c>
      <c r="I80" s="4">
        <v>182500000</v>
      </c>
      <c r="J80" s="4">
        <v>207300000</v>
      </c>
      <c r="K80" s="4">
        <v>215000000</v>
      </c>
      <c r="L80" s="4">
        <v>193000000</v>
      </c>
      <c r="M80" s="4">
        <v>175000000</v>
      </c>
      <c r="N80" s="4">
        <v>117000000</v>
      </c>
      <c r="O80" s="5" t="s">
        <v>24</v>
      </c>
      <c r="P80" s="4">
        <v>117000000</v>
      </c>
      <c r="Q80" s="4" t="s">
        <v>24</v>
      </c>
      <c r="R80" s="4" t="s">
        <v>24</v>
      </c>
      <c r="S80" s="4" t="s">
        <v>24</v>
      </c>
    </row>
    <row r="81" spans="1:19" ht="16" x14ac:dyDescent="0.2">
      <c r="A81" s="3" t="s">
        <v>90</v>
      </c>
      <c r="B81" s="4">
        <v>244500000</v>
      </c>
      <c r="C81" s="4">
        <v>201700000</v>
      </c>
      <c r="D81" s="4">
        <v>215000000</v>
      </c>
      <c r="E81" s="4">
        <v>221400000</v>
      </c>
      <c r="F81" s="4">
        <v>303200000</v>
      </c>
      <c r="G81" s="4">
        <v>303500000</v>
      </c>
      <c r="H81" s="4">
        <v>232600000</v>
      </c>
      <c r="I81" s="4">
        <v>182500000</v>
      </c>
      <c r="J81" s="4">
        <v>207300000</v>
      </c>
      <c r="K81" s="4">
        <v>215000000</v>
      </c>
      <c r="L81" s="4">
        <v>193000000</v>
      </c>
      <c r="M81" s="4">
        <v>175000000</v>
      </c>
      <c r="N81" s="4">
        <v>117000000</v>
      </c>
      <c r="O81" s="5" t="s">
        <v>24</v>
      </c>
      <c r="P81" s="4">
        <v>117000000</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9833400000</v>
      </c>
      <c r="C83" s="4">
        <v>10352700000</v>
      </c>
      <c r="D83" s="4">
        <v>11091100000</v>
      </c>
      <c r="E83" s="4">
        <v>10732100000</v>
      </c>
      <c r="F83" s="4">
        <v>11146500000</v>
      </c>
      <c r="G83" s="4">
        <v>11260400000</v>
      </c>
      <c r="H83" s="4">
        <v>12009800000</v>
      </c>
      <c r="I83" s="4">
        <v>12719100000</v>
      </c>
      <c r="J83" s="4">
        <v>15647800000</v>
      </c>
      <c r="K83" s="4">
        <v>15931000000</v>
      </c>
      <c r="L83" s="4">
        <v>19026000000</v>
      </c>
      <c r="M83" s="4">
        <v>21474000000</v>
      </c>
      <c r="N83" s="4">
        <v>21783000000</v>
      </c>
      <c r="O83" s="5">
        <v>12785000000</v>
      </c>
      <c r="P83" s="4">
        <v>21783000000</v>
      </c>
      <c r="Q83" s="4">
        <v>12450000000</v>
      </c>
      <c r="R83" s="4">
        <v>12522000000</v>
      </c>
      <c r="S83" s="4">
        <v>12785000000</v>
      </c>
    </row>
    <row r="84" spans="1:19" ht="16" x14ac:dyDescent="0.2">
      <c r="A84" s="3" t="s">
        <v>93</v>
      </c>
      <c r="B84" s="4">
        <v>1115600000</v>
      </c>
      <c r="C84" s="4">
        <v>1127200000</v>
      </c>
      <c r="D84" s="4">
        <v>1026200000</v>
      </c>
      <c r="E84" s="4">
        <v>921900000</v>
      </c>
      <c r="F84" s="4">
        <v>860000000</v>
      </c>
      <c r="G84" s="4">
        <v>789600000</v>
      </c>
      <c r="H84" s="4">
        <v>919800000</v>
      </c>
      <c r="I84" s="4">
        <v>1251300000</v>
      </c>
      <c r="J84" s="4">
        <v>4663100000</v>
      </c>
      <c r="K84" s="4">
        <v>4297000000</v>
      </c>
      <c r="L84" s="4">
        <v>4408000000</v>
      </c>
      <c r="M84" s="4">
        <v>4566000000</v>
      </c>
      <c r="N84" s="4">
        <v>4905000000</v>
      </c>
      <c r="O84" s="5">
        <v>5193000000</v>
      </c>
      <c r="P84" s="4">
        <v>4905000000</v>
      </c>
      <c r="Q84" s="4">
        <v>5146000000</v>
      </c>
      <c r="R84" s="4">
        <v>5185000000</v>
      </c>
      <c r="S84" s="4">
        <v>5193000000</v>
      </c>
    </row>
    <row r="85" spans="1:19" ht="16" x14ac:dyDescent="0.2">
      <c r="A85" s="3" t="s">
        <v>94</v>
      </c>
      <c r="B85" s="4">
        <v>998600000</v>
      </c>
      <c r="C85" s="4">
        <v>999800000</v>
      </c>
      <c r="D85" s="4">
        <v>921200000</v>
      </c>
      <c r="E85" s="4">
        <v>844800000</v>
      </c>
      <c r="F85" s="4">
        <v>791200000</v>
      </c>
      <c r="G85" s="4">
        <v>726000000</v>
      </c>
      <c r="H85" s="4">
        <v>815700000</v>
      </c>
      <c r="I85" s="4">
        <v>1033300000</v>
      </c>
      <c r="J85" s="4">
        <v>3100700000</v>
      </c>
      <c r="K85" s="4">
        <v>2917000000</v>
      </c>
      <c r="L85" s="4">
        <v>3081000000</v>
      </c>
      <c r="M85" s="4">
        <v>3291000000</v>
      </c>
      <c r="N85" s="4">
        <v>3687000000</v>
      </c>
      <c r="O85" s="5">
        <v>3994000000</v>
      </c>
      <c r="P85" s="4">
        <v>3687000000</v>
      </c>
      <c r="Q85" s="4">
        <v>3891000000</v>
      </c>
      <c r="R85" s="4">
        <v>3963000000</v>
      </c>
      <c r="S85" s="4">
        <v>3994000000</v>
      </c>
    </row>
    <row r="86" spans="1:19" ht="16" x14ac:dyDescent="0.2">
      <c r="A86" s="3" t="s">
        <v>95</v>
      </c>
      <c r="B86" s="4">
        <v>117000000</v>
      </c>
      <c r="C86" s="4">
        <v>127400000</v>
      </c>
      <c r="D86" s="4">
        <v>105000000</v>
      </c>
      <c r="E86" s="4">
        <v>77100000</v>
      </c>
      <c r="F86" s="4">
        <v>68800000</v>
      </c>
      <c r="G86" s="4">
        <v>63600000</v>
      </c>
      <c r="H86" s="4">
        <v>104100000</v>
      </c>
      <c r="I86" s="4">
        <v>218000000</v>
      </c>
      <c r="J86" s="4">
        <v>1562400000</v>
      </c>
      <c r="K86" s="4">
        <v>1380000000</v>
      </c>
      <c r="L86" s="4">
        <v>1327000000</v>
      </c>
      <c r="M86" s="4">
        <v>1275000000</v>
      </c>
      <c r="N86" s="4">
        <v>1218000000</v>
      </c>
      <c r="O86" s="5">
        <v>1199000000</v>
      </c>
      <c r="P86" s="4">
        <v>1218000000</v>
      </c>
      <c r="Q86" s="4">
        <v>1255000000</v>
      </c>
      <c r="R86" s="4">
        <v>1222000000</v>
      </c>
      <c r="S86" s="4">
        <v>1199000000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8717800000</v>
      </c>
      <c r="C89" s="4">
        <v>9225500000</v>
      </c>
      <c r="D89" s="4">
        <v>10064900000</v>
      </c>
      <c r="E89" s="4">
        <v>9810200000</v>
      </c>
      <c r="F89" s="4">
        <v>10286500000</v>
      </c>
      <c r="G89" s="4">
        <v>10470800000</v>
      </c>
      <c r="H89" s="4">
        <v>11090000000</v>
      </c>
      <c r="I89" s="4">
        <v>11467800000</v>
      </c>
      <c r="J89" s="4">
        <v>10984700000</v>
      </c>
      <c r="K89" s="4">
        <v>11634000000</v>
      </c>
      <c r="L89" s="4">
        <v>14618000000</v>
      </c>
      <c r="M89" s="4">
        <v>16908000000</v>
      </c>
      <c r="N89" s="4">
        <v>16878000000</v>
      </c>
      <c r="O89" s="5">
        <v>7592000000</v>
      </c>
      <c r="P89" s="4">
        <v>16878000000</v>
      </c>
      <c r="Q89" s="4">
        <v>7304000000</v>
      </c>
      <c r="R89" s="4">
        <v>7337000000</v>
      </c>
      <c r="S89" s="4">
        <v>7592000000</v>
      </c>
    </row>
    <row r="90" spans="1:19" ht="16" x14ac:dyDescent="0.2">
      <c r="A90" s="3" t="s">
        <v>99</v>
      </c>
      <c r="B90" s="4">
        <v>43266800000</v>
      </c>
      <c r="C90" s="4">
        <v>48207400000</v>
      </c>
      <c r="D90" s="4">
        <v>56265800000</v>
      </c>
      <c r="E90" s="4">
        <v>59521300000</v>
      </c>
      <c r="F90" s="4">
        <v>61336400000</v>
      </c>
      <c r="G90" s="4">
        <v>57947600000</v>
      </c>
      <c r="H90" s="4">
        <v>57981400000</v>
      </c>
      <c r="I90" s="4">
        <v>65786300000</v>
      </c>
      <c r="J90" s="4">
        <v>70108000000</v>
      </c>
      <c r="K90" s="4">
        <v>73011000000</v>
      </c>
      <c r="L90" s="4">
        <v>75091000000</v>
      </c>
      <c r="M90" s="4">
        <v>84114000000</v>
      </c>
      <c r="N90" s="4">
        <v>90030000000</v>
      </c>
      <c r="O90" s="5">
        <v>103397000000</v>
      </c>
      <c r="P90" s="4">
        <v>90030000000</v>
      </c>
      <c r="Q90" s="4">
        <v>91620000000</v>
      </c>
      <c r="R90" s="4">
        <v>98347000000</v>
      </c>
      <c r="S90" s="4">
        <v>103397000000</v>
      </c>
    </row>
    <row r="91" spans="1:19" ht="16" x14ac:dyDescent="0.2">
      <c r="A91" s="3" t="s">
        <v>100</v>
      </c>
      <c r="B91" s="4">
        <v>6685200000</v>
      </c>
      <c r="C91" s="4">
        <v>7922500000</v>
      </c>
      <c r="D91" s="4">
        <v>9124100000</v>
      </c>
      <c r="E91" s="4">
        <v>9080500000</v>
      </c>
      <c r="F91" s="4">
        <v>8655100000</v>
      </c>
      <c r="G91" s="4">
        <v>7392100000</v>
      </c>
      <c r="H91" s="4">
        <v>7321700000</v>
      </c>
      <c r="I91" s="4">
        <v>8538900000</v>
      </c>
      <c r="J91" s="4">
        <v>10239900000</v>
      </c>
      <c r="K91" s="4">
        <v>9798000000</v>
      </c>
      <c r="L91" s="4">
        <v>10217000000</v>
      </c>
      <c r="M91" s="4">
        <v>12348000000</v>
      </c>
      <c r="N91" s="4">
        <v>14822000000</v>
      </c>
      <c r="O91" s="5">
        <v>15340000000</v>
      </c>
      <c r="P91" s="4">
        <v>14822000000</v>
      </c>
      <c r="Q91" s="4">
        <v>13108000000</v>
      </c>
      <c r="R91" s="4">
        <v>14716000000</v>
      </c>
      <c r="S91" s="4">
        <v>15340000000</v>
      </c>
    </row>
    <row r="92" spans="1:19" ht="16" x14ac:dyDescent="0.2">
      <c r="A92" s="3" t="s">
        <v>101</v>
      </c>
      <c r="B92" s="4">
        <v>6481700000</v>
      </c>
      <c r="C92" s="4">
        <v>7804800000</v>
      </c>
      <c r="D92" s="4">
        <v>8988900000</v>
      </c>
      <c r="E92" s="4">
        <v>8973600000</v>
      </c>
      <c r="F92" s="4">
        <v>8554100000</v>
      </c>
      <c r="G92" s="4">
        <v>7311500000</v>
      </c>
      <c r="H92" s="4">
        <v>7240100000</v>
      </c>
      <c r="I92" s="4">
        <v>8417000000</v>
      </c>
      <c r="J92" s="4">
        <v>10111000000</v>
      </c>
      <c r="K92" s="4">
        <v>9656000000</v>
      </c>
      <c r="L92" s="4">
        <v>10112000000</v>
      </c>
      <c r="M92" s="4">
        <v>12205000000</v>
      </c>
      <c r="N92" s="4">
        <v>3894000000</v>
      </c>
      <c r="O92" s="5" t="s">
        <v>24</v>
      </c>
      <c r="P92" s="4">
        <v>3894000000</v>
      </c>
      <c r="Q92" s="4">
        <v>3616000000</v>
      </c>
      <c r="R92" s="4">
        <v>3680000000</v>
      </c>
      <c r="S92" s="4" t="s">
        <v>24</v>
      </c>
    </row>
    <row r="93" spans="1:19" ht="16" x14ac:dyDescent="0.2">
      <c r="A93" s="3" t="s">
        <v>102</v>
      </c>
      <c r="B93" s="4">
        <v>154000000</v>
      </c>
      <c r="C93" s="4">
        <v>166000000</v>
      </c>
      <c r="D93" s="4" t="s">
        <v>24</v>
      </c>
      <c r="E93" s="4" t="s">
        <v>24</v>
      </c>
      <c r="F93" s="4" t="s">
        <v>24</v>
      </c>
      <c r="G93" s="4" t="s">
        <v>24</v>
      </c>
      <c r="H93" s="4" t="s">
        <v>24</v>
      </c>
      <c r="I93" s="4">
        <v>503000000</v>
      </c>
      <c r="J93" s="4">
        <v>836000000</v>
      </c>
      <c r="K93" s="4">
        <v>734000000</v>
      </c>
      <c r="L93" s="4">
        <v>730000000</v>
      </c>
      <c r="M93" s="4">
        <v>933000000</v>
      </c>
      <c r="N93" s="4">
        <v>1265000000</v>
      </c>
      <c r="O93" s="5" t="s">
        <v>24</v>
      </c>
      <c r="P93" s="4">
        <v>1265000000</v>
      </c>
      <c r="Q93" s="4">
        <v>1336000000</v>
      </c>
      <c r="R93" s="4">
        <v>1691000000</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49500000</v>
      </c>
      <c r="C95" s="4">
        <v>-48300000</v>
      </c>
      <c r="D95" s="4">
        <v>135200000</v>
      </c>
      <c r="E95" s="4">
        <v>106900000</v>
      </c>
      <c r="F95" s="4">
        <v>101000000</v>
      </c>
      <c r="G95" s="4">
        <v>80600000</v>
      </c>
      <c r="H95" s="4">
        <v>81600000</v>
      </c>
      <c r="I95" s="4">
        <v>-381100000</v>
      </c>
      <c r="J95" s="4">
        <v>-707100000</v>
      </c>
      <c r="K95" s="4">
        <v>-592000000</v>
      </c>
      <c r="L95" s="4">
        <v>-625000000</v>
      </c>
      <c r="M95" s="4">
        <v>-790000000</v>
      </c>
      <c r="N95" s="4">
        <v>9663000000</v>
      </c>
      <c r="O95" s="5">
        <v>15340000000</v>
      </c>
      <c r="P95" s="4">
        <v>9663000000</v>
      </c>
      <c r="Q95" s="4">
        <v>8156000000</v>
      </c>
      <c r="R95" s="4">
        <v>9345000000</v>
      </c>
      <c r="S95" s="4">
        <v>15340000000</v>
      </c>
    </row>
    <row r="96" spans="1:19" ht="16" x14ac:dyDescent="0.2">
      <c r="A96" s="3" t="s">
        <v>105</v>
      </c>
      <c r="B96" s="4">
        <v>7534500000</v>
      </c>
      <c r="C96" s="4">
        <v>9629700000</v>
      </c>
      <c r="D96" s="4">
        <v>9967300000</v>
      </c>
      <c r="E96" s="4">
        <v>12898000000</v>
      </c>
      <c r="F96" s="4">
        <v>12577700000</v>
      </c>
      <c r="G96" s="4">
        <v>13016600000</v>
      </c>
      <c r="H96" s="4">
        <v>11914700000</v>
      </c>
      <c r="I96" s="4">
        <v>14154000000</v>
      </c>
      <c r="J96" s="4">
        <v>15018700000</v>
      </c>
      <c r="K96" s="4">
        <v>15105000000</v>
      </c>
      <c r="L96" s="4">
        <v>13264000000</v>
      </c>
      <c r="M96" s="4">
        <v>15524000000</v>
      </c>
      <c r="N96" s="4">
        <v>18303000000</v>
      </c>
      <c r="O96" s="5">
        <v>23751000000</v>
      </c>
      <c r="P96" s="4">
        <v>18303000000</v>
      </c>
      <c r="Q96" s="4">
        <v>18993000000</v>
      </c>
      <c r="R96" s="4">
        <v>22488000000</v>
      </c>
      <c r="S96" s="4">
        <v>23751000000</v>
      </c>
    </row>
    <row r="97" spans="1:19" ht="16" x14ac:dyDescent="0.2">
      <c r="A97" s="3" t="s">
        <v>106</v>
      </c>
      <c r="B97" s="4">
        <v>7534500000</v>
      </c>
      <c r="C97" s="4">
        <v>9629700000</v>
      </c>
      <c r="D97" s="4">
        <v>9967300000</v>
      </c>
      <c r="E97" s="4">
        <v>12898000000</v>
      </c>
      <c r="F97" s="4">
        <v>12577700000</v>
      </c>
      <c r="G97" s="4">
        <v>13016600000</v>
      </c>
      <c r="H97" s="4">
        <v>11914700000</v>
      </c>
      <c r="I97" s="4">
        <v>14154000000</v>
      </c>
      <c r="J97" s="4">
        <v>15018700000</v>
      </c>
      <c r="K97" s="4">
        <v>15105000000</v>
      </c>
      <c r="L97" s="4">
        <v>13264000000</v>
      </c>
      <c r="M97" s="4">
        <v>15524000000</v>
      </c>
      <c r="N97" s="4">
        <v>18303000000</v>
      </c>
      <c r="O97" s="5">
        <v>23751000000</v>
      </c>
      <c r="P97" s="4">
        <v>18303000000</v>
      </c>
      <c r="Q97" s="4">
        <v>18993000000</v>
      </c>
      <c r="R97" s="4">
        <v>22488000000</v>
      </c>
      <c r="S97" s="4">
        <v>23751000000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v>318000000</v>
      </c>
      <c r="M98" s="4">
        <v>302000000</v>
      </c>
      <c r="N98" s="4">
        <v>323000000</v>
      </c>
      <c r="O98" s="5" t="s">
        <v>24</v>
      </c>
      <c r="P98" s="4">
        <v>323000000</v>
      </c>
      <c r="Q98" s="4">
        <v>328000000</v>
      </c>
      <c r="R98" s="4">
        <v>317000000</v>
      </c>
      <c r="S98" s="4" t="s">
        <v>24</v>
      </c>
    </row>
    <row r="99" spans="1:19" ht="16" x14ac:dyDescent="0.2">
      <c r="A99" s="3" t="s">
        <v>108</v>
      </c>
      <c r="B99" s="4" t="s">
        <v>24</v>
      </c>
      <c r="C99" s="4" t="s">
        <v>24</v>
      </c>
      <c r="D99" s="4" t="s">
        <v>24</v>
      </c>
      <c r="E99" s="4">
        <v>120400000</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v>286000000</v>
      </c>
      <c r="C100" s="4">
        <v>345000000</v>
      </c>
      <c r="D100" s="4">
        <v>452000000</v>
      </c>
      <c r="E100" s="4">
        <v>919000000</v>
      </c>
      <c r="F100" s="4">
        <v>1002000000</v>
      </c>
      <c r="G100" s="4">
        <v>1050000000</v>
      </c>
      <c r="H100" s="4">
        <v>1136000000</v>
      </c>
      <c r="I100" s="4">
        <v>1317000000</v>
      </c>
      <c r="J100" s="4">
        <v>1550000000</v>
      </c>
      <c r="K100" s="4">
        <v>1635000000</v>
      </c>
      <c r="L100" s="4">
        <v>1647000000</v>
      </c>
      <c r="M100" s="4">
        <v>1838000000</v>
      </c>
      <c r="N100" s="4">
        <v>956000000</v>
      </c>
      <c r="O100" s="5" t="s">
        <v>24</v>
      </c>
      <c r="P100" s="4">
        <v>956000000</v>
      </c>
      <c r="Q100" s="4">
        <v>1007000000</v>
      </c>
      <c r="R100" s="4">
        <v>1114000000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-286000000</v>
      </c>
      <c r="C103" s="4">
        <v>-345000000</v>
      </c>
      <c r="D103" s="4">
        <v>-452000000</v>
      </c>
      <c r="E103" s="4">
        <v>-798600000</v>
      </c>
      <c r="F103" s="4">
        <v>-1002000000</v>
      </c>
      <c r="G103" s="4">
        <v>-1050000000</v>
      </c>
      <c r="H103" s="4">
        <v>-1136000000</v>
      </c>
      <c r="I103" s="4">
        <v>-1317000000</v>
      </c>
      <c r="J103" s="4">
        <v>-1550000000</v>
      </c>
      <c r="K103" s="4">
        <v>-1635000000</v>
      </c>
      <c r="L103" s="4">
        <v>-1647000000</v>
      </c>
      <c r="M103" s="4">
        <v>-1838000000</v>
      </c>
      <c r="N103" s="4">
        <v>-956000000</v>
      </c>
      <c r="O103" s="5" t="s">
        <v>24</v>
      </c>
      <c r="P103" s="4">
        <v>-956000000</v>
      </c>
      <c r="Q103" s="4">
        <v>-1007000000</v>
      </c>
      <c r="R103" s="4">
        <v>-1114000000</v>
      </c>
      <c r="S103" s="4" t="s">
        <v>24</v>
      </c>
    </row>
    <row r="104" spans="1:19" ht="16" x14ac:dyDescent="0.2">
      <c r="A104" s="3" t="s">
        <v>113</v>
      </c>
      <c r="B104" s="4">
        <v>14219700000</v>
      </c>
      <c r="C104" s="4">
        <v>17552200000</v>
      </c>
      <c r="D104" s="4">
        <v>19091400000</v>
      </c>
      <c r="E104" s="4">
        <v>22098900000</v>
      </c>
      <c r="F104" s="4">
        <v>21232800000</v>
      </c>
      <c r="G104" s="4">
        <v>20408700000</v>
      </c>
      <c r="H104" s="4">
        <v>19236400000</v>
      </c>
      <c r="I104" s="4">
        <v>22692900000</v>
      </c>
      <c r="J104" s="4">
        <v>25258600000</v>
      </c>
      <c r="K104" s="4">
        <v>24903000000</v>
      </c>
      <c r="L104" s="4">
        <v>23481000000</v>
      </c>
      <c r="M104" s="4">
        <v>27872000000</v>
      </c>
      <c r="N104" s="4">
        <v>33125000000</v>
      </c>
      <c r="O104" s="5">
        <v>39091000000</v>
      </c>
      <c r="P104" s="4">
        <v>33125000000</v>
      </c>
      <c r="Q104" s="4">
        <v>32101000000</v>
      </c>
      <c r="R104" s="4">
        <v>37204000000</v>
      </c>
      <c r="S104" s="4">
        <v>39091000000</v>
      </c>
    </row>
    <row r="105" spans="1:19" ht="16" x14ac:dyDescent="0.2">
      <c r="A105" s="3" t="s">
        <v>114</v>
      </c>
      <c r="B105" s="4">
        <v>16814500000</v>
      </c>
      <c r="C105" s="4">
        <v>16959900000</v>
      </c>
      <c r="D105" s="4">
        <v>22453100000</v>
      </c>
      <c r="E105" s="4">
        <v>21577700000</v>
      </c>
      <c r="F105" s="4">
        <v>24380700000</v>
      </c>
      <c r="G105" s="4">
        <v>23832800000</v>
      </c>
      <c r="H105" s="4">
        <v>23759700000</v>
      </c>
      <c r="I105" s="4">
        <v>25891300000</v>
      </c>
      <c r="J105" s="4">
        <v>27237400000</v>
      </c>
      <c r="K105" s="4">
        <v>30229000000</v>
      </c>
      <c r="L105" s="4">
        <v>32734000000</v>
      </c>
      <c r="M105" s="4">
        <v>32888000000</v>
      </c>
      <c r="N105" s="4">
        <v>33596000000</v>
      </c>
      <c r="O105" s="5">
        <v>38112000000</v>
      </c>
      <c r="P105" s="4">
        <v>33596000000</v>
      </c>
      <c r="Q105" s="4">
        <v>35071000000</v>
      </c>
      <c r="R105" s="4">
        <v>35611000000</v>
      </c>
      <c r="S105" s="4">
        <v>38112000000</v>
      </c>
    </row>
    <row r="106" spans="1:19" ht="16" x14ac:dyDescent="0.2">
      <c r="A106" s="3" t="s">
        <v>115</v>
      </c>
      <c r="B106" s="4">
        <v>16814500000</v>
      </c>
      <c r="C106" s="4">
        <v>16959900000</v>
      </c>
      <c r="D106" s="4">
        <v>22453100000</v>
      </c>
      <c r="E106" s="4">
        <v>21577700000</v>
      </c>
      <c r="F106" s="4">
        <v>24380700000</v>
      </c>
      <c r="G106" s="4">
        <v>23832800000</v>
      </c>
      <c r="H106" s="4">
        <v>23759700000</v>
      </c>
      <c r="I106" s="4">
        <v>25891300000</v>
      </c>
      <c r="J106" s="4">
        <v>27237400000</v>
      </c>
      <c r="K106" s="4">
        <v>30229000000</v>
      </c>
      <c r="L106" s="4">
        <v>32734000000</v>
      </c>
      <c r="M106" s="4">
        <v>32888000000</v>
      </c>
      <c r="N106" s="4">
        <v>33596000000</v>
      </c>
      <c r="O106" s="5">
        <v>38112000000</v>
      </c>
      <c r="P106" s="4">
        <v>33596000000</v>
      </c>
      <c r="Q106" s="4">
        <v>35071000000</v>
      </c>
      <c r="R106" s="4">
        <v>35611000000</v>
      </c>
      <c r="S106" s="4">
        <v>38112000000</v>
      </c>
    </row>
    <row r="107" spans="1:19" ht="16" x14ac:dyDescent="0.2">
      <c r="A107" s="3" t="s">
        <v>116</v>
      </c>
      <c r="B107" s="4" t="s">
        <v>24</v>
      </c>
      <c r="C107" s="4" t="s">
        <v>24</v>
      </c>
      <c r="D107" s="4" t="s">
        <v>24</v>
      </c>
      <c r="E107" s="4" t="s">
        <v>24</v>
      </c>
      <c r="F107" s="4" t="s">
        <v>24</v>
      </c>
      <c r="G107" s="4" t="s">
        <v>24</v>
      </c>
      <c r="H107" s="4" t="s">
        <v>24</v>
      </c>
      <c r="I107" s="4" t="s">
        <v>24</v>
      </c>
      <c r="J107" s="4" t="s">
        <v>24</v>
      </c>
      <c r="K107" s="4">
        <v>51000000</v>
      </c>
      <c r="L107" s="4">
        <v>135000000</v>
      </c>
      <c r="M107" s="4">
        <v>40000000</v>
      </c>
      <c r="N107" s="4" t="s">
        <v>24</v>
      </c>
      <c r="O107" s="5" t="s">
        <v>24</v>
      </c>
      <c r="P107" s="4" t="s">
        <v>24</v>
      </c>
      <c r="Q107" s="4" t="s">
        <v>24</v>
      </c>
      <c r="R107" s="4" t="s">
        <v>24</v>
      </c>
      <c r="S107" s="4" t="s">
        <v>24</v>
      </c>
    </row>
    <row r="108" spans="1:19" ht="16" x14ac:dyDescent="0.2">
      <c r="A108" s="3" t="s">
        <v>117</v>
      </c>
      <c r="B108" s="4">
        <v>5929200000</v>
      </c>
      <c r="C108" s="4">
        <v>6880400000</v>
      </c>
      <c r="D108" s="4">
        <v>7859300000</v>
      </c>
      <c r="E108" s="4">
        <v>5577000000</v>
      </c>
      <c r="F108" s="4">
        <v>6657400000</v>
      </c>
      <c r="G108" s="4">
        <v>6948500000</v>
      </c>
      <c r="H108" s="4">
        <v>8440500000</v>
      </c>
      <c r="I108" s="4">
        <v>7627600000</v>
      </c>
      <c r="J108" s="4">
        <v>6306800000</v>
      </c>
      <c r="K108" s="4">
        <v>6448000000</v>
      </c>
      <c r="L108" s="4">
        <v>5932000000</v>
      </c>
      <c r="M108" s="4">
        <v>4920000000</v>
      </c>
      <c r="N108" s="4">
        <v>2952000000</v>
      </c>
      <c r="O108" s="5">
        <v>3042000000</v>
      </c>
      <c r="P108" s="4">
        <v>2952000000</v>
      </c>
      <c r="Q108" s="4">
        <v>3012000000</v>
      </c>
      <c r="R108" s="4">
        <v>3031000000</v>
      </c>
      <c r="S108" s="4">
        <v>3042000000</v>
      </c>
    </row>
    <row r="109" spans="1:19" ht="16" x14ac:dyDescent="0.2">
      <c r="A109" s="3" t="s">
        <v>118</v>
      </c>
      <c r="B109" s="4">
        <v>144300000</v>
      </c>
      <c r="C109" s="4">
        <v>168300000</v>
      </c>
      <c r="D109" s="4">
        <v>164400000</v>
      </c>
      <c r="E109" s="4">
        <v>160300000</v>
      </c>
      <c r="F109" s="4">
        <v>160900000</v>
      </c>
      <c r="G109" s="4">
        <v>160800000</v>
      </c>
      <c r="H109" s="4">
        <v>166000000</v>
      </c>
      <c r="I109" s="4">
        <v>209700000</v>
      </c>
      <c r="J109" s="4">
        <v>555800000</v>
      </c>
      <c r="K109" s="4">
        <v>495000000</v>
      </c>
      <c r="L109" s="4">
        <v>519000000</v>
      </c>
      <c r="M109" s="4">
        <v>576000000</v>
      </c>
      <c r="N109" s="4">
        <v>495000000</v>
      </c>
      <c r="O109" s="5">
        <v>506000000</v>
      </c>
      <c r="P109" s="4">
        <v>495000000</v>
      </c>
      <c r="Q109" s="4">
        <v>519000000</v>
      </c>
      <c r="R109" s="4">
        <v>511000000</v>
      </c>
      <c r="S109" s="4">
        <v>506000000</v>
      </c>
    </row>
    <row r="110" spans="1:19" ht="16" x14ac:dyDescent="0.2">
      <c r="A110" s="3" t="s">
        <v>119</v>
      </c>
      <c r="B110" s="4">
        <v>5784900000</v>
      </c>
      <c r="C110" s="4">
        <v>6712100000</v>
      </c>
      <c r="D110" s="4">
        <v>7694900000</v>
      </c>
      <c r="E110" s="4">
        <v>5416700000</v>
      </c>
      <c r="F110" s="4">
        <v>6496500000</v>
      </c>
      <c r="G110" s="4">
        <v>6787700000</v>
      </c>
      <c r="H110" s="4">
        <v>8274500000</v>
      </c>
      <c r="I110" s="4">
        <v>7417900000</v>
      </c>
      <c r="J110" s="4">
        <v>5751000000</v>
      </c>
      <c r="K110" s="4">
        <v>5953000000</v>
      </c>
      <c r="L110" s="4">
        <v>5413000000</v>
      </c>
      <c r="M110" s="4">
        <v>4344000000</v>
      </c>
      <c r="N110" s="4">
        <v>2457000000</v>
      </c>
      <c r="O110" s="5" t="s">
        <v>24</v>
      </c>
      <c r="P110" s="4">
        <v>2457000000</v>
      </c>
      <c r="Q110" s="4">
        <v>2493000000</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t="s">
        <v>24</v>
      </c>
      <c r="E114" s="4" t="s">
        <v>24</v>
      </c>
      <c r="F114" s="4" t="s">
        <v>24</v>
      </c>
      <c r="G114" s="4" t="s">
        <v>24</v>
      </c>
      <c r="H114" s="4" t="s">
        <v>24</v>
      </c>
      <c r="I114" s="4" t="s">
        <v>24</v>
      </c>
      <c r="J114" s="4" t="s">
        <v>24</v>
      </c>
      <c r="K114" s="4" t="s">
        <v>24</v>
      </c>
      <c r="L114" s="4" t="s">
        <v>24</v>
      </c>
      <c r="M114" s="4" t="s">
        <v>24</v>
      </c>
      <c r="N114" s="4" t="s">
        <v>24</v>
      </c>
      <c r="O114" s="5">
        <v>2536000000</v>
      </c>
      <c r="P114" s="4" t="s">
        <v>24</v>
      </c>
      <c r="Q114" s="4" t="s">
        <v>24</v>
      </c>
      <c r="R114" s="4">
        <v>2520000000</v>
      </c>
      <c r="S114" s="4">
        <v>2536000000</v>
      </c>
    </row>
    <row r="115" spans="1:19" ht="16" x14ac:dyDescent="0.2">
      <c r="A115" s="3" t="s">
        <v>121</v>
      </c>
      <c r="B115" s="4">
        <v>22743700000</v>
      </c>
      <c r="C115" s="4">
        <v>23840300000</v>
      </c>
      <c r="D115" s="4">
        <v>30312400000</v>
      </c>
      <c r="E115" s="4">
        <v>27154700000</v>
      </c>
      <c r="F115" s="4">
        <v>31038100000</v>
      </c>
      <c r="G115" s="4">
        <v>30781300000</v>
      </c>
      <c r="H115" s="4">
        <v>32200200000</v>
      </c>
      <c r="I115" s="4">
        <v>33518900000</v>
      </c>
      <c r="J115" s="4">
        <v>33544200000</v>
      </c>
      <c r="K115" s="4">
        <v>36677000000</v>
      </c>
      <c r="L115" s="4">
        <v>38666000000</v>
      </c>
      <c r="M115" s="4">
        <v>37808000000</v>
      </c>
      <c r="N115" s="4">
        <v>36548000000</v>
      </c>
      <c r="O115" s="5">
        <v>41154000000</v>
      </c>
      <c r="P115" s="4">
        <v>36548000000</v>
      </c>
      <c r="Q115" s="4">
        <v>38083000000</v>
      </c>
      <c r="R115" s="4">
        <v>38642000000</v>
      </c>
      <c r="S115" s="4">
        <v>41154000000</v>
      </c>
    </row>
    <row r="116" spans="1:19" ht="16" x14ac:dyDescent="0.2">
      <c r="A116" s="3" t="s">
        <v>122</v>
      </c>
      <c r="B116" s="4">
        <v>36963400000</v>
      </c>
      <c r="C116" s="4">
        <v>41392500000</v>
      </c>
      <c r="D116" s="4">
        <v>49403800000</v>
      </c>
      <c r="E116" s="4">
        <v>49253600000</v>
      </c>
      <c r="F116" s="4">
        <v>52270900000</v>
      </c>
      <c r="G116" s="4">
        <v>51190000000</v>
      </c>
      <c r="H116" s="4">
        <v>51436600000</v>
      </c>
      <c r="I116" s="4">
        <v>56211800000</v>
      </c>
      <c r="J116" s="4">
        <v>58802800000</v>
      </c>
      <c r="K116" s="4">
        <v>61580000000</v>
      </c>
      <c r="L116" s="4">
        <v>62147000000</v>
      </c>
      <c r="M116" s="4">
        <v>65680000000</v>
      </c>
      <c r="N116" s="4">
        <v>69673000000</v>
      </c>
      <c r="O116" s="5">
        <v>80245000000</v>
      </c>
      <c r="P116" s="4">
        <v>69673000000</v>
      </c>
      <c r="Q116" s="4">
        <v>70184000000</v>
      </c>
      <c r="R116" s="4">
        <v>75846000000</v>
      </c>
      <c r="S116" s="4">
        <v>80245000000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3106300000</v>
      </c>
      <c r="C118" s="4">
        <v>3251700000</v>
      </c>
      <c r="D118" s="4">
        <v>3352200000</v>
      </c>
      <c r="E118" s="4">
        <v>3524200000</v>
      </c>
      <c r="F118" s="4">
        <v>3675400000</v>
      </c>
      <c r="G118" s="4">
        <v>3825600000</v>
      </c>
      <c r="H118" s="4">
        <v>3911800000</v>
      </c>
      <c r="I118" s="4">
        <v>4280500000</v>
      </c>
      <c r="J118" s="4">
        <v>4474200000</v>
      </c>
      <c r="K118" s="4">
        <v>4642000000</v>
      </c>
      <c r="L118" s="4">
        <v>4895000000</v>
      </c>
      <c r="M118" s="4">
        <v>5054000000</v>
      </c>
      <c r="N118" s="4">
        <v>5165000000</v>
      </c>
      <c r="O118" s="5" t="s">
        <v>24</v>
      </c>
      <c r="P118" s="4">
        <v>5165000000</v>
      </c>
      <c r="Q118" s="4">
        <v>5191000000</v>
      </c>
      <c r="R118" s="4">
        <v>5227000000</v>
      </c>
      <c r="S118" s="4" t="s">
        <v>24</v>
      </c>
    </row>
    <row r="119" spans="1:19" ht="16" x14ac:dyDescent="0.2">
      <c r="A119" s="3" t="s">
        <v>125</v>
      </c>
      <c r="B119" s="4">
        <v>3106300000</v>
      </c>
      <c r="C119" s="4">
        <v>3251700000</v>
      </c>
      <c r="D119" s="4">
        <v>3352200000</v>
      </c>
      <c r="E119" s="4">
        <v>3524200000</v>
      </c>
      <c r="F119" s="4">
        <v>3675400000</v>
      </c>
      <c r="G119" s="4">
        <v>3825600000</v>
      </c>
      <c r="H119" s="4">
        <v>3911800000</v>
      </c>
      <c r="I119" s="4">
        <v>4280500000</v>
      </c>
      <c r="J119" s="4">
        <v>4474200000</v>
      </c>
      <c r="K119" s="4">
        <v>4642000000</v>
      </c>
      <c r="L119" s="4">
        <v>4895000000</v>
      </c>
      <c r="M119" s="4">
        <v>5054000000</v>
      </c>
      <c r="N119" s="4">
        <v>5165000000</v>
      </c>
      <c r="O119" s="5" t="s">
        <v>24</v>
      </c>
      <c r="P119" s="4">
        <v>5165000000</v>
      </c>
      <c r="Q119" s="4">
        <v>5191000000</v>
      </c>
      <c r="R119" s="4">
        <v>5227000000</v>
      </c>
      <c r="S119" s="4" t="s">
        <v>24</v>
      </c>
    </row>
    <row r="120" spans="1:19" ht="16" x14ac:dyDescent="0.2">
      <c r="A120" s="3" t="s">
        <v>126</v>
      </c>
      <c r="B120" s="4" t="s">
        <v>24</v>
      </c>
      <c r="C120" s="4" t="s">
        <v>24</v>
      </c>
      <c r="D120" s="4" t="s">
        <v>24</v>
      </c>
      <c r="E120" s="4" t="s">
        <v>24</v>
      </c>
      <c r="F120" s="4" t="s">
        <v>24</v>
      </c>
      <c r="G120" s="4" t="s">
        <v>24</v>
      </c>
      <c r="H120" s="4" t="s">
        <v>24</v>
      </c>
      <c r="I120" s="4" t="s">
        <v>24</v>
      </c>
      <c r="J120" s="4" t="s">
        <v>24</v>
      </c>
      <c r="K120" s="4" t="s">
        <v>24</v>
      </c>
      <c r="L120" s="4" t="s">
        <v>24</v>
      </c>
      <c r="M120" s="4" t="s">
        <v>24</v>
      </c>
      <c r="N120" s="4" t="s">
        <v>24</v>
      </c>
      <c r="O120" s="5" t="s">
        <v>24</v>
      </c>
      <c r="P120" s="4" t="s">
        <v>24</v>
      </c>
      <c r="Q120" s="4" t="s">
        <v>24</v>
      </c>
      <c r="R120" s="4" t="s">
        <v>24</v>
      </c>
      <c r="S120" s="4" t="s">
        <v>24</v>
      </c>
    </row>
    <row r="121" spans="1:19" ht="16" x14ac:dyDescent="0.2">
      <c r="A121" s="3" t="s">
        <v>127</v>
      </c>
      <c r="B121" s="4">
        <v>5789500000</v>
      </c>
      <c r="C121" s="4">
        <v>7292800000</v>
      </c>
      <c r="D121" s="4">
        <v>8813800000</v>
      </c>
      <c r="E121" s="4">
        <v>10210900000</v>
      </c>
      <c r="F121" s="4">
        <v>12834200000</v>
      </c>
      <c r="G121" s="4">
        <v>15497600000</v>
      </c>
      <c r="H121" s="4">
        <v>15677100000</v>
      </c>
      <c r="I121" s="4">
        <v>15460800000</v>
      </c>
      <c r="J121" s="4">
        <v>16311800000</v>
      </c>
      <c r="K121" s="4">
        <v>17474000000</v>
      </c>
      <c r="L121" s="4">
        <v>18065000000</v>
      </c>
      <c r="M121" s="4">
        <v>20533000000</v>
      </c>
      <c r="N121" s="4">
        <v>24094000000</v>
      </c>
      <c r="O121" s="5" t="s">
        <v>24</v>
      </c>
      <c r="P121" s="4">
        <v>24094000000</v>
      </c>
      <c r="Q121" s="4">
        <v>25333000000</v>
      </c>
      <c r="R121" s="4">
        <v>26630000000</v>
      </c>
      <c r="S121" s="4" t="s">
        <v>24</v>
      </c>
    </row>
    <row r="122" spans="1:19" ht="16" x14ac:dyDescent="0.2">
      <c r="A122" s="3" t="s">
        <v>128</v>
      </c>
      <c r="B122" s="4">
        <v>12353100000</v>
      </c>
      <c r="C122" s="4">
        <v>14519400000</v>
      </c>
      <c r="D122" s="4">
        <v>16875200000</v>
      </c>
      <c r="E122" s="4">
        <v>19645600000</v>
      </c>
      <c r="F122" s="4">
        <v>22004400000</v>
      </c>
      <c r="G122" s="4">
        <v>23144800000</v>
      </c>
      <c r="H122" s="4">
        <v>23911300000</v>
      </c>
      <c r="I122" s="4">
        <v>25301300000</v>
      </c>
      <c r="J122" s="4">
        <v>27553000000</v>
      </c>
      <c r="K122" s="4">
        <v>29852000000</v>
      </c>
      <c r="L122" s="4">
        <v>31646000000</v>
      </c>
      <c r="M122" s="4">
        <v>36449000000</v>
      </c>
      <c r="N122" s="4">
        <v>42247000000</v>
      </c>
      <c r="O122" s="5" t="s">
        <v>24</v>
      </c>
      <c r="P122" s="4">
        <v>42247000000</v>
      </c>
      <c r="Q122" s="4">
        <v>43846000000</v>
      </c>
      <c r="R122" s="4">
        <v>46336000000</v>
      </c>
      <c r="S122" s="4" t="s">
        <v>24</v>
      </c>
    </row>
    <row r="123" spans="1:19" ht="16" x14ac:dyDescent="0.2">
      <c r="A123" s="3" t="s">
        <v>129</v>
      </c>
      <c r="B123" s="4">
        <v>-3379600000</v>
      </c>
      <c r="C123" s="4">
        <v>-3678000000</v>
      </c>
      <c r="D123" s="4">
        <v>-4571500000</v>
      </c>
      <c r="E123" s="4">
        <v>-2693100000</v>
      </c>
      <c r="F123" s="4">
        <v>-3783000000</v>
      </c>
      <c r="G123" s="4">
        <v>-4729400000</v>
      </c>
      <c r="H123" s="4">
        <v>-5626000000</v>
      </c>
      <c r="I123" s="4">
        <v>-4563700000</v>
      </c>
      <c r="J123" s="4">
        <v>-4427600000</v>
      </c>
      <c r="K123" s="4">
        <v>-5607000000</v>
      </c>
      <c r="L123" s="4">
        <v>-5539000000</v>
      </c>
      <c r="M123" s="4">
        <v>-2539000000</v>
      </c>
      <c r="N123" s="4">
        <v>-3056000000</v>
      </c>
      <c r="O123" s="5" t="s">
        <v>24</v>
      </c>
      <c r="P123" s="4">
        <v>-3056000000</v>
      </c>
      <c r="Q123" s="4">
        <v>-2372000000</v>
      </c>
      <c r="R123" s="4">
        <v>-2538000000</v>
      </c>
      <c r="S123" s="4" t="s">
        <v>24</v>
      </c>
    </row>
    <row r="124" spans="1:19" ht="16" x14ac:dyDescent="0.2">
      <c r="A124" s="3" t="s">
        <v>130</v>
      </c>
      <c r="B124" s="4">
        <v>6290300000</v>
      </c>
      <c r="C124" s="4">
        <v>6800300000</v>
      </c>
      <c r="D124" s="4">
        <v>6842100000</v>
      </c>
      <c r="E124" s="4">
        <v>10265800000</v>
      </c>
      <c r="F124" s="4">
        <v>9062600000</v>
      </c>
      <c r="G124" s="4">
        <v>6743400000</v>
      </c>
      <c r="H124" s="4">
        <v>6520000000</v>
      </c>
      <c r="I124" s="4">
        <v>9557300000</v>
      </c>
      <c r="J124" s="4">
        <v>11287800000</v>
      </c>
      <c r="K124" s="4">
        <v>11413000000</v>
      </c>
      <c r="L124" s="4">
        <v>12937000000</v>
      </c>
      <c r="M124" s="4">
        <v>18431000000</v>
      </c>
      <c r="N124" s="4">
        <v>20262000000</v>
      </c>
      <c r="O124" s="5">
        <v>23048000000</v>
      </c>
      <c r="P124" s="4">
        <v>20262000000</v>
      </c>
      <c r="Q124" s="4">
        <v>21332000000</v>
      </c>
      <c r="R124" s="4">
        <v>22395000000</v>
      </c>
      <c r="S124" s="4">
        <v>23048000000</v>
      </c>
    </row>
    <row r="125" spans="1:19" ht="16" x14ac:dyDescent="0.2">
      <c r="A125" s="3" t="s">
        <v>131</v>
      </c>
      <c r="B125" s="4">
        <v>13100000</v>
      </c>
      <c r="C125" s="4">
        <v>14600000</v>
      </c>
      <c r="D125" s="4">
        <v>19900000</v>
      </c>
      <c r="E125" s="4">
        <v>1900000</v>
      </c>
      <c r="F125" s="4">
        <v>2900000</v>
      </c>
      <c r="G125" s="4">
        <v>14200000</v>
      </c>
      <c r="H125" s="4">
        <v>24800000</v>
      </c>
      <c r="I125" s="4">
        <v>17200000</v>
      </c>
      <c r="J125" s="4">
        <v>17400000</v>
      </c>
      <c r="K125" s="4">
        <v>18000000</v>
      </c>
      <c r="L125" s="4">
        <v>7000000</v>
      </c>
      <c r="M125" s="4">
        <v>3000000</v>
      </c>
      <c r="N125" s="4">
        <v>95000000</v>
      </c>
      <c r="O125" s="5">
        <v>104000000</v>
      </c>
      <c r="P125" s="4">
        <v>95000000</v>
      </c>
      <c r="Q125" s="4">
        <v>104000000</v>
      </c>
      <c r="R125" s="4">
        <v>106000000</v>
      </c>
      <c r="S125" s="4">
        <v>104000000</v>
      </c>
    </row>
    <row r="126" spans="1:19" ht="16" x14ac:dyDescent="0.2">
      <c r="A126" s="3" t="s">
        <v>132</v>
      </c>
      <c r="B126" s="4">
        <v>6303400000</v>
      </c>
      <c r="C126" s="4">
        <v>6814900000</v>
      </c>
      <c r="D126" s="4">
        <v>6862000000</v>
      </c>
      <c r="E126" s="4">
        <v>10267700000</v>
      </c>
      <c r="F126" s="4">
        <v>9065500000</v>
      </c>
      <c r="G126" s="4">
        <v>6757600000</v>
      </c>
      <c r="H126" s="4">
        <v>6544800000</v>
      </c>
      <c r="I126" s="4">
        <v>9574500000</v>
      </c>
      <c r="J126" s="4">
        <v>11305200000</v>
      </c>
      <c r="K126" s="4">
        <v>11431000000</v>
      </c>
      <c r="L126" s="4">
        <v>12944000000</v>
      </c>
      <c r="M126" s="4">
        <v>18434000000</v>
      </c>
      <c r="N126" s="4">
        <v>20357000000</v>
      </c>
      <c r="O126" s="5">
        <v>23152000000</v>
      </c>
      <c r="P126" s="4">
        <v>20357000000</v>
      </c>
      <c r="Q126" s="4">
        <v>21436000000</v>
      </c>
      <c r="R126" s="4">
        <v>22501000000</v>
      </c>
      <c r="S126" s="4">
        <v>23152000000</v>
      </c>
    </row>
    <row r="127" spans="1:19" ht="16" x14ac:dyDescent="0.2">
      <c r="A127" s="20" t="s">
        <v>133</v>
      </c>
      <c r="B127" s="21">
        <v>43266800000</v>
      </c>
      <c r="C127" s="21">
        <v>48207400000</v>
      </c>
      <c r="D127" s="21">
        <v>56265800000</v>
      </c>
      <c r="E127" s="21">
        <v>59521300000</v>
      </c>
      <c r="F127" s="21">
        <v>61336400000</v>
      </c>
      <c r="G127" s="21">
        <v>57947600000</v>
      </c>
      <c r="H127" s="21">
        <v>57981400000</v>
      </c>
      <c r="I127" s="21">
        <v>65786300000</v>
      </c>
      <c r="J127" s="21">
        <v>70108000000</v>
      </c>
      <c r="K127" s="21">
        <v>73011000000</v>
      </c>
      <c r="L127" s="21">
        <v>75091000000</v>
      </c>
      <c r="M127" s="21">
        <v>84114000000</v>
      </c>
      <c r="N127" s="21">
        <v>90030000000</v>
      </c>
      <c r="O127" s="22">
        <v>103397000000</v>
      </c>
      <c r="P127" s="21">
        <v>90030000000</v>
      </c>
      <c r="Q127" s="21">
        <v>91620000000</v>
      </c>
      <c r="R127" s="21">
        <v>98347000000</v>
      </c>
      <c r="S127" s="21">
        <v>103397000000</v>
      </c>
    </row>
    <row r="128" spans="1:19" ht="16" x14ac:dyDescent="0.2">
      <c r="A128" s="23" t="s">
        <v>134</v>
      </c>
      <c r="B128" s="4">
        <v>422180389</v>
      </c>
      <c r="C128" s="4">
        <v>406069859</v>
      </c>
      <c r="D128" s="4">
        <v>387805329</v>
      </c>
      <c r="E128" s="4">
        <v>373802764</v>
      </c>
      <c r="F128" s="4">
        <v>345504399</v>
      </c>
      <c r="G128" s="4">
        <v>316687311</v>
      </c>
      <c r="H128" s="4">
        <v>314767824</v>
      </c>
      <c r="I128" s="4">
        <v>321841302</v>
      </c>
      <c r="J128" s="4">
        <v>318455398</v>
      </c>
      <c r="K128" s="4">
        <v>313140415</v>
      </c>
      <c r="L128" s="4">
        <v>313655950</v>
      </c>
      <c r="M128" s="4">
        <v>308065060</v>
      </c>
      <c r="N128" s="4">
        <v>298771915</v>
      </c>
      <c r="O128" s="5">
        <v>293192141</v>
      </c>
      <c r="P128" s="4">
        <v>298771915</v>
      </c>
      <c r="Q128" s="4">
        <v>296322273</v>
      </c>
      <c r="R128" s="4">
        <v>293192141</v>
      </c>
      <c r="S128" s="4">
        <v>293192141</v>
      </c>
    </row>
    <row r="129" spans="1:30" ht="19" x14ac:dyDescent="0.25">
      <c r="A129" s="15" t="s">
        <v>196</v>
      </c>
      <c r="B129" s="10"/>
      <c r="C129" s="11">
        <f>(C128/B128)-1</f>
        <v>-3.8160299293295674E-2</v>
      </c>
      <c r="D129" s="11">
        <f>(D128/C128)-1</f>
        <v>-4.4978787750902693E-2</v>
      </c>
      <c r="E129" s="11">
        <f>(E128/D128)-1</f>
        <v>-3.6107201095217589E-2</v>
      </c>
      <c r="F129" s="11">
        <f t="shared" ref="F129:N129" si="6">(F128/E128)-1</f>
        <v>-7.5704001482450267E-2</v>
      </c>
      <c r="G129" s="11">
        <f t="shared" si="6"/>
        <v>-8.3405849776170271E-2</v>
      </c>
      <c r="H129" s="11">
        <f t="shared" si="6"/>
        <v>-6.0611427528903805E-3</v>
      </c>
      <c r="I129" s="11">
        <f t="shared" si="6"/>
        <v>2.2472049112618242E-2</v>
      </c>
      <c r="J129" s="11">
        <f t="shared" si="6"/>
        <v>-1.0520414809905287E-2</v>
      </c>
      <c r="K129" s="11">
        <f t="shared" si="6"/>
        <v>-1.6689881953264929E-2</v>
      </c>
      <c r="L129" s="11">
        <f t="shared" si="6"/>
        <v>1.6463381132072463E-3</v>
      </c>
      <c r="M129" s="11">
        <f t="shared" si="6"/>
        <v>-1.7824912934060411E-2</v>
      </c>
      <c r="N129" s="11">
        <f t="shared" si="6"/>
        <v>-3.0166176586205573E-2</v>
      </c>
      <c r="O129" s="11">
        <f>(O128/N128)-1</f>
        <v>-1.8675697814501735E-2</v>
      </c>
      <c r="P129" s="11"/>
      <c r="Q129" s="11">
        <f>(Q128/P128)-1</f>
        <v>-8.1990370480438113E-3</v>
      </c>
      <c r="R129" s="11">
        <f>(R128/Q128)-1</f>
        <v>-1.0563269403646935E-2</v>
      </c>
      <c r="S129" s="11">
        <f>(S128/R128)-1</f>
        <v>0</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51000000</v>
      </c>
      <c r="L130" s="4">
        <v>453000000</v>
      </c>
      <c r="M130" s="4">
        <v>342000000</v>
      </c>
      <c r="N130" s="4">
        <v>323000000</v>
      </c>
      <c r="O130" s="5" t="s">
        <v>24</v>
      </c>
      <c r="P130" s="4">
        <v>323000000</v>
      </c>
      <c r="Q130" s="4">
        <v>328000000</v>
      </c>
      <c r="R130" s="4">
        <v>317000000</v>
      </c>
      <c r="S130" s="4" t="s">
        <v>24</v>
      </c>
    </row>
    <row r="131" spans="1:30" ht="16" x14ac:dyDescent="0.2">
      <c r="A131" s="3" t="s">
        <v>136</v>
      </c>
      <c r="B131" s="4">
        <v>20558400000</v>
      </c>
      <c r="C131" s="4">
        <v>22942400000</v>
      </c>
      <c r="D131" s="4">
        <v>27768200000</v>
      </c>
      <c r="E131" s="4">
        <v>30971700000</v>
      </c>
      <c r="F131" s="4">
        <v>33171400000</v>
      </c>
      <c r="G131" s="4">
        <v>32687200000</v>
      </c>
      <c r="H131" s="4">
        <v>31338600000</v>
      </c>
      <c r="I131" s="4">
        <v>30710400000</v>
      </c>
      <c r="J131" s="4">
        <v>38352100000</v>
      </c>
      <c r="K131" s="4">
        <v>41477000000</v>
      </c>
      <c r="L131" s="4">
        <v>38932000000</v>
      </c>
      <c r="M131" s="4">
        <v>40395000000</v>
      </c>
      <c r="N131" s="4">
        <v>47125000000</v>
      </c>
      <c r="O131" s="5">
        <v>55287000000</v>
      </c>
      <c r="P131" s="4">
        <v>47125000000</v>
      </c>
      <c r="Q131" s="4">
        <v>50088000000</v>
      </c>
      <c r="R131" s="4">
        <v>52832000000</v>
      </c>
      <c r="S131" s="4">
        <v>55287000000</v>
      </c>
    </row>
    <row r="132" spans="1:30" ht="16" x14ac:dyDescent="0.2">
      <c r="A132" s="3" t="s">
        <v>137</v>
      </c>
      <c r="B132" s="6">
        <v>326.14999999999998</v>
      </c>
      <c r="C132" s="6">
        <v>336.65</v>
      </c>
      <c r="D132" s="6">
        <v>404.67</v>
      </c>
      <c r="E132" s="6">
        <v>301.64</v>
      </c>
      <c r="F132" s="6">
        <v>365.91</v>
      </c>
      <c r="G132" s="6">
        <v>483.71</v>
      </c>
      <c r="H132" s="6">
        <v>478.83</v>
      </c>
      <c r="I132" s="6">
        <v>320.75</v>
      </c>
      <c r="J132" s="6">
        <v>339.24</v>
      </c>
      <c r="K132" s="6">
        <v>362.85</v>
      </c>
      <c r="L132" s="6">
        <v>300.77</v>
      </c>
      <c r="M132" s="6">
        <v>219.13</v>
      </c>
      <c r="N132" s="6">
        <v>231.49</v>
      </c>
      <c r="O132" s="7">
        <v>238.8</v>
      </c>
      <c r="P132" s="6">
        <v>231.49</v>
      </c>
      <c r="Q132" s="6">
        <v>233.66</v>
      </c>
      <c r="R132" s="6">
        <v>234.8</v>
      </c>
      <c r="S132" s="6">
        <v>238.8</v>
      </c>
    </row>
    <row r="133" spans="1:30" ht="16" x14ac:dyDescent="0.2">
      <c r="A133" s="3" t="s">
        <v>138</v>
      </c>
      <c r="B133" s="4">
        <v>12</v>
      </c>
      <c r="C133" s="4">
        <v>12</v>
      </c>
      <c r="D133" s="4">
        <v>11</v>
      </c>
      <c r="E133" s="4">
        <v>16</v>
      </c>
      <c r="F133" s="4">
        <v>14</v>
      </c>
      <c r="G133" s="4">
        <v>10</v>
      </c>
      <c r="H133" s="4">
        <v>10</v>
      </c>
      <c r="I133" s="4">
        <v>13</v>
      </c>
      <c r="J133" s="4">
        <v>10</v>
      </c>
      <c r="K133" s="4">
        <v>10</v>
      </c>
      <c r="L133" s="4">
        <v>12</v>
      </c>
      <c r="M133" s="4">
        <v>17</v>
      </c>
      <c r="N133" s="4">
        <v>18</v>
      </c>
      <c r="O133" s="5">
        <v>18</v>
      </c>
      <c r="P133" s="4">
        <v>18</v>
      </c>
      <c r="Q133" s="4">
        <v>19</v>
      </c>
      <c r="R133" s="4">
        <v>19</v>
      </c>
      <c r="S133" s="4">
        <v>18</v>
      </c>
    </row>
    <row r="134" spans="1:30" ht="16" x14ac:dyDescent="0.2">
      <c r="A134" s="3" t="s">
        <v>139</v>
      </c>
      <c r="B134" s="6">
        <v>2.2799999999999998</v>
      </c>
      <c r="C134" s="6">
        <v>2.0699999999999998</v>
      </c>
      <c r="D134" s="6">
        <v>2.2400000000000002</v>
      </c>
      <c r="E134" s="6">
        <v>2.06</v>
      </c>
      <c r="F134" s="6">
        <v>2.17</v>
      </c>
      <c r="G134" s="6">
        <v>2.06</v>
      </c>
      <c r="H134" s="6">
        <v>2.13</v>
      </c>
      <c r="I134" s="6">
        <v>2.12</v>
      </c>
      <c r="J134" s="6">
        <v>1.92</v>
      </c>
      <c r="K134" s="6">
        <v>2.04</v>
      </c>
      <c r="L134" s="6">
        <v>2.2400000000000002</v>
      </c>
      <c r="M134" s="6">
        <v>2.15</v>
      </c>
      <c r="N134" s="6">
        <v>1.98</v>
      </c>
      <c r="O134" s="7">
        <v>1.98</v>
      </c>
      <c r="P134" s="6">
        <v>1.98</v>
      </c>
      <c r="Q134" s="6">
        <v>2.0699999999999998</v>
      </c>
      <c r="R134" s="6">
        <v>1.96</v>
      </c>
      <c r="S134" s="6">
        <v>1.98</v>
      </c>
    </row>
    <row r="135" spans="1:30" ht="16" x14ac:dyDescent="0.2">
      <c r="A135" s="3" t="s">
        <v>140</v>
      </c>
      <c r="B135" s="6">
        <v>-18.78</v>
      </c>
      <c r="C135" s="6">
        <v>-11.06</v>
      </c>
      <c r="D135" s="6">
        <v>-12.65</v>
      </c>
      <c r="E135" s="6">
        <v>-19.89</v>
      </c>
      <c r="F135" s="6">
        <v>-29.21</v>
      </c>
      <c r="G135" s="6">
        <v>-32.86</v>
      </c>
      <c r="H135" s="6">
        <v>-35.130000000000003</v>
      </c>
      <c r="I135" s="6">
        <v>-28.84</v>
      </c>
      <c r="J135" s="6">
        <v>-5.12</v>
      </c>
      <c r="K135" s="6">
        <v>-4.28</v>
      </c>
      <c r="L135" s="6">
        <v>-24.92</v>
      </c>
      <c r="M135" s="6">
        <v>-22.44</v>
      </c>
      <c r="N135" s="6">
        <v>37.380000000000003</v>
      </c>
      <c r="O135" s="7">
        <v>135.9</v>
      </c>
      <c r="P135" s="6">
        <v>37.380000000000003</v>
      </c>
      <c r="Q135" s="6">
        <v>65.150000000000006</v>
      </c>
      <c r="R135" s="6">
        <v>63.17</v>
      </c>
      <c r="S135" s="6">
        <v>135.9</v>
      </c>
    </row>
    <row r="136" spans="1:30" ht="16" x14ac:dyDescent="0.2">
      <c r="A136" s="3" t="s">
        <v>141</v>
      </c>
      <c r="B136" s="4">
        <v>55700</v>
      </c>
      <c r="C136" s="4">
        <v>61300</v>
      </c>
      <c r="D136" s="4">
        <v>66900</v>
      </c>
      <c r="E136" s="4">
        <v>67000</v>
      </c>
      <c r="F136" s="4">
        <v>59600</v>
      </c>
      <c r="G136" s="4">
        <v>57180</v>
      </c>
      <c r="H136" s="4">
        <v>56800</v>
      </c>
      <c r="I136" s="4">
        <v>60500</v>
      </c>
      <c r="J136" s="4">
        <v>74000</v>
      </c>
      <c r="K136" s="4" t="s">
        <v>24</v>
      </c>
      <c r="L136" s="4" t="s">
        <v>24</v>
      </c>
      <c r="M136" s="4">
        <v>75600</v>
      </c>
      <c r="N136" s="4">
        <v>82200</v>
      </c>
      <c r="O136" s="5">
        <v>82200</v>
      </c>
      <c r="P136" s="4">
        <v>82200</v>
      </c>
      <c r="Q136" s="4">
        <v>82200</v>
      </c>
      <c r="R136" s="4">
        <v>82200</v>
      </c>
      <c r="S136" s="4">
        <v>82200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1874300000</v>
      </c>
      <c r="C139" s="4">
        <v>2807800000</v>
      </c>
      <c r="D139" s="4">
        <v>3071600000</v>
      </c>
      <c r="E139" s="4">
        <v>3537600000</v>
      </c>
      <c r="F139" s="4">
        <v>3163300000</v>
      </c>
      <c r="G139" s="4">
        <v>1940900000</v>
      </c>
      <c r="H139" s="4">
        <v>1521500000</v>
      </c>
      <c r="I139" s="4">
        <v>2159200000</v>
      </c>
      <c r="J139" s="4">
        <v>2370600000</v>
      </c>
      <c r="K139" s="4">
        <v>3257000000</v>
      </c>
      <c r="L139" s="4">
        <v>2753000000</v>
      </c>
      <c r="M139" s="4">
        <v>5965000000</v>
      </c>
      <c r="N139" s="4">
        <v>7130000000</v>
      </c>
      <c r="O139" s="5">
        <v>10031000000</v>
      </c>
      <c r="P139" s="4">
        <v>2244000000</v>
      </c>
      <c r="Q139" s="4">
        <v>1957000000</v>
      </c>
      <c r="R139" s="4">
        <v>2858000000</v>
      </c>
      <c r="S139" s="4">
        <v>2972000000</v>
      </c>
    </row>
    <row r="140" spans="1:30" ht="16" x14ac:dyDescent="0.2">
      <c r="A140" s="3" t="s">
        <v>143</v>
      </c>
      <c r="B140" s="4">
        <v>914800000</v>
      </c>
      <c r="C140" s="4">
        <v>914900000</v>
      </c>
      <c r="D140" s="4">
        <v>1004200000</v>
      </c>
      <c r="E140" s="4">
        <v>1140300000</v>
      </c>
      <c r="F140" s="4">
        <v>1306500000</v>
      </c>
      <c r="G140" s="4">
        <v>1382400000</v>
      </c>
      <c r="H140" s="4">
        <v>1559800000</v>
      </c>
      <c r="I140" s="4">
        <v>1715500000</v>
      </c>
      <c r="J140" s="4">
        <v>1927100000</v>
      </c>
      <c r="K140" s="4">
        <v>2019000000</v>
      </c>
      <c r="L140" s="4">
        <v>2118000000</v>
      </c>
      <c r="M140" s="4">
        <v>2050000000</v>
      </c>
      <c r="N140" s="4">
        <v>1895000000</v>
      </c>
      <c r="O140" s="5">
        <v>1979000000</v>
      </c>
      <c r="P140" s="4">
        <v>452000000</v>
      </c>
      <c r="Q140" s="4">
        <v>494000000</v>
      </c>
      <c r="R140" s="4">
        <v>501000000</v>
      </c>
      <c r="S140" s="4">
        <v>532000000</v>
      </c>
    </row>
    <row r="141" spans="1:30" ht="16" x14ac:dyDescent="0.2">
      <c r="A141" s="20" t="s">
        <v>144</v>
      </c>
      <c r="B141" s="21">
        <v>720700000</v>
      </c>
      <c r="C141" s="21">
        <v>-640500000</v>
      </c>
      <c r="D141" s="21">
        <v>-210600000</v>
      </c>
      <c r="E141" s="21">
        <v>-7900000</v>
      </c>
      <c r="F141" s="21">
        <v>-289500000</v>
      </c>
      <c r="G141" s="21">
        <v>177100000</v>
      </c>
      <c r="H141" s="21">
        <v>368900000</v>
      </c>
      <c r="I141" s="21">
        <v>-382600000</v>
      </c>
      <c r="J141" s="21">
        <v>1596000000</v>
      </c>
      <c r="K141" s="21">
        <v>-201000000</v>
      </c>
      <c r="L141" s="21">
        <v>742000000</v>
      </c>
      <c r="M141" s="21">
        <v>-685000000</v>
      </c>
      <c r="N141" s="21">
        <v>-11000000</v>
      </c>
      <c r="O141" s="22">
        <v>38000000</v>
      </c>
      <c r="P141" s="21">
        <v>70000000</v>
      </c>
      <c r="Q141" s="21">
        <v>23000000</v>
      </c>
      <c r="R141" s="21">
        <v>-114000000</v>
      </c>
      <c r="S141" s="21">
        <v>59000000</v>
      </c>
    </row>
    <row r="142" spans="1:30" ht="16" x14ac:dyDescent="0.2">
      <c r="A142" s="23" t="s">
        <v>145</v>
      </c>
      <c r="B142" s="4">
        <v>71200000</v>
      </c>
      <c r="C142" s="4">
        <v>69000000</v>
      </c>
      <c r="D142" s="4">
        <v>74500000</v>
      </c>
      <c r="E142" s="4">
        <v>80700000</v>
      </c>
      <c r="F142" s="4">
        <v>78500000</v>
      </c>
      <c r="G142" s="4">
        <v>66100000</v>
      </c>
      <c r="H142" s="4">
        <v>56100000</v>
      </c>
      <c r="I142" s="4">
        <v>68100000</v>
      </c>
      <c r="J142" s="4">
        <v>83800000</v>
      </c>
      <c r="K142" s="4">
        <v>82000000</v>
      </c>
      <c r="L142" s="4">
        <v>81000000</v>
      </c>
      <c r="M142" s="4">
        <v>82000000</v>
      </c>
      <c r="N142" s="4">
        <v>85000000</v>
      </c>
      <c r="O142" s="5">
        <v>133000000</v>
      </c>
      <c r="P142" s="4">
        <v>21000000</v>
      </c>
      <c r="Q142" s="4">
        <v>23000000</v>
      </c>
      <c r="R142" s="4">
        <v>31000000</v>
      </c>
      <c r="S142" s="4">
        <v>58000000</v>
      </c>
    </row>
    <row r="143" spans="1:30" ht="19" x14ac:dyDescent="0.25">
      <c r="A143" s="14" t="s">
        <v>197</v>
      </c>
      <c r="B143" s="16">
        <f t="shared" ref="B143:R143" si="7">B142/B2</f>
        <v>2.8033151564068742E-3</v>
      </c>
      <c r="C143" s="16">
        <f t="shared" si="7"/>
        <v>2.1982433168624377E-3</v>
      </c>
      <c r="D143" s="16">
        <f t="shared" si="7"/>
        <v>2.0996443287056607E-3</v>
      </c>
      <c r="E143" s="16">
        <f t="shared" si="7"/>
        <v>2.1744402231024169E-3</v>
      </c>
      <c r="F143" s="16">
        <f t="shared" si="7"/>
        <v>2.2274116341823979E-3</v>
      </c>
      <c r="G143" s="16">
        <f t="shared" si="7"/>
        <v>2.3476095935900669E-3</v>
      </c>
      <c r="H143" s="16">
        <f t="shared" si="7"/>
        <v>2.1661486186458677E-3</v>
      </c>
      <c r="I143" s="16">
        <f t="shared" si="7"/>
        <v>2.3797376347993822E-3</v>
      </c>
      <c r="J143" s="16">
        <f t="shared" si="7"/>
        <v>2.2985794340228158E-3</v>
      </c>
      <c r="K143" s="16">
        <f t="shared" si="7"/>
        <v>2.1365851116496E-3</v>
      </c>
      <c r="L143" s="16">
        <f t="shared" si="7"/>
        <v>2.3328149300155523E-3</v>
      </c>
      <c r="M143" s="16">
        <f t="shared" si="7"/>
        <v>1.9055143726907258E-3</v>
      </c>
      <c r="N143" s="16">
        <f t="shared" si="7"/>
        <v>1.6575016575016575E-3</v>
      </c>
      <c r="O143" s="16">
        <f t="shared" si="7"/>
        <v>2.20319048486756E-3</v>
      </c>
      <c r="P143" s="16">
        <f t="shared" si="7"/>
        <v>1.3747054202670856E-3</v>
      </c>
      <c r="Q143" s="16">
        <f t="shared" si="7"/>
        <v>1.8554372378186512E-3</v>
      </c>
      <c r="R143" s="16">
        <f t="shared" si="7"/>
        <v>1.8067373819792517E-3</v>
      </c>
      <c r="S143" s="16">
        <f>S142/S2</f>
        <v>3.733024393383536E-3</v>
      </c>
      <c r="T143" s="12"/>
      <c r="U143" s="12"/>
      <c r="V143" s="12"/>
      <c r="W143" s="12"/>
      <c r="X143" s="12"/>
      <c r="Y143" s="12"/>
      <c r="Z143" s="12"/>
      <c r="AA143" s="13"/>
      <c r="AB143" s="13"/>
      <c r="AC143" s="13"/>
      <c r="AD143" s="13"/>
    </row>
    <row r="144" spans="1:30" ht="16" x14ac:dyDescent="0.2">
      <c r="A144" s="3" t="s">
        <v>146</v>
      </c>
      <c r="B144" s="4">
        <v>175000000</v>
      </c>
      <c r="C144" s="4">
        <v>-168000000</v>
      </c>
      <c r="D144" s="4">
        <v>-91800000</v>
      </c>
      <c r="E144" s="4">
        <v>-172600000</v>
      </c>
      <c r="F144" s="4">
        <v>-280100000</v>
      </c>
      <c r="G144" s="4">
        <v>-18400000</v>
      </c>
      <c r="H144" s="4">
        <v>282700000</v>
      </c>
      <c r="I144" s="4">
        <v>100100000</v>
      </c>
      <c r="J144" s="4">
        <v>1479900000</v>
      </c>
      <c r="K144" s="4">
        <v>-465000000</v>
      </c>
      <c r="L144" s="4">
        <v>-11000000</v>
      </c>
      <c r="M144" s="4">
        <v>-441000000</v>
      </c>
      <c r="N144" s="4">
        <v>-66000000</v>
      </c>
      <c r="O144" s="5">
        <v>-489000000</v>
      </c>
      <c r="P144" s="4">
        <v>-60000000</v>
      </c>
      <c r="Q144" s="4">
        <v>-56000000</v>
      </c>
      <c r="R144" s="4">
        <v>-321000000</v>
      </c>
      <c r="S144" s="4">
        <v>-52000000</v>
      </c>
    </row>
    <row r="145" spans="1:19" ht="16" x14ac:dyDescent="0.2">
      <c r="A145" s="3" t="s">
        <v>147</v>
      </c>
      <c r="B145" s="4">
        <v>27200000</v>
      </c>
      <c r="C145" s="4" t="s">
        <v>24</v>
      </c>
      <c r="D145" s="4">
        <v>33400000</v>
      </c>
      <c r="E145" s="4">
        <v>102000000</v>
      </c>
      <c r="F145" s="4">
        <v>95900000</v>
      </c>
      <c r="G145" s="4">
        <v>34800000</v>
      </c>
      <c r="H145" s="4">
        <v>85100000</v>
      </c>
      <c r="I145" s="4">
        <v>39800000</v>
      </c>
      <c r="J145" s="4" t="s">
        <v>24</v>
      </c>
      <c r="K145" s="4">
        <v>77000000</v>
      </c>
      <c r="L145" s="4">
        <v>194000000</v>
      </c>
      <c r="M145" s="4">
        <v>50000000</v>
      </c>
      <c r="N145" s="4">
        <v>88000000</v>
      </c>
      <c r="O145" s="5">
        <v>7000000</v>
      </c>
      <c r="P145" s="4">
        <v>7000000</v>
      </c>
      <c r="Q145" s="4" t="s">
        <v>24</v>
      </c>
      <c r="R145" s="4" t="s">
        <v>24</v>
      </c>
      <c r="S145" s="4" t="s">
        <v>24</v>
      </c>
    </row>
    <row r="146" spans="1:19" ht="16" x14ac:dyDescent="0.2">
      <c r="A146" s="3" t="s">
        <v>148</v>
      </c>
      <c r="B146" s="4">
        <v>447300000</v>
      </c>
      <c r="C146" s="4">
        <v>-541500000</v>
      </c>
      <c r="D146" s="4">
        <v>-226700000</v>
      </c>
      <c r="E146" s="4">
        <v>-18000000</v>
      </c>
      <c r="F146" s="4">
        <v>-183800000</v>
      </c>
      <c r="G146" s="4">
        <v>94600000</v>
      </c>
      <c r="H146" s="4">
        <v>-55000000</v>
      </c>
      <c r="I146" s="4">
        <v>-590600000</v>
      </c>
      <c r="J146" s="4">
        <v>32300000</v>
      </c>
      <c r="K146" s="4">
        <v>105000000</v>
      </c>
      <c r="L146" s="4">
        <v>478000000</v>
      </c>
      <c r="M146" s="4">
        <v>-376000000</v>
      </c>
      <c r="N146" s="4">
        <v>-118000000</v>
      </c>
      <c r="O146" s="5">
        <v>387000000</v>
      </c>
      <c r="P146" s="4">
        <v>102000000</v>
      </c>
      <c r="Q146" s="4">
        <v>56000000</v>
      </c>
      <c r="R146" s="4">
        <v>176000000</v>
      </c>
      <c r="S146" s="4">
        <v>53000000</v>
      </c>
    </row>
    <row r="147" spans="1:19" ht="16" x14ac:dyDescent="0.2">
      <c r="A147" s="3" t="s">
        <v>149</v>
      </c>
      <c r="B147" s="4">
        <v>-1227600000</v>
      </c>
      <c r="C147" s="4">
        <v>-755900000</v>
      </c>
      <c r="D147" s="4">
        <v>-2697500000</v>
      </c>
      <c r="E147" s="4">
        <v>-1415700000</v>
      </c>
      <c r="F147" s="4">
        <v>-654400000</v>
      </c>
      <c r="G147" s="4">
        <v>239900000</v>
      </c>
      <c r="H147" s="4">
        <v>314100000</v>
      </c>
      <c r="I147" s="4">
        <v>-1292300000</v>
      </c>
      <c r="J147" s="4">
        <v>-4073400000</v>
      </c>
      <c r="K147" s="4">
        <v>-1663000000</v>
      </c>
      <c r="L147" s="4">
        <v>1870000000</v>
      </c>
      <c r="M147" s="4">
        <v>396000000</v>
      </c>
      <c r="N147" s="4">
        <v>-4315000000</v>
      </c>
      <c r="O147" s="5">
        <v>-4871000000</v>
      </c>
      <c r="P147" s="4">
        <v>1515000000</v>
      </c>
      <c r="Q147" s="4">
        <v>-3720000000</v>
      </c>
      <c r="R147" s="4">
        <v>-2146000000</v>
      </c>
      <c r="S147" s="4">
        <v>-520000000</v>
      </c>
    </row>
    <row r="148" spans="1:19" ht="16" x14ac:dyDescent="0.2">
      <c r="A148" s="3" t="s">
        <v>150</v>
      </c>
      <c r="B148" s="4">
        <v>-1100600000</v>
      </c>
      <c r="C148" s="4">
        <v>-808900000</v>
      </c>
      <c r="D148" s="4">
        <v>-2240100000</v>
      </c>
      <c r="E148" s="4">
        <v>-1246800000</v>
      </c>
      <c r="F148" s="4">
        <v>-898900000</v>
      </c>
      <c r="G148" s="4">
        <v>1145000000</v>
      </c>
      <c r="H148" s="4">
        <v>335200000</v>
      </c>
      <c r="I148" s="4">
        <v>-838900000</v>
      </c>
      <c r="J148" s="4">
        <v>-1531100000</v>
      </c>
      <c r="K148" s="4">
        <v>-869000000</v>
      </c>
      <c r="L148" s="4">
        <v>2009000000</v>
      </c>
      <c r="M148" s="4">
        <v>969000000</v>
      </c>
      <c r="N148" s="4">
        <v>-2483000000</v>
      </c>
      <c r="O148" s="5">
        <v>-5185000000</v>
      </c>
      <c r="P148" s="4">
        <v>-126000000</v>
      </c>
      <c r="Q148" s="4">
        <v>-1015000000</v>
      </c>
      <c r="R148" s="4">
        <v>-3392000000</v>
      </c>
      <c r="S148" s="4">
        <v>-652000000</v>
      </c>
    </row>
    <row r="149" spans="1:19" ht="16" x14ac:dyDescent="0.2">
      <c r="A149" s="3" t="s">
        <v>151</v>
      </c>
      <c r="B149" s="4">
        <v>-1052700000</v>
      </c>
      <c r="C149" s="4">
        <v>-1730500000</v>
      </c>
      <c r="D149" s="4">
        <v>-1510200000</v>
      </c>
      <c r="E149" s="4">
        <v>-728400000</v>
      </c>
      <c r="F149" s="4">
        <v>-297900000</v>
      </c>
      <c r="G149" s="4">
        <v>-691400000</v>
      </c>
      <c r="H149" s="4">
        <v>-106100000</v>
      </c>
      <c r="I149" s="4">
        <v>-1305300000</v>
      </c>
      <c r="J149" s="4">
        <v>-1772300000</v>
      </c>
      <c r="K149" s="4">
        <v>-780000000</v>
      </c>
      <c r="L149" s="4">
        <v>397000000</v>
      </c>
      <c r="M149" s="4">
        <v>-2497000000</v>
      </c>
      <c r="N149" s="4">
        <v>-2091000000</v>
      </c>
      <c r="O149" s="5">
        <v>-228000000</v>
      </c>
      <c r="P149" s="4">
        <v>435000000</v>
      </c>
      <c r="Q149" s="4">
        <v>-1279000000</v>
      </c>
      <c r="R149" s="4">
        <v>297000000</v>
      </c>
      <c r="S149" s="4">
        <v>319000000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1057700000</v>
      </c>
      <c r="C151" s="4">
        <v>1287000000</v>
      </c>
      <c r="D151" s="4">
        <v>1061800000</v>
      </c>
      <c r="E151" s="4">
        <v>217100000</v>
      </c>
      <c r="F151" s="4">
        <v>-137100000</v>
      </c>
      <c r="G151" s="4">
        <v>-503600000</v>
      </c>
      <c r="H151" s="4">
        <v>-155200000</v>
      </c>
      <c r="I151" s="4">
        <v>968000000</v>
      </c>
      <c r="J151" s="4">
        <v>722300000</v>
      </c>
      <c r="K151" s="4">
        <v>46000000</v>
      </c>
      <c r="L151" s="4">
        <v>-7000000</v>
      </c>
      <c r="M151" s="4">
        <v>1884000000</v>
      </c>
      <c r="N151" s="4">
        <v>1133000000</v>
      </c>
      <c r="O151" s="5">
        <v>1195000000</v>
      </c>
      <c r="P151" s="4">
        <v>1148000000</v>
      </c>
      <c r="Q151" s="4">
        <v>-1577000000</v>
      </c>
      <c r="R151" s="4">
        <v>1264000000</v>
      </c>
      <c r="S151" s="4">
        <v>360000000</v>
      </c>
    </row>
    <row r="152" spans="1:19" ht="16" x14ac:dyDescent="0.2">
      <c r="A152" s="3" t="s">
        <v>154</v>
      </c>
      <c r="B152" s="4">
        <v>-132000000</v>
      </c>
      <c r="C152" s="4">
        <v>496500000</v>
      </c>
      <c r="D152" s="4">
        <v>-9000000</v>
      </c>
      <c r="E152" s="4">
        <v>342400000</v>
      </c>
      <c r="F152" s="4">
        <v>679500000</v>
      </c>
      <c r="G152" s="4">
        <v>289900000</v>
      </c>
      <c r="H152" s="4">
        <v>240200000</v>
      </c>
      <c r="I152" s="4">
        <v>-116100000</v>
      </c>
      <c r="J152" s="4">
        <v>-1492300000</v>
      </c>
      <c r="K152" s="4">
        <v>-60000000</v>
      </c>
      <c r="L152" s="4">
        <v>-529000000</v>
      </c>
      <c r="M152" s="4">
        <v>40000000</v>
      </c>
      <c r="N152" s="4">
        <v>-874000000</v>
      </c>
      <c r="O152" s="5">
        <v>-653000000</v>
      </c>
      <c r="P152" s="4">
        <v>58000000</v>
      </c>
      <c r="Q152" s="4">
        <v>151000000</v>
      </c>
      <c r="R152" s="4">
        <v>-315000000</v>
      </c>
      <c r="S152" s="4">
        <v>-547000000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2282200000</v>
      </c>
      <c r="C154" s="4">
        <v>2326300000</v>
      </c>
      <c r="D154" s="4">
        <v>1167700000</v>
      </c>
      <c r="E154" s="4">
        <v>3254300000</v>
      </c>
      <c r="F154" s="4">
        <v>3525900000</v>
      </c>
      <c r="G154" s="4">
        <v>3740300000</v>
      </c>
      <c r="H154" s="4">
        <v>3764300000</v>
      </c>
      <c r="I154" s="4">
        <v>2199800000</v>
      </c>
      <c r="J154" s="4">
        <v>1820300000</v>
      </c>
      <c r="K154" s="4">
        <v>3412000000</v>
      </c>
      <c r="L154" s="4">
        <v>7483000000</v>
      </c>
      <c r="M154" s="4">
        <v>7726000000</v>
      </c>
      <c r="N154" s="4">
        <v>4699000000</v>
      </c>
      <c r="O154" s="5">
        <v>7177000000</v>
      </c>
      <c r="P154" s="4">
        <v>4281000000</v>
      </c>
      <c r="Q154" s="4">
        <v>-1246000000</v>
      </c>
      <c r="R154" s="4">
        <v>1099000000</v>
      </c>
      <c r="S154" s="4">
        <v>3043000000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714200000</v>
      </c>
      <c r="C156" s="4">
        <v>683400000</v>
      </c>
      <c r="D156" s="4">
        <v>799500000</v>
      </c>
      <c r="E156" s="4">
        <v>936700000</v>
      </c>
      <c r="F156" s="4">
        <v>1091500000</v>
      </c>
      <c r="G156" s="4">
        <v>1049400000</v>
      </c>
      <c r="H156" s="4">
        <v>1256200000</v>
      </c>
      <c r="I156" s="4">
        <v>1440800000</v>
      </c>
      <c r="J156" s="4">
        <v>1482700000</v>
      </c>
      <c r="K156" s="4">
        <v>1648000000</v>
      </c>
      <c r="L156" s="4">
        <v>1783000000</v>
      </c>
      <c r="M156" s="4">
        <v>2094000000</v>
      </c>
      <c r="N156" s="4">
        <v>2093000000</v>
      </c>
      <c r="O156" s="5">
        <v>2037000000</v>
      </c>
      <c r="P156" s="4">
        <v>592000000</v>
      </c>
      <c r="Q156" s="4">
        <v>497000000</v>
      </c>
      <c r="R156" s="4">
        <v>496000000</v>
      </c>
      <c r="S156" s="4">
        <v>452000000</v>
      </c>
    </row>
    <row r="157" spans="1:19" ht="16" x14ac:dyDescent="0.2">
      <c r="A157" s="3" t="s">
        <v>159</v>
      </c>
      <c r="B157" s="4">
        <v>714200000</v>
      </c>
      <c r="C157" s="4">
        <v>683400000</v>
      </c>
      <c r="D157" s="4">
        <v>799500000</v>
      </c>
      <c r="E157" s="4">
        <v>936700000</v>
      </c>
      <c r="F157" s="4">
        <v>1091500000</v>
      </c>
      <c r="G157" s="4">
        <v>1049400000</v>
      </c>
      <c r="H157" s="4">
        <v>1256200000</v>
      </c>
      <c r="I157" s="4">
        <v>1440800000</v>
      </c>
      <c r="J157" s="4">
        <v>1482700000</v>
      </c>
      <c r="K157" s="4">
        <v>1648000000</v>
      </c>
      <c r="L157" s="4">
        <v>1783000000</v>
      </c>
      <c r="M157" s="4">
        <v>2094000000</v>
      </c>
      <c r="N157" s="4">
        <v>2093000000</v>
      </c>
      <c r="O157" s="5">
        <v>2037000000</v>
      </c>
      <c r="P157" s="4">
        <v>592000000</v>
      </c>
      <c r="Q157" s="4">
        <v>497000000</v>
      </c>
      <c r="R157" s="4">
        <v>496000000</v>
      </c>
      <c r="S157" s="4">
        <v>452000000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-1312800000</v>
      </c>
      <c r="C159" s="4">
        <v>-1680800000</v>
      </c>
      <c r="D159" s="4">
        <v>-2121000000</v>
      </c>
      <c r="E159" s="4">
        <v>-2375300000</v>
      </c>
      <c r="F159" s="4">
        <v>-2659300000</v>
      </c>
      <c r="G159" s="4">
        <v>-2826100000</v>
      </c>
      <c r="H159" s="4">
        <v>-2955100000</v>
      </c>
      <c r="I159" s="4">
        <v>-2592300000</v>
      </c>
      <c r="J159" s="4">
        <v>-2950100000</v>
      </c>
      <c r="K159" s="4">
        <v>-3449000000</v>
      </c>
      <c r="L159" s="4">
        <v>-2656000000</v>
      </c>
      <c r="M159" s="4">
        <v>-2580000000</v>
      </c>
      <c r="N159" s="4">
        <v>-3788000000</v>
      </c>
      <c r="O159" s="5">
        <v>-4330000000</v>
      </c>
      <c r="P159" s="4">
        <v>-1475000000</v>
      </c>
      <c r="Q159" s="4">
        <v>-812000000</v>
      </c>
      <c r="R159" s="4">
        <v>-1001000000</v>
      </c>
      <c r="S159" s="4">
        <v>-1042000000</v>
      </c>
    </row>
    <row r="160" spans="1:19" ht="16" x14ac:dyDescent="0.2">
      <c r="A160" s="3" t="s">
        <v>162</v>
      </c>
      <c r="B160" s="4">
        <v>-1312800000</v>
      </c>
      <c r="C160" s="4">
        <v>-1680800000</v>
      </c>
      <c r="D160" s="4">
        <v>-2121000000</v>
      </c>
      <c r="E160" s="4">
        <v>-2375300000</v>
      </c>
      <c r="F160" s="4">
        <v>-2659300000</v>
      </c>
      <c r="G160" s="4">
        <v>-2826100000</v>
      </c>
      <c r="H160" s="4">
        <v>-2955100000</v>
      </c>
      <c r="I160" s="4">
        <v>-2592300000</v>
      </c>
      <c r="J160" s="4">
        <v>-2950100000</v>
      </c>
      <c r="K160" s="4">
        <v>-3449000000</v>
      </c>
      <c r="L160" s="4">
        <v>-2656000000</v>
      </c>
      <c r="M160" s="4">
        <v>-2580000000</v>
      </c>
      <c r="N160" s="4">
        <v>-3788000000</v>
      </c>
      <c r="O160" s="5">
        <v>-4330000000</v>
      </c>
      <c r="P160" s="4">
        <v>-1475000000</v>
      </c>
      <c r="Q160" s="4">
        <v>-812000000</v>
      </c>
      <c r="R160" s="4">
        <v>-1001000000</v>
      </c>
      <c r="S160" s="4">
        <v>-1042000000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-25000000</v>
      </c>
      <c r="C162" s="4">
        <v>-554500000</v>
      </c>
      <c r="D162" s="4">
        <v>-681900000</v>
      </c>
      <c r="E162" s="4">
        <v>-182400000</v>
      </c>
      <c r="F162" s="4">
        <v>407900000</v>
      </c>
      <c r="G162" s="4">
        <v>705800000</v>
      </c>
      <c r="H162" s="4">
        <v>-1800000</v>
      </c>
      <c r="I162" s="4">
        <v>286200000</v>
      </c>
      <c r="J162" s="4">
        <v>-56200000</v>
      </c>
      <c r="K162" s="4">
        <v>-51000000</v>
      </c>
      <c r="L162" s="4">
        <v>-37000000</v>
      </c>
      <c r="M162" s="4">
        <v>-85000000</v>
      </c>
      <c r="N162" s="4" t="s">
        <v>24</v>
      </c>
      <c r="O162" s="5" t="s">
        <v>24</v>
      </c>
      <c r="P162" s="4" t="s">
        <v>24</v>
      </c>
      <c r="Q162" s="4" t="s">
        <v>24</v>
      </c>
      <c r="R162" s="4" t="s">
        <v>24</v>
      </c>
      <c r="S162" s="4" t="s">
        <v>24</v>
      </c>
    </row>
    <row r="163" spans="1:19" ht="16" x14ac:dyDescent="0.2">
      <c r="A163" s="3" t="s">
        <v>165</v>
      </c>
      <c r="B163" s="4">
        <v>38400000</v>
      </c>
      <c r="C163" s="4">
        <v>32400000</v>
      </c>
      <c r="D163" s="4">
        <v>240300000</v>
      </c>
      <c r="E163" s="4">
        <v>843900000</v>
      </c>
      <c r="F163" s="4">
        <v>1022500000</v>
      </c>
      <c r="G163" s="4">
        <v>860700000</v>
      </c>
      <c r="H163" s="4">
        <v>169400000</v>
      </c>
      <c r="I163" s="4">
        <v>404200000</v>
      </c>
      <c r="J163" s="4">
        <v>76600000</v>
      </c>
      <c r="K163" s="4">
        <v>89000000</v>
      </c>
      <c r="L163" s="4">
        <v>93000000</v>
      </c>
      <c r="M163" s="4">
        <v>109000000</v>
      </c>
      <c r="N163" s="4" t="s">
        <v>24</v>
      </c>
      <c r="O163" s="5" t="s">
        <v>24</v>
      </c>
      <c r="P163" s="4" t="s">
        <v>24</v>
      </c>
      <c r="Q163" s="4" t="s">
        <v>24</v>
      </c>
      <c r="R163" s="4" t="s">
        <v>24</v>
      </c>
      <c r="S163" s="4" t="s">
        <v>24</v>
      </c>
    </row>
    <row r="164" spans="1:19" ht="16" x14ac:dyDescent="0.2">
      <c r="A164" s="3" t="s">
        <v>166</v>
      </c>
      <c r="B164" s="4">
        <v>-63400000</v>
      </c>
      <c r="C164" s="4">
        <v>-586900000</v>
      </c>
      <c r="D164" s="4">
        <v>-922200000</v>
      </c>
      <c r="E164" s="4">
        <v>-1026300000</v>
      </c>
      <c r="F164" s="4">
        <v>-614600000</v>
      </c>
      <c r="G164" s="4">
        <v>-154900000</v>
      </c>
      <c r="H164" s="4">
        <v>-171200000</v>
      </c>
      <c r="I164" s="4">
        <v>-118000000</v>
      </c>
      <c r="J164" s="4">
        <v>-132800000</v>
      </c>
      <c r="K164" s="4">
        <v>-140000000</v>
      </c>
      <c r="L164" s="4">
        <v>-130000000</v>
      </c>
      <c r="M164" s="4">
        <v>-194000000</v>
      </c>
      <c r="N164" s="4" t="s">
        <v>24</v>
      </c>
      <c r="O164" s="5" t="s">
        <v>24</v>
      </c>
      <c r="P164" s="4" t="s">
        <v>24</v>
      </c>
      <c r="Q164" s="4" t="s">
        <v>24</v>
      </c>
      <c r="R164" s="4" t="s">
        <v>24</v>
      </c>
      <c r="S164" s="4" t="s">
        <v>24</v>
      </c>
    </row>
    <row r="165" spans="1:19" ht="16" x14ac:dyDescent="0.2">
      <c r="A165" s="3" t="s">
        <v>167</v>
      </c>
      <c r="B165" s="4">
        <v>-10600000</v>
      </c>
      <c r="C165" s="4">
        <v>850300000</v>
      </c>
      <c r="D165" s="4">
        <v>30200000</v>
      </c>
      <c r="E165" s="4">
        <v>-61500000</v>
      </c>
      <c r="F165" s="4">
        <v>345800000</v>
      </c>
      <c r="G165" s="4">
        <v>149200000</v>
      </c>
      <c r="H165" s="4">
        <v>-117400000</v>
      </c>
      <c r="I165" s="4">
        <v>-170300000</v>
      </c>
      <c r="J165" s="4">
        <v>-5089400000</v>
      </c>
      <c r="K165" s="4">
        <v>93000000</v>
      </c>
      <c r="L165" s="4">
        <v>-66000000</v>
      </c>
      <c r="M165" s="4">
        <v>-244000000</v>
      </c>
      <c r="N165" s="4">
        <v>-498000000</v>
      </c>
      <c r="O165" s="5">
        <v>-51000000</v>
      </c>
      <c r="P165" s="4">
        <v>-10000000</v>
      </c>
      <c r="Q165" s="4" t="s">
        <v>24</v>
      </c>
      <c r="R165" s="4" t="s">
        <v>24</v>
      </c>
      <c r="S165" s="4">
        <v>-41000000</v>
      </c>
    </row>
    <row r="166" spans="1:19" ht="16" x14ac:dyDescent="0.2">
      <c r="A166" s="3" t="s">
        <v>168</v>
      </c>
      <c r="B166" s="4">
        <v>34900000</v>
      </c>
      <c r="C166" s="4">
        <v>911100000</v>
      </c>
      <c r="D166" s="4">
        <v>30200000</v>
      </c>
      <c r="E166" s="4">
        <v>22000000</v>
      </c>
      <c r="F166" s="4">
        <v>345800000</v>
      </c>
      <c r="G166" s="4">
        <v>149200000</v>
      </c>
      <c r="H166" s="4">
        <v>81100000</v>
      </c>
      <c r="I166" s="4">
        <v>113900000</v>
      </c>
      <c r="J166" s="4">
        <v>155600000</v>
      </c>
      <c r="K166" s="4">
        <v>93000000</v>
      </c>
      <c r="L166" s="4" t="s">
        <v>24</v>
      </c>
      <c r="M166" s="4" t="s">
        <v>24</v>
      </c>
      <c r="N166" s="4" t="s">
        <v>24</v>
      </c>
      <c r="O166" s="5" t="s">
        <v>24</v>
      </c>
      <c r="P166" s="4" t="s">
        <v>24</v>
      </c>
      <c r="Q166" s="4" t="s">
        <v>24</v>
      </c>
      <c r="R166" s="4" t="s">
        <v>24</v>
      </c>
      <c r="S166" s="4" t="s">
        <v>24</v>
      </c>
    </row>
    <row r="167" spans="1:19" ht="16" x14ac:dyDescent="0.2">
      <c r="A167" s="3" t="s">
        <v>169</v>
      </c>
      <c r="B167" s="4">
        <v>-45500000</v>
      </c>
      <c r="C167" s="4">
        <v>-60800000</v>
      </c>
      <c r="D167" s="4" t="s">
        <v>24</v>
      </c>
      <c r="E167" s="4">
        <v>-83500000</v>
      </c>
      <c r="F167" s="4" t="s">
        <v>24</v>
      </c>
      <c r="G167" s="4" t="s">
        <v>24</v>
      </c>
      <c r="H167" s="4">
        <v>-198500000</v>
      </c>
      <c r="I167" s="4">
        <v>-284200000</v>
      </c>
      <c r="J167" s="4">
        <v>-5245000000</v>
      </c>
      <c r="K167" s="4" t="s">
        <v>24</v>
      </c>
      <c r="L167" s="4">
        <v>-66000000</v>
      </c>
      <c r="M167" s="4">
        <v>-244000000</v>
      </c>
      <c r="N167" s="4">
        <v>-498000000</v>
      </c>
      <c r="O167" s="5">
        <v>-51000000</v>
      </c>
      <c r="P167" s="4">
        <v>-10000000</v>
      </c>
      <c r="Q167" s="4" t="s">
        <v>24</v>
      </c>
      <c r="R167" s="4" t="s">
        <v>24</v>
      </c>
      <c r="S167" s="4">
        <v>-41000000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-1474900000</v>
      </c>
      <c r="C169" s="4">
        <v>-1919100000</v>
      </c>
      <c r="D169" s="4">
        <v>-2030900000</v>
      </c>
      <c r="E169" s="4">
        <v>-3138200000</v>
      </c>
      <c r="F169" s="4">
        <v>-2066900000</v>
      </c>
      <c r="G169" s="4">
        <v>-137000000</v>
      </c>
      <c r="H169" s="4">
        <v>640900000</v>
      </c>
      <c r="I169" s="4">
        <v>-608700000</v>
      </c>
      <c r="J169" s="4">
        <v>-1541400000</v>
      </c>
      <c r="K169" s="4">
        <v>-2165000000</v>
      </c>
      <c r="L169" s="4">
        <v>-2343000000</v>
      </c>
      <c r="M169" s="4">
        <v>-4935000000</v>
      </c>
      <c r="N169" s="4">
        <v>-6292000000</v>
      </c>
      <c r="O169" s="5">
        <v>-6274000000</v>
      </c>
      <c r="P169" s="4">
        <v>-3162000000</v>
      </c>
      <c r="Q169" s="4">
        <v>1075000000</v>
      </c>
      <c r="R169" s="4">
        <v>-1749000000</v>
      </c>
      <c r="S169" s="4">
        <v>-2438000000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-2109100000</v>
      </c>
      <c r="C171" s="4">
        <v>-2620700000</v>
      </c>
      <c r="D171" s="4">
        <v>-4004100000</v>
      </c>
      <c r="E171" s="4">
        <v>-4820700000</v>
      </c>
      <c r="F171" s="4">
        <v>-2881000000</v>
      </c>
      <c r="G171" s="4">
        <v>-1058700000</v>
      </c>
      <c r="H171" s="4">
        <v>-1177200000</v>
      </c>
      <c r="I171" s="4">
        <v>-1644300000</v>
      </c>
      <c r="J171" s="4">
        <v>-8154400000</v>
      </c>
      <c r="K171" s="4">
        <v>-3924000000</v>
      </c>
      <c r="L171" s="4">
        <v>-3319000000</v>
      </c>
      <c r="M171" s="4">
        <v>-5750000000</v>
      </c>
      <c r="N171" s="4">
        <v>-8485000000</v>
      </c>
      <c r="O171" s="5">
        <v>-8618000000</v>
      </c>
      <c r="P171" s="4">
        <v>-4055000000</v>
      </c>
      <c r="Q171" s="4">
        <v>760000000</v>
      </c>
      <c r="R171" s="4">
        <v>-2254000000</v>
      </c>
      <c r="S171" s="4">
        <v>-3069000000</v>
      </c>
    </row>
    <row r="172" spans="1:19" ht="16" x14ac:dyDescent="0.2">
      <c r="A172" s="3" t="s">
        <v>173</v>
      </c>
      <c r="B172" s="4">
        <v>-483500000</v>
      </c>
      <c r="C172" s="4">
        <v>-593100000</v>
      </c>
      <c r="D172" s="4">
        <v>-697900000</v>
      </c>
      <c r="E172" s="4">
        <v>-752900000</v>
      </c>
      <c r="F172" s="4">
        <v>-786000000</v>
      </c>
      <c r="G172" s="4">
        <v>-816300000</v>
      </c>
      <c r="H172" s="4">
        <v>-761300000</v>
      </c>
      <c r="I172" s="4">
        <v>-764000000</v>
      </c>
      <c r="J172" s="4">
        <v>-805800000</v>
      </c>
      <c r="K172" s="4">
        <v>-943000000</v>
      </c>
      <c r="L172" s="4">
        <v>-956000000</v>
      </c>
      <c r="M172" s="4">
        <v>-1040000000</v>
      </c>
      <c r="N172" s="4">
        <v>-1313000000</v>
      </c>
      <c r="O172" s="5">
        <v>-1407000000</v>
      </c>
      <c r="P172" s="4">
        <v>-342000000</v>
      </c>
      <c r="Q172" s="4">
        <v>-341000000</v>
      </c>
      <c r="R172" s="4">
        <v>-356000000</v>
      </c>
      <c r="S172" s="4">
        <v>-368000000</v>
      </c>
    </row>
    <row r="173" spans="1:19" ht="16" x14ac:dyDescent="0.2">
      <c r="A173" s="3" t="s">
        <v>174</v>
      </c>
      <c r="B173" s="4">
        <v>-1054600000</v>
      </c>
      <c r="C173" s="4">
        <v>2434200000</v>
      </c>
      <c r="D173" s="4">
        <v>5246000000</v>
      </c>
      <c r="E173" s="4">
        <v>-224500000</v>
      </c>
      <c r="F173" s="4">
        <v>3022900000</v>
      </c>
      <c r="G173" s="4">
        <v>847800000</v>
      </c>
      <c r="H173" s="4">
        <v>-196900000</v>
      </c>
      <c r="I173" s="4">
        <v>3305200000</v>
      </c>
      <c r="J173" s="4">
        <v>2042500000</v>
      </c>
      <c r="K173" s="4">
        <v>3560000000</v>
      </c>
      <c r="L173" s="4">
        <v>1888000000</v>
      </c>
      <c r="M173" s="4">
        <v>1632000000</v>
      </c>
      <c r="N173" s="4">
        <v>5765000000</v>
      </c>
      <c r="O173" s="5">
        <v>5905000000</v>
      </c>
      <c r="P173" s="4">
        <v>1795000000</v>
      </c>
      <c r="Q173" s="4">
        <v>580000000</v>
      </c>
      <c r="R173" s="4">
        <v>721000000</v>
      </c>
      <c r="S173" s="4">
        <v>2809000000</v>
      </c>
    </row>
    <row r="174" spans="1:19" ht="16" x14ac:dyDescent="0.2">
      <c r="A174" s="3" t="s">
        <v>175</v>
      </c>
      <c r="B174" s="4">
        <v>2621100000</v>
      </c>
      <c r="C174" s="4">
        <v>5655000000</v>
      </c>
      <c r="D174" s="4">
        <v>10642000000</v>
      </c>
      <c r="E174" s="4">
        <v>4734000000</v>
      </c>
      <c r="F174" s="4">
        <v>8232000000</v>
      </c>
      <c r="G174" s="4">
        <v>5711000000</v>
      </c>
      <c r="H174" s="4">
        <v>5070700000</v>
      </c>
      <c r="I174" s="4">
        <v>8702200000</v>
      </c>
      <c r="J174" s="4">
        <v>8287800000</v>
      </c>
      <c r="K174" s="4">
        <v>9986000000</v>
      </c>
      <c r="L174" s="4">
        <v>9271000000</v>
      </c>
      <c r="M174" s="4">
        <v>8722000000</v>
      </c>
      <c r="N174" s="4">
        <v>14210000000</v>
      </c>
      <c r="O174" s="5">
        <v>13634000000</v>
      </c>
      <c r="P174" s="4">
        <v>3662000000</v>
      </c>
      <c r="Q174" s="4">
        <v>2505000000</v>
      </c>
      <c r="R174" s="4">
        <v>2363000000</v>
      </c>
      <c r="S174" s="4">
        <v>5104000000</v>
      </c>
    </row>
    <row r="175" spans="1:19" ht="16" x14ac:dyDescent="0.2">
      <c r="A175" s="3" t="s">
        <v>176</v>
      </c>
      <c r="B175" s="4">
        <v>-3675700000</v>
      </c>
      <c r="C175" s="4">
        <v>-3220800000</v>
      </c>
      <c r="D175" s="4">
        <v>-5396000000</v>
      </c>
      <c r="E175" s="4">
        <v>-4958500000</v>
      </c>
      <c r="F175" s="4">
        <v>-5209100000</v>
      </c>
      <c r="G175" s="4">
        <v>-4863200000</v>
      </c>
      <c r="H175" s="4">
        <v>-5267600000</v>
      </c>
      <c r="I175" s="4">
        <v>-5397000000</v>
      </c>
      <c r="J175" s="4">
        <v>-6245300000</v>
      </c>
      <c r="K175" s="4">
        <v>-6426000000</v>
      </c>
      <c r="L175" s="4">
        <v>-7383000000</v>
      </c>
      <c r="M175" s="4">
        <v>-7090000000</v>
      </c>
      <c r="N175" s="4">
        <v>-8445000000</v>
      </c>
      <c r="O175" s="5">
        <v>-7729000000</v>
      </c>
      <c r="P175" s="4">
        <v>-1867000000</v>
      </c>
      <c r="Q175" s="4">
        <v>-1925000000</v>
      </c>
      <c r="R175" s="4">
        <v>-1642000000</v>
      </c>
      <c r="S175" s="4">
        <v>-2295000000</v>
      </c>
    </row>
    <row r="176" spans="1:19" ht="16" x14ac:dyDescent="0.2">
      <c r="A176" s="3" t="s">
        <v>177</v>
      </c>
      <c r="B176" s="4">
        <v>-229700000</v>
      </c>
      <c r="C176" s="4">
        <v>-1497000000</v>
      </c>
      <c r="D176" s="4">
        <v>-1526700000</v>
      </c>
      <c r="E176" s="4">
        <v>-1356900000</v>
      </c>
      <c r="F176" s="4">
        <v>-2581600000</v>
      </c>
      <c r="G176" s="4">
        <v>-2598600000</v>
      </c>
      <c r="H176" s="4">
        <v>-169400000</v>
      </c>
      <c r="I176" s="4">
        <v>522500000</v>
      </c>
      <c r="J176" s="4">
        <v>-741000000</v>
      </c>
      <c r="K176" s="4">
        <v>-1075000000</v>
      </c>
      <c r="L176" s="4">
        <v>-419000000</v>
      </c>
      <c r="M176" s="4">
        <v>-2390000000</v>
      </c>
      <c r="N176" s="4">
        <v>-3534000000</v>
      </c>
      <c r="O176" s="5">
        <v>-5745000000</v>
      </c>
      <c r="P176" s="4">
        <v>-1112000000</v>
      </c>
      <c r="Q176" s="4">
        <v>-1236000000</v>
      </c>
      <c r="R176" s="4">
        <v>-1280000000</v>
      </c>
      <c r="S176" s="4">
        <v>-2117000000</v>
      </c>
    </row>
    <row r="177" spans="1:1022 1027:2048 2053:3060 3074:4086 4100:5112 5126:6138 6152:7164 7178:8190 8204:9216 9230:10237 10242:11263 11268:12275 12289:13301 13315:14327 14341:15353 15367:16379" ht="16" x14ac:dyDescent="0.2">
      <c r="A177" s="3" t="s">
        <v>178</v>
      </c>
      <c r="B177" s="4">
        <v>129100000</v>
      </c>
      <c r="C177" s="4">
        <v>170000000</v>
      </c>
      <c r="D177" s="4">
        <v>61000000</v>
      </c>
      <c r="E177" s="4">
        <v>174500000</v>
      </c>
      <c r="F177" s="4">
        <v>149500000</v>
      </c>
      <c r="G177" s="4">
        <v>172100000</v>
      </c>
      <c r="H177" s="4">
        <v>36000000</v>
      </c>
      <c r="I177" s="4">
        <v>528700000</v>
      </c>
      <c r="J177" s="4">
        <v>216900000</v>
      </c>
      <c r="K177" s="4">
        <v>178000000</v>
      </c>
      <c r="L177" s="4">
        <v>331000000</v>
      </c>
      <c r="M177" s="4">
        <v>148000000</v>
      </c>
      <c r="N177" s="4">
        <v>63000000</v>
      </c>
      <c r="O177" s="5">
        <v>38000000</v>
      </c>
      <c r="P177" s="4">
        <v>8000000</v>
      </c>
      <c r="Q177" s="4">
        <v>21000000</v>
      </c>
      <c r="R177" s="4">
        <v>9000000</v>
      </c>
      <c r="S177" s="4" t="s">
        <v>24</v>
      </c>
    </row>
    <row r="178" spans="1:1022 1027:2048 2053:3060 3074:4086 4100:5112 5126:6138 6152:7164 7178:8190 8204:9216 9230:10237 10242:11263 11268:12275 12289:13301 13315:14327 14341:15353 15367:16379" ht="16" x14ac:dyDescent="0.2">
      <c r="A178" s="3" t="s">
        <v>179</v>
      </c>
      <c r="B178" s="4">
        <v>-358800000</v>
      </c>
      <c r="C178" s="4">
        <v>-1667000000</v>
      </c>
      <c r="D178" s="4">
        <v>-1587700000</v>
      </c>
      <c r="E178" s="4">
        <v>-1531400000</v>
      </c>
      <c r="F178" s="4">
        <v>-2731100000</v>
      </c>
      <c r="G178" s="4">
        <v>-2770700000</v>
      </c>
      <c r="H178" s="4">
        <v>-205400000</v>
      </c>
      <c r="I178" s="4">
        <v>-6200000</v>
      </c>
      <c r="J178" s="4">
        <v>-957900000</v>
      </c>
      <c r="K178" s="4">
        <v>-1253000000</v>
      </c>
      <c r="L178" s="4">
        <v>-750000000</v>
      </c>
      <c r="M178" s="4">
        <v>-2538000000</v>
      </c>
      <c r="N178" s="4">
        <v>-3597000000</v>
      </c>
      <c r="O178" s="5">
        <v>-5783000000</v>
      </c>
      <c r="P178" s="4">
        <v>-1120000000</v>
      </c>
      <c r="Q178" s="4">
        <v>-1257000000</v>
      </c>
      <c r="R178" s="4">
        <v>-1289000000</v>
      </c>
      <c r="S178" s="4">
        <v>-2117000000</v>
      </c>
    </row>
    <row r="179" spans="1:1022 1027:2048 2053:3060 3074:4086 4100:5112 5126:6138 6152:7164 7178:8190 8204:9216 9230:10237 10242:11263 11268:12275 12289:13301 13315:14327 14341:15353 15367:16379" ht="16" x14ac:dyDescent="0.2">
      <c r="A179" s="3" t="s">
        <v>180</v>
      </c>
      <c r="B179" s="4">
        <v>758100000</v>
      </c>
      <c r="C179" s="4">
        <v>-204500000</v>
      </c>
      <c r="D179" s="4">
        <v>858800000</v>
      </c>
      <c r="E179" s="4">
        <v>2740800000</v>
      </c>
      <c r="F179" s="4">
        <v>56400000</v>
      </c>
      <c r="G179" s="4">
        <v>448000000</v>
      </c>
      <c r="H179" s="4">
        <v>-1272900000</v>
      </c>
      <c r="I179" s="4">
        <v>1222800000</v>
      </c>
      <c r="J179" s="4">
        <v>380700000</v>
      </c>
      <c r="K179" s="4">
        <v>-1033000000</v>
      </c>
      <c r="L179" s="4">
        <v>-1493000000</v>
      </c>
      <c r="M179" s="4">
        <v>720000000</v>
      </c>
      <c r="N179" s="4">
        <v>-92000000</v>
      </c>
      <c r="O179" s="5">
        <v>4937000000</v>
      </c>
      <c r="P179" s="4">
        <v>-30000000</v>
      </c>
      <c r="Q179" s="4">
        <v>658000000</v>
      </c>
      <c r="R179" s="4">
        <v>3271000000</v>
      </c>
      <c r="S179" s="4">
        <v>1038000000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-1009700000</v>
      </c>
      <c r="C181" s="4">
        <v>139600000</v>
      </c>
      <c r="D181" s="4">
        <v>3880200000</v>
      </c>
      <c r="E181" s="4">
        <v>406500000</v>
      </c>
      <c r="F181" s="4">
        <v>-288300000</v>
      </c>
      <c r="G181" s="4">
        <v>-2119100000</v>
      </c>
      <c r="H181" s="4">
        <v>-2400500000</v>
      </c>
      <c r="I181" s="4">
        <v>4286500000</v>
      </c>
      <c r="J181" s="4">
        <v>876400000</v>
      </c>
      <c r="K181" s="4">
        <v>509000000</v>
      </c>
      <c r="L181" s="4">
        <v>-980000000</v>
      </c>
      <c r="M181" s="4">
        <v>-1078000000</v>
      </c>
      <c r="N181" s="4">
        <v>826000000</v>
      </c>
      <c r="O181" s="5">
        <v>3690000000</v>
      </c>
      <c r="P181" s="4">
        <v>311000000</v>
      </c>
      <c r="Q181" s="4">
        <v>-339000000</v>
      </c>
      <c r="R181" s="4">
        <v>2356000000</v>
      </c>
      <c r="S181" s="4">
        <v>1362000000</v>
      </c>
    </row>
    <row r="182" spans="1:1022 1027:2048 2053:3060 3074:4086 4100:5112 5126:6138 6152:7164 7178:8190 8204:9216 9230:10237 10242:11263 11268:12275 12289:13301 13315:14327 14341:15353 15367:16379" ht="16" x14ac:dyDescent="0.2">
      <c r="A182" s="3" t="s">
        <v>182</v>
      </c>
      <c r="B182" s="4">
        <v>-24500000</v>
      </c>
      <c r="C182" s="4">
        <v>11400000</v>
      </c>
      <c r="D182" s="4">
        <v>-38800000</v>
      </c>
      <c r="E182" s="4">
        <v>11700000</v>
      </c>
      <c r="F182" s="4">
        <v>-73600000</v>
      </c>
      <c r="G182" s="4">
        <v>-187300000</v>
      </c>
      <c r="H182" s="4">
        <v>-13000000</v>
      </c>
      <c r="I182" s="4">
        <v>157100000</v>
      </c>
      <c r="J182" s="4">
        <v>26800000</v>
      </c>
      <c r="K182" s="4">
        <v>-56000000</v>
      </c>
      <c r="L182" s="4">
        <v>32000000</v>
      </c>
      <c r="M182" s="4">
        <v>55000000</v>
      </c>
      <c r="N182" s="4">
        <v>-224000000</v>
      </c>
      <c r="O182" s="5">
        <v>44000000</v>
      </c>
      <c r="P182" s="4">
        <v>-81000000</v>
      </c>
      <c r="Q182" s="4">
        <v>62000000</v>
      </c>
      <c r="R182" s="4">
        <v>8000000</v>
      </c>
      <c r="S182" s="4">
        <v>55000000</v>
      </c>
    </row>
    <row r="183" spans="1:1022 1027:2048 2053:3060 3074:4086 4100:5112 5126:6138 6152:7164 7178:8190 8204:9216 9230:10237 10242:11263 11268:12275 12289:13301 13315:14327 14341:15353 15367:16379" ht="16" x14ac:dyDescent="0.2">
      <c r="A183" s="3" t="s">
        <v>183</v>
      </c>
      <c r="B183" s="4">
        <v>-836600000</v>
      </c>
      <c r="C183" s="4">
        <v>-154800000</v>
      </c>
      <c r="D183" s="4">
        <v>1043800000</v>
      </c>
      <c r="E183" s="4">
        <v>-1159900000</v>
      </c>
      <c r="F183" s="4">
        <v>356600000</v>
      </c>
      <c r="G183" s="4">
        <v>562500000</v>
      </c>
      <c r="H183" s="4">
        <v>186600000</v>
      </c>
      <c r="I183" s="4">
        <v>4842000000</v>
      </c>
      <c r="J183" s="4">
        <v>-5457700000</v>
      </c>
      <c r="K183" s="4">
        <v>-3000000</v>
      </c>
      <c r="L183" s="4">
        <v>3184000000</v>
      </c>
      <c r="M183" s="4">
        <v>898000000</v>
      </c>
      <c r="N183" s="4">
        <v>-2960000000</v>
      </c>
      <c r="O183" s="5">
        <v>2249000000</v>
      </c>
      <c r="P183" s="4">
        <v>537000000</v>
      </c>
      <c r="Q183" s="4">
        <v>-825000000</v>
      </c>
      <c r="R183" s="4">
        <v>1201000000</v>
      </c>
      <c r="S183" s="4">
        <v>1336000000</v>
      </c>
    </row>
    <row r="184" spans="1:1022 1027:2048 2053:3060 3074:4086 4100:5112 5126:6138 6152:7164 7178:8190 8204:9216 9230:10237 10242:11263 11268:12275 12289:13301 13315:14327 14341:15353 15367:16379" ht="16" x14ac:dyDescent="0.2">
      <c r="A184" s="3" t="s">
        <v>54</v>
      </c>
      <c r="B184" s="4">
        <v>4145300000</v>
      </c>
      <c r="C184" s="4">
        <v>5273300000</v>
      </c>
      <c r="D184" s="4">
        <v>5846500000</v>
      </c>
      <c r="E184" s="4">
        <v>6682600000</v>
      </c>
      <c r="F184" s="4">
        <v>5943700000</v>
      </c>
      <c r="G184" s="4">
        <v>4136000000</v>
      </c>
      <c r="H184" s="4">
        <v>3802000000</v>
      </c>
      <c r="I184" s="4">
        <v>4647700000</v>
      </c>
      <c r="J184" s="4">
        <v>6301000000</v>
      </c>
      <c r="K184" s="4">
        <v>6694000000</v>
      </c>
      <c r="L184" s="4">
        <v>6430000000</v>
      </c>
      <c r="M184" s="4">
        <v>9654000000</v>
      </c>
      <c r="N184" s="4">
        <v>10789000000</v>
      </c>
      <c r="O184" s="5">
        <v>15822000000</v>
      </c>
      <c r="P184" s="4">
        <v>3426000000</v>
      </c>
      <c r="Q184" s="4">
        <v>3210000000</v>
      </c>
      <c r="R184" s="4">
        <v>4689000000</v>
      </c>
      <c r="S184" s="4">
        <v>4497000000</v>
      </c>
    </row>
    <row r="185" spans="1:1022 1027:2048 2053:3060 3074:4086 4100:5112 5126:6138 6152:7164 7178:8190 8204:9216 9230:10237 10242:11263 11268:12275 12289:13301 13315:14327 14341:15353 15367:16379" ht="16" x14ac:dyDescent="0.2">
      <c r="A185" s="3" t="s">
        <v>55</v>
      </c>
      <c r="B185" s="6">
        <v>16.32</v>
      </c>
      <c r="C185" s="6">
        <v>16.8</v>
      </c>
      <c r="D185" s="6">
        <v>16.48</v>
      </c>
      <c r="E185" s="6">
        <v>18.010000000000002</v>
      </c>
      <c r="F185" s="6">
        <v>16.87</v>
      </c>
      <c r="G185" s="6">
        <v>14.69</v>
      </c>
      <c r="H185" s="6">
        <v>14.68</v>
      </c>
      <c r="I185" s="6">
        <v>16.239999999999998</v>
      </c>
      <c r="J185" s="6">
        <v>17.28</v>
      </c>
      <c r="K185" s="6">
        <v>17.440000000000001</v>
      </c>
      <c r="L185" s="6">
        <v>18.52</v>
      </c>
      <c r="M185" s="6">
        <v>22.43</v>
      </c>
      <c r="N185" s="6">
        <v>21.04</v>
      </c>
      <c r="O185" s="7">
        <v>26.21</v>
      </c>
      <c r="P185" s="6">
        <v>21.04</v>
      </c>
      <c r="Q185" s="6">
        <v>22.76</v>
      </c>
      <c r="R185" s="6">
        <v>24.57</v>
      </c>
      <c r="S185" s="6">
        <v>26.21</v>
      </c>
    </row>
    <row r="186" spans="1:1022 1027:2048 2053:3060 3074:4086 4100:5112 5126:6138 6152:7164 7178:8190 8204:9216 9230:10237 10242:11263 11268:12275 12289:13301 13315:14327 14341:15353 15367:16379" ht="16" x14ac:dyDescent="0.2">
      <c r="A186" s="3" t="s">
        <v>184</v>
      </c>
      <c r="B186" s="4">
        <v>10600000</v>
      </c>
      <c r="C186" s="4">
        <v>-850300000</v>
      </c>
      <c r="D186" s="4">
        <v>-30200000</v>
      </c>
      <c r="E186" s="4">
        <v>61500000</v>
      </c>
      <c r="F186" s="4">
        <v>-345800000</v>
      </c>
      <c r="G186" s="4">
        <v>-149200000</v>
      </c>
      <c r="H186" s="4">
        <v>117400000</v>
      </c>
      <c r="I186" s="4">
        <v>170300000</v>
      </c>
      <c r="J186" s="4">
        <v>5089400000</v>
      </c>
      <c r="K186" s="4">
        <v>-93000000</v>
      </c>
      <c r="L186" s="4">
        <v>66000000</v>
      </c>
      <c r="M186" s="4">
        <v>244000000</v>
      </c>
      <c r="N186" s="4">
        <v>498000000</v>
      </c>
      <c r="O186" s="5">
        <v>51000000</v>
      </c>
      <c r="P186" s="4">
        <v>10000000</v>
      </c>
      <c r="Q186" s="4" t="s">
        <v>24</v>
      </c>
      <c r="R186" s="4" t="s">
        <v>24</v>
      </c>
      <c r="S186" s="4">
        <v>41000000</v>
      </c>
    </row>
    <row r="187" spans="1:1022 1027:2048 2053:3060 3074:4086 4100:5112 5126:6138 6152:7164 7178:8190 8204:9216 9230:10237 10242:11263 11268:12275 12289:13301 13315:14327 14341:15353 15367:16379" ht="16" x14ac:dyDescent="0.2">
      <c r="A187" s="3" t="s">
        <v>185</v>
      </c>
      <c r="B187" s="4">
        <v>969400000</v>
      </c>
      <c r="C187" s="4">
        <v>645500000</v>
      </c>
      <c r="D187" s="4">
        <v>-953300000</v>
      </c>
      <c r="E187" s="4">
        <v>879000000</v>
      </c>
      <c r="F187" s="4">
        <v>866600000</v>
      </c>
      <c r="G187" s="4">
        <v>914200000</v>
      </c>
      <c r="H187" s="4">
        <v>809200000</v>
      </c>
      <c r="I187" s="4">
        <v>-392500000</v>
      </c>
      <c r="J187" s="4">
        <v>-1129800000</v>
      </c>
      <c r="K187" s="4">
        <v>-37000000</v>
      </c>
      <c r="L187" s="4">
        <v>4827000000</v>
      </c>
      <c r="M187" s="4">
        <v>5146000000</v>
      </c>
      <c r="N187" s="4">
        <v>911000000</v>
      </c>
      <c r="O187" s="5">
        <v>2847000000</v>
      </c>
      <c r="P187" s="4">
        <v>2806000000</v>
      </c>
      <c r="Q187" s="4">
        <v>-2058000000</v>
      </c>
      <c r="R187" s="4">
        <v>98000000</v>
      </c>
      <c r="S187" s="4">
        <v>2001000000</v>
      </c>
    </row>
    <row r="188" spans="1:1022 1027:2048 2053:3060 3074:4086 4100:5112 5126:6138 6152:7164 7178:8190 8204:9216 9230:10237 10242:11263 11268:12275 12289:13301 13315:14327 14341:15353 15367:16379" ht="16" x14ac:dyDescent="0.2">
      <c r="A188" s="40" t="s">
        <v>186</v>
      </c>
      <c r="B188" s="41">
        <v>1469242999</v>
      </c>
      <c r="C188" s="41">
        <v>1148889334</v>
      </c>
      <c r="D188" s="41">
        <v>-444870210</v>
      </c>
      <c r="E188" s="41">
        <v>1357234079</v>
      </c>
      <c r="F188" s="41">
        <v>1305478893</v>
      </c>
      <c r="G188" s="41">
        <v>1388715305</v>
      </c>
      <c r="H188" s="41">
        <v>1332492460</v>
      </c>
      <c r="I188" s="41">
        <v>230031121</v>
      </c>
      <c r="J188" s="41">
        <v>-436799366</v>
      </c>
      <c r="K188" s="41">
        <v>1123463796</v>
      </c>
      <c r="L188" s="41">
        <v>5726522792</v>
      </c>
      <c r="M188" s="41">
        <v>5922426204</v>
      </c>
      <c r="N188" s="41">
        <v>1739469377</v>
      </c>
      <c r="O188" s="42">
        <v>4424378166</v>
      </c>
      <c r="P188" s="41">
        <v>3076465696</v>
      </c>
      <c r="Q188" s="41">
        <v>-1682178099</v>
      </c>
      <c r="R188" s="41">
        <v>520461798</v>
      </c>
      <c r="S188" s="41">
        <v>2514119800</v>
      </c>
    </row>
    <row r="189" spans="1:1022 1027:2048 2053:3060 3074:4086 4100:5112 5126:6138 6152:7164 7178:8190 8204:9216 9230:10237 10242:11263 11268:12275 12289:13301 13315:14327 14341:15353 15367:16379" ht="19" x14ac:dyDescent="0.25">
      <c r="A189" s="17" t="s">
        <v>198</v>
      </c>
      <c r="B189" s="18"/>
      <c r="C189" s="19">
        <f>(C188/B188)-1</f>
        <v>-0.21803994656979131</v>
      </c>
      <c r="D189" s="19">
        <f>(D188/C188)-1</f>
        <v>-1.3872176343139417</v>
      </c>
      <c r="E189" s="19">
        <f>(E188/D188)-1</f>
        <v>-4.0508540434748372</v>
      </c>
      <c r="F189" s="19">
        <f t="shared" ref="F189:N189" si="8">(F188/E188)-1</f>
        <v>-3.8132837069735803E-2</v>
      </c>
      <c r="G189" s="19">
        <f t="shared" si="8"/>
        <v>6.3759293579019216E-2</v>
      </c>
      <c r="H189" s="19">
        <f t="shared" si="8"/>
        <v>-4.0485508295020955E-2</v>
      </c>
      <c r="I189" s="19">
        <f t="shared" si="8"/>
        <v>-0.82736778788226695</v>
      </c>
      <c r="J189" s="19">
        <f t="shared" si="8"/>
        <v>-2.8988707445372142</v>
      </c>
      <c r="K189" s="19">
        <f t="shared" si="8"/>
        <v>-3.5720362332210893</v>
      </c>
      <c r="L189" s="19">
        <f t="shared" si="8"/>
        <v>4.0972027869423213</v>
      </c>
      <c r="M189" s="19">
        <f t="shared" si="8"/>
        <v>3.4209837123791553E-2</v>
      </c>
      <c r="N189" s="19">
        <f t="shared" si="8"/>
        <v>-0.70629108458537404</v>
      </c>
      <c r="O189" s="19">
        <f>(O188/N188)-1</f>
        <v>1.5435217339845129</v>
      </c>
      <c r="P189" s="19"/>
      <c r="Q189" s="19">
        <f>(Q188/P188)-1</f>
        <v>-1.5467891617277438</v>
      </c>
      <c r="R189" s="19">
        <f>(R188/Q188)-1</f>
        <v>-1.3093975592176581</v>
      </c>
      <c r="S189" s="19">
        <f>(S188/R188)-1</f>
        <v>3.8305558826048554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6" customFormat="1" ht="16" customHeight="1" x14ac:dyDescent="0.2">
      <c r="A190" s="124" t="s">
        <v>199</v>
      </c>
      <c r="B190" s="125">
        <f t="shared" ref="B190:R190" si="9">B188/B2</f>
        <v>5.7847628757603797E-2</v>
      </c>
      <c r="C190" s="125">
        <f t="shared" si="9"/>
        <v>3.6602004351884598E-2</v>
      </c>
      <c r="D190" s="125">
        <f t="shared" si="9"/>
        <v>-1.2537841791095253E-2</v>
      </c>
      <c r="E190" s="125">
        <f t="shared" si="9"/>
        <v>3.657031441812842E-2</v>
      </c>
      <c r="F190" s="125">
        <f t="shared" si="9"/>
        <v>3.7042533432455518E-2</v>
      </c>
      <c r="G190" s="125">
        <f t="shared" si="9"/>
        <v>4.9321654656329136E-2</v>
      </c>
      <c r="H190" s="125">
        <f t="shared" si="9"/>
        <v>5.1450565090642317E-2</v>
      </c>
      <c r="I190" s="125">
        <f t="shared" si="9"/>
        <v>8.0383805553420045E-3</v>
      </c>
      <c r="J190" s="125">
        <f t="shared" si="9"/>
        <v>-1.1981122189520342E-2</v>
      </c>
      <c r="K190" s="125">
        <f t="shared" si="9"/>
        <v>2.9272878292816384E-2</v>
      </c>
      <c r="L190" s="125">
        <f t="shared" si="9"/>
        <v>0.16492491192903636</v>
      </c>
      <c r="M190" s="125">
        <f t="shared" si="9"/>
        <v>0.13762522259661189</v>
      </c>
      <c r="N190" s="125">
        <f t="shared" si="9"/>
        <v>3.3919686771186772E-2</v>
      </c>
      <c r="O190" s="126">
        <f t="shared" si="9"/>
        <v>7.3291337419451028E-2</v>
      </c>
      <c r="P190" s="125">
        <f t="shared" si="9"/>
        <v>0.20139209845509295</v>
      </c>
      <c r="Q190" s="125">
        <f t="shared" si="9"/>
        <v>-0.13570329937076475</v>
      </c>
      <c r="R190" s="125">
        <f t="shared" si="9"/>
        <v>3.0333476978668842E-2</v>
      </c>
      <c r="S190" s="125">
        <f>S188/S2</f>
        <v>0.16181500933256099</v>
      </c>
      <c r="T190" s="3"/>
      <c r="AH190" s="7"/>
      <c r="AM190" s="3"/>
      <c r="BA190" s="7"/>
      <c r="BF190" s="3"/>
      <c r="BT190" s="7"/>
      <c r="BY190" s="3"/>
      <c r="CM190" s="7"/>
      <c r="CR190" s="3"/>
      <c r="DF190" s="7"/>
      <c r="DK190" s="3"/>
      <c r="DY190" s="7"/>
      <c r="ED190" s="3"/>
      <c r="ER190" s="7"/>
      <c r="EW190" s="3"/>
      <c r="FK190" s="7"/>
      <c r="FP190" s="3"/>
      <c r="GD190" s="7"/>
      <c r="GI190" s="3"/>
      <c r="GW190" s="7"/>
      <c r="HB190" s="3"/>
      <c r="HP190" s="7"/>
      <c r="HU190" s="3"/>
      <c r="II190" s="7"/>
      <c r="IN190" s="3"/>
      <c r="JB190" s="7"/>
      <c r="JG190" s="3"/>
      <c r="JU190" s="7"/>
      <c r="JZ190" s="3"/>
      <c r="KN190" s="7"/>
      <c r="KS190" s="3"/>
      <c r="LG190" s="7"/>
      <c r="LL190" s="3"/>
      <c r="LZ190" s="7"/>
      <c r="ME190" s="3"/>
      <c r="MS190" s="7"/>
      <c r="MX190" s="3"/>
      <c r="NL190" s="7"/>
      <c r="NQ190" s="3"/>
      <c r="OE190" s="7"/>
      <c r="OJ190" s="3"/>
      <c r="OX190" s="7"/>
      <c r="PC190" s="3"/>
      <c r="PQ190" s="7"/>
      <c r="PV190" s="3"/>
      <c r="QJ190" s="7"/>
      <c r="QO190" s="3"/>
      <c r="RC190" s="7"/>
      <c r="RH190" s="3"/>
      <c r="RV190" s="7"/>
      <c r="SA190" s="3"/>
      <c r="SO190" s="7"/>
      <c r="ST190" s="3"/>
      <c r="TH190" s="7"/>
      <c r="TM190" s="3"/>
      <c r="UA190" s="7"/>
      <c r="UF190" s="3"/>
      <c r="UT190" s="7"/>
      <c r="UY190" s="3"/>
      <c r="VM190" s="7"/>
      <c r="VR190" s="3"/>
      <c r="WF190" s="7"/>
      <c r="WK190" s="3"/>
      <c r="WY190" s="7"/>
      <c r="XD190" s="3"/>
      <c r="XR190" s="7"/>
      <c r="XW190" s="3"/>
      <c r="YK190" s="7"/>
      <c r="YP190" s="3"/>
      <c r="ZD190" s="7"/>
      <c r="ZI190" s="3"/>
      <c r="ZW190" s="7"/>
      <c r="AAB190" s="3"/>
      <c r="AAP190" s="7"/>
      <c r="AAU190" s="3"/>
      <c r="ABI190" s="7"/>
      <c r="ABN190" s="3"/>
      <c r="ACB190" s="7"/>
      <c r="ACG190" s="3"/>
      <c r="ACU190" s="7"/>
      <c r="ACZ190" s="3"/>
      <c r="ADN190" s="7"/>
      <c r="ADS190" s="3"/>
      <c r="AEG190" s="7"/>
      <c r="AEL190" s="3"/>
      <c r="AEZ190" s="7"/>
      <c r="AFE190" s="3"/>
      <c r="AFS190" s="7"/>
      <c r="AFX190" s="3"/>
      <c r="AGL190" s="7"/>
      <c r="AGQ190" s="3"/>
      <c r="AHE190" s="7"/>
      <c r="AHJ190" s="3"/>
      <c r="AHX190" s="7"/>
      <c r="AIC190" s="3"/>
      <c r="AIQ190" s="7"/>
      <c r="AIV190" s="3"/>
      <c r="AJJ190" s="7"/>
      <c r="AJO190" s="3"/>
      <c r="AKC190" s="7"/>
      <c r="AKH190" s="3"/>
      <c r="AKV190" s="7"/>
      <c r="ALA190" s="3"/>
      <c r="ALO190" s="7"/>
      <c r="ALT190" s="3"/>
      <c r="AMH190" s="7"/>
      <c r="AMM190" s="3"/>
      <c r="ANA190" s="7"/>
      <c r="ANF190" s="3"/>
      <c r="ANT190" s="7"/>
      <c r="ANY190" s="3"/>
      <c r="AOM190" s="7"/>
      <c r="AOR190" s="3"/>
      <c r="APF190" s="7"/>
      <c r="APK190" s="3"/>
      <c r="APY190" s="7"/>
      <c r="AQD190" s="3"/>
      <c r="AQR190" s="7"/>
      <c r="AQW190" s="3"/>
      <c r="ARK190" s="7"/>
      <c r="ARP190" s="3"/>
      <c r="ASD190" s="7"/>
      <c r="ASI190" s="3"/>
      <c r="ASW190" s="7"/>
      <c r="ATB190" s="3"/>
      <c r="ATP190" s="7"/>
      <c r="ATU190" s="3"/>
      <c r="AUI190" s="7"/>
      <c r="AUN190" s="3"/>
      <c r="AVB190" s="7"/>
      <c r="AVG190" s="3"/>
      <c r="AVU190" s="7"/>
      <c r="AVZ190" s="3"/>
      <c r="AWN190" s="7"/>
      <c r="AWS190" s="3"/>
      <c r="AXG190" s="7"/>
      <c r="AXL190" s="3"/>
      <c r="AXZ190" s="7"/>
      <c r="AYE190" s="3"/>
      <c r="AYS190" s="7"/>
      <c r="AYX190" s="3"/>
      <c r="AZL190" s="7"/>
      <c r="AZQ190" s="3"/>
      <c r="BAE190" s="7"/>
      <c r="BAJ190" s="3"/>
      <c r="BAX190" s="7"/>
      <c r="BBC190" s="3"/>
      <c r="BBQ190" s="7"/>
      <c r="BBV190" s="3"/>
      <c r="BCJ190" s="7"/>
      <c r="BCO190" s="3"/>
      <c r="BDC190" s="7"/>
      <c r="BDH190" s="3"/>
      <c r="BDV190" s="7"/>
      <c r="BEA190" s="3"/>
      <c r="BEO190" s="7"/>
      <c r="BET190" s="3"/>
      <c r="BFH190" s="7"/>
      <c r="BFM190" s="3"/>
      <c r="BGA190" s="7"/>
      <c r="BGF190" s="3"/>
      <c r="BGT190" s="7"/>
      <c r="BGY190" s="3"/>
      <c r="BHM190" s="7"/>
      <c r="BHR190" s="3"/>
      <c r="BIF190" s="7"/>
      <c r="BIK190" s="3"/>
      <c r="BIY190" s="7"/>
      <c r="BJD190" s="3"/>
      <c r="BJR190" s="7"/>
      <c r="BJW190" s="3"/>
      <c r="BKK190" s="7"/>
      <c r="BKP190" s="3"/>
      <c r="BLD190" s="7"/>
      <c r="BLI190" s="3"/>
      <c r="BLW190" s="7"/>
      <c r="BMB190" s="3"/>
      <c r="BMP190" s="7"/>
      <c r="BMU190" s="3"/>
      <c r="BNI190" s="7"/>
      <c r="BNN190" s="3"/>
      <c r="BOB190" s="7"/>
      <c r="BOG190" s="3"/>
      <c r="BOU190" s="7"/>
      <c r="BOZ190" s="3"/>
      <c r="BPN190" s="7"/>
      <c r="BPS190" s="3"/>
      <c r="BQG190" s="7"/>
      <c r="BQL190" s="3"/>
      <c r="BQZ190" s="7"/>
      <c r="BRE190" s="3"/>
      <c r="BRS190" s="7"/>
      <c r="BRX190" s="3"/>
      <c r="BSL190" s="7"/>
      <c r="BSQ190" s="3"/>
      <c r="BTE190" s="7"/>
      <c r="BTJ190" s="3"/>
      <c r="BTX190" s="7"/>
      <c r="BUC190" s="3"/>
      <c r="BUQ190" s="7"/>
      <c r="BUV190" s="3"/>
      <c r="BVJ190" s="7"/>
      <c r="BVO190" s="3"/>
      <c r="BWC190" s="7"/>
      <c r="BWH190" s="3"/>
      <c r="BWV190" s="7"/>
      <c r="BXA190" s="3"/>
      <c r="BXO190" s="7"/>
      <c r="BXT190" s="3"/>
      <c r="BYH190" s="7"/>
      <c r="BYM190" s="3"/>
      <c r="BZA190" s="7"/>
      <c r="BZF190" s="3"/>
      <c r="BZT190" s="7"/>
      <c r="BZY190" s="3"/>
      <c r="CAM190" s="7"/>
      <c r="CAR190" s="3"/>
      <c r="CBF190" s="7"/>
      <c r="CBK190" s="3"/>
      <c r="CBY190" s="7"/>
      <c r="CCD190" s="3"/>
      <c r="CCR190" s="7"/>
      <c r="CCW190" s="3"/>
      <c r="CDK190" s="7"/>
      <c r="CDP190" s="3"/>
      <c r="CED190" s="7"/>
      <c r="CEI190" s="3"/>
      <c r="CEW190" s="7"/>
      <c r="CFB190" s="3"/>
      <c r="CFP190" s="7"/>
      <c r="CFU190" s="3"/>
      <c r="CGI190" s="7"/>
      <c r="CGN190" s="3"/>
      <c r="CHB190" s="7"/>
      <c r="CHG190" s="3"/>
      <c r="CHU190" s="7"/>
      <c r="CHZ190" s="3"/>
      <c r="CIN190" s="7"/>
      <c r="CIS190" s="3"/>
      <c r="CJG190" s="7"/>
      <c r="CJL190" s="3"/>
      <c r="CJZ190" s="7"/>
      <c r="CKE190" s="3"/>
      <c r="CKS190" s="7"/>
      <c r="CKX190" s="3"/>
      <c r="CLL190" s="7"/>
      <c r="CLQ190" s="3"/>
      <c r="CME190" s="7"/>
      <c r="CMJ190" s="3"/>
      <c r="CMX190" s="7"/>
      <c r="CNC190" s="3"/>
      <c r="CNQ190" s="7"/>
      <c r="CNV190" s="3"/>
      <c r="COJ190" s="7"/>
      <c r="COO190" s="3"/>
      <c r="CPC190" s="7"/>
      <c r="CPH190" s="3"/>
      <c r="CPV190" s="7"/>
      <c r="CQA190" s="3"/>
      <c r="CQO190" s="7"/>
      <c r="CQT190" s="3"/>
      <c r="CRH190" s="7"/>
      <c r="CRM190" s="3"/>
      <c r="CSA190" s="7"/>
      <c r="CSF190" s="3"/>
      <c r="CST190" s="7"/>
      <c r="CSY190" s="3"/>
      <c r="CTM190" s="7"/>
      <c r="CTR190" s="3"/>
      <c r="CUF190" s="7"/>
      <c r="CUK190" s="3"/>
      <c r="CUY190" s="7"/>
      <c r="CVD190" s="3"/>
      <c r="CVR190" s="7"/>
      <c r="CVW190" s="3"/>
      <c r="CWK190" s="7"/>
      <c r="CWP190" s="3"/>
      <c r="CXD190" s="7"/>
      <c r="CXI190" s="3"/>
      <c r="CXW190" s="7"/>
      <c r="CYB190" s="3"/>
      <c r="CYP190" s="7"/>
      <c r="CYU190" s="3"/>
      <c r="CZI190" s="7"/>
      <c r="CZN190" s="3"/>
      <c r="DAB190" s="7"/>
      <c r="DAG190" s="3"/>
      <c r="DAU190" s="7"/>
      <c r="DAZ190" s="3"/>
      <c r="DBN190" s="7"/>
      <c r="DBS190" s="3"/>
      <c r="DCG190" s="7"/>
      <c r="DCL190" s="3"/>
      <c r="DCZ190" s="7"/>
      <c r="DDE190" s="3"/>
      <c r="DDS190" s="7"/>
      <c r="DDX190" s="3"/>
      <c r="DEL190" s="7"/>
      <c r="DEQ190" s="3"/>
      <c r="DFE190" s="7"/>
      <c r="DFJ190" s="3"/>
      <c r="DFX190" s="7"/>
      <c r="DGC190" s="3"/>
      <c r="DGQ190" s="7"/>
      <c r="DGV190" s="3"/>
      <c r="DHJ190" s="7"/>
      <c r="DHO190" s="3"/>
      <c r="DIC190" s="7"/>
      <c r="DIH190" s="3"/>
      <c r="DIV190" s="7"/>
      <c r="DJA190" s="3"/>
      <c r="DJO190" s="7"/>
      <c r="DJT190" s="3"/>
      <c r="DKH190" s="7"/>
      <c r="DKM190" s="3"/>
      <c r="DLA190" s="7"/>
      <c r="DLF190" s="3"/>
      <c r="DLT190" s="7"/>
      <c r="DLY190" s="3"/>
      <c r="DMM190" s="7"/>
      <c r="DMR190" s="3"/>
      <c r="DNF190" s="7"/>
      <c r="DNK190" s="3"/>
      <c r="DNY190" s="7"/>
      <c r="DOD190" s="3"/>
      <c r="DOR190" s="7"/>
      <c r="DOW190" s="3"/>
      <c r="DPK190" s="7"/>
      <c r="DPP190" s="3"/>
      <c r="DQD190" s="7"/>
      <c r="DQI190" s="3"/>
      <c r="DQW190" s="7"/>
      <c r="DRB190" s="3"/>
      <c r="DRP190" s="7"/>
      <c r="DRU190" s="3"/>
      <c r="DSI190" s="7"/>
      <c r="DSN190" s="3"/>
      <c r="DTB190" s="7"/>
      <c r="DTG190" s="3"/>
      <c r="DTU190" s="7"/>
      <c r="DTZ190" s="3"/>
      <c r="DUN190" s="7"/>
      <c r="DUS190" s="3"/>
      <c r="DVG190" s="7"/>
      <c r="DVL190" s="3"/>
      <c r="DVZ190" s="7"/>
      <c r="DWE190" s="3"/>
      <c r="DWS190" s="7"/>
      <c r="DWX190" s="3"/>
      <c r="DXL190" s="7"/>
      <c r="DXQ190" s="3"/>
      <c r="DYE190" s="7"/>
      <c r="DYJ190" s="3"/>
      <c r="DYX190" s="7"/>
      <c r="DZC190" s="3"/>
      <c r="DZQ190" s="7"/>
      <c r="DZV190" s="3"/>
      <c r="EAJ190" s="7"/>
      <c r="EAO190" s="3"/>
      <c r="EBC190" s="7"/>
      <c r="EBH190" s="3"/>
      <c r="EBV190" s="7"/>
      <c r="ECA190" s="3"/>
      <c r="ECO190" s="7"/>
      <c r="ECT190" s="3"/>
      <c r="EDH190" s="7"/>
      <c r="EDM190" s="3"/>
      <c r="EEA190" s="7"/>
      <c r="EEF190" s="3"/>
      <c r="EET190" s="7"/>
      <c r="EEY190" s="3"/>
      <c r="EFM190" s="7"/>
      <c r="EFR190" s="3"/>
      <c r="EGF190" s="7"/>
      <c r="EGK190" s="3"/>
      <c r="EGY190" s="7"/>
      <c r="EHD190" s="3"/>
      <c r="EHR190" s="7"/>
      <c r="EHW190" s="3"/>
      <c r="EIK190" s="7"/>
      <c r="EIP190" s="3"/>
      <c r="EJD190" s="7"/>
      <c r="EJI190" s="3"/>
      <c r="EJW190" s="7"/>
      <c r="EKB190" s="3"/>
      <c r="EKP190" s="7"/>
      <c r="EKU190" s="3"/>
      <c r="ELI190" s="7"/>
      <c r="ELN190" s="3"/>
      <c r="EMB190" s="7"/>
      <c r="EMG190" s="3"/>
      <c r="EMU190" s="7"/>
      <c r="EMZ190" s="3"/>
      <c r="ENN190" s="7"/>
      <c r="ENS190" s="3"/>
      <c r="EOG190" s="7"/>
      <c r="EOL190" s="3"/>
      <c r="EOZ190" s="7"/>
      <c r="EPE190" s="3"/>
      <c r="EPS190" s="7"/>
      <c r="EPX190" s="3"/>
      <c r="EQL190" s="7"/>
      <c r="EQQ190" s="3"/>
      <c r="ERE190" s="7"/>
      <c r="ERJ190" s="3"/>
      <c r="ERX190" s="7"/>
      <c r="ESC190" s="3"/>
      <c r="ESQ190" s="7"/>
      <c r="ESV190" s="3"/>
      <c r="ETJ190" s="7"/>
      <c r="ETO190" s="3"/>
      <c r="EUC190" s="7"/>
      <c r="EUH190" s="3"/>
      <c r="EUV190" s="7"/>
      <c r="EVA190" s="3"/>
      <c r="EVO190" s="7"/>
      <c r="EVT190" s="3"/>
      <c r="EWH190" s="7"/>
      <c r="EWM190" s="3"/>
      <c r="EXA190" s="7"/>
      <c r="EXF190" s="3"/>
      <c r="EXT190" s="7"/>
      <c r="EXY190" s="3"/>
      <c r="EYM190" s="7"/>
      <c r="EYR190" s="3"/>
      <c r="EZF190" s="7"/>
      <c r="EZK190" s="3"/>
      <c r="EZY190" s="7"/>
      <c r="FAD190" s="3"/>
      <c r="FAR190" s="7"/>
      <c r="FAW190" s="3"/>
      <c r="FBK190" s="7"/>
      <c r="FBP190" s="3"/>
      <c r="FCD190" s="7"/>
      <c r="FCI190" s="3"/>
      <c r="FCW190" s="7"/>
      <c r="FDB190" s="3"/>
      <c r="FDP190" s="7"/>
      <c r="FDU190" s="3"/>
      <c r="FEI190" s="7"/>
      <c r="FEN190" s="3"/>
      <c r="FFB190" s="7"/>
      <c r="FFG190" s="3"/>
      <c r="FFU190" s="7"/>
      <c r="FFZ190" s="3"/>
      <c r="FGN190" s="7"/>
      <c r="FGS190" s="3"/>
      <c r="FHG190" s="7"/>
      <c r="FHL190" s="3"/>
      <c r="FHZ190" s="7"/>
      <c r="FIE190" s="3"/>
      <c r="FIS190" s="7"/>
      <c r="FIX190" s="3"/>
      <c r="FJL190" s="7"/>
      <c r="FJQ190" s="3"/>
      <c r="FKE190" s="7"/>
      <c r="FKJ190" s="3"/>
      <c r="FKX190" s="7"/>
      <c r="FLC190" s="3"/>
      <c r="FLQ190" s="7"/>
      <c r="FLV190" s="3"/>
      <c r="FMJ190" s="7"/>
      <c r="FMO190" s="3"/>
      <c r="FNC190" s="7"/>
      <c r="FNH190" s="3"/>
      <c r="FNV190" s="7"/>
      <c r="FOA190" s="3"/>
      <c r="FOO190" s="7"/>
      <c r="FOT190" s="3"/>
      <c r="FPH190" s="7"/>
      <c r="FPM190" s="3"/>
      <c r="FQA190" s="7"/>
      <c r="FQF190" s="3"/>
      <c r="FQT190" s="7"/>
      <c r="FQY190" s="3"/>
      <c r="FRM190" s="7"/>
      <c r="FRR190" s="3"/>
      <c r="FSF190" s="7"/>
      <c r="FSK190" s="3"/>
      <c r="FSY190" s="7"/>
      <c r="FTD190" s="3"/>
      <c r="FTR190" s="7"/>
      <c r="FTW190" s="3"/>
      <c r="FUK190" s="7"/>
      <c r="FUP190" s="3"/>
      <c r="FVD190" s="7"/>
      <c r="FVI190" s="3"/>
      <c r="FVW190" s="7"/>
      <c r="FWB190" s="3"/>
      <c r="FWP190" s="7"/>
      <c r="FWU190" s="3"/>
      <c r="FXI190" s="7"/>
      <c r="FXN190" s="3"/>
      <c r="FYB190" s="7"/>
      <c r="FYG190" s="3"/>
      <c r="FYU190" s="7"/>
      <c r="FYZ190" s="3"/>
      <c r="FZN190" s="7"/>
      <c r="FZS190" s="3"/>
      <c r="GAG190" s="7"/>
      <c r="GAL190" s="3"/>
      <c r="GAZ190" s="7"/>
      <c r="GBE190" s="3"/>
      <c r="GBS190" s="7"/>
      <c r="GBX190" s="3"/>
      <c r="GCL190" s="7"/>
      <c r="GCQ190" s="3"/>
      <c r="GDE190" s="7"/>
      <c r="GDJ190" s="3"/>
      <c r="GDX190" s="7"/>
      <c r="GEC190" s="3"/>
      <c r="GEQ190" s="7"/>
      <c r="GEV190" s="3"/>
      <c r="GFJ190" s="7"/>
      <c r="GFO190" s="3"/>
      <c r="GGC190" s="7"/>
      <c r="GGH190" s="3"/>
      <c r="GGV190" s="7"/>
      <c r="GHA190" s="3"/>
      <c r="GHO190" s="7"/>
      <c r="GHT190" s="3"/>
      <c r="GIH190" s="7"/>
      <c r="GIM190" s="3"/>
      <c r="GJA190" s="7"/>
      <c r="GJF190" s="3"/>
      <c r="GJT190" s="7"/>
      <c r="GJY190" s="3"/>
      <c r="GKM190" s="7"/>
      <c r="GKR190" s="3"/>
      <c r="GLF190" s="7"/>
      <c r="GLK190" s="3"/>
      <c r="GLY190" s="7"/>
      <c r="GMD190" s="3"/>
      <c r="GMR190" s="7"/>
      <c r="GMW190" s="3"/>
      <c r="GNK190" s="7"/>
      <c r="GNP190" s="3"/>
      <c r="GOD190" s="7"/>
      <c r="GOI190" s="3"/>
      <c r="GOW190" s="7"/>
      <c r="GPB190" s="3"/>
      <c r="GPP190" s="7"/>
      <c r="GPU190" s="3"/>
      <c r="GQI190" s="7"/>
      <c r="GQN190" s="3"/>
      <c r="GRB190" s="7"/>
      <c r="GRG190" s="3"/>
      <c r="GRU190" s="7"/>
      <c r="GRZ190" s="3"/>
      <c r="GSN190" s="7"/>
      <c r="GSS190" s="3"/>
      <c r="GTG190" s="7"/>
      <c r="GTL190" s="3"/>
      <c r="GTZ190" s="7"/>
      <c r="GUE190" s="3"/>
      <c r="GUS190" s="7"/>
      <c r="GUX190" s="3"/>
      <c r="GVL190" s="7"/>
      <c r="GVQ190" s="3"/>
      <c r="GWE190" s="7"/>
      <c r="GWJ190" s="3"/>
      <c r="GWX190" s="7"/>
      <c r="GXC190" s="3"/>
      <c r="GXQ190" s="7"/>
      <c r="GXV190" s="3"/>
      <c r="GYJ190" s="7"/>
      <c r="GYO190" s="3"/>
      <c r="GZC190" s="7"/>
      <c r="GZH190" s="3"/>
      <c r="GZV190" s="7"/>
      <c r="HAA190" s="3"/>
      <c r="HAO190" s="7"/>
      <c r="HAT190" s="3"/>
      <c r="HBH190" s="7"/>
      <c r="HBM190" s="3"/>
      <c r="HCA190" s="7"/>
      <c r="HCF190" s="3"/>
      <c r="HCT190" s="7"/>
      <c r="HCY190" s="3"/>
      <c r="HDM190" s="7"/>
      <c r="HDR190" s="3"/>
      <c r="HEF190" s="7"/>
      <c r="HEK190" s="3"/>
      <c r="HEY190" s="7"/>
      <c r="HFD190" s="3"/>
      <c r="HFR190" s="7"/>
      <c r="HFW190" s="3"/>
      <c r="HGK190" s="7"/>
      <c r="HGP190" s="3"/>
      <c r="HHD190" s="7"/>
      <c r="HHI190" s="3"/>
      <c r="HHW190" s="7"/>
      <c r="HIB190" s="3"/>
      <c r="HIP190" s="7"/>
      <c r="HIU190" s="3"/>
      <c r="HJI190" s="7"/>
      <c r="HJN190" s="3"/>
      <c r="HKB190" s="7"/>
      <c r="HKG190" s="3"/>
      <c r="HKU190" s="7"/>
      <c r="HKZ190" s="3"/>
      <c r="HLN190" s="7"/>
      <c r="HLS190" s="3"/>
      <c r="HMG190" s="7"/>
      <c r="HML190" s="3"/>
      <c r="HMZ190" s="7"/>
      <c r="HNE190" s="3"/>
      <c r="HNS190" s="7"/>
      <c r="HNX190" s="3"/>
      <c r="HOL190" s="7"/>
      <c r="HOQ190" s="3"/>
      <c r="HPE190" s="7"/>
      <c r="HPJ190" s="3"/>
      <c r="HPX190" s="7"/>
      <c r="HQC190" s="3"/>
      <c r="HQQ190" s="7"/>
      <c r="HQV190" s="3"/>
      <c r="HRJ190" s="7"/>
      <c r="HRO190" s="3"/>
      <c r="HSC190" s="7"/>
      <c r="HSH190" s="3"/>
      <c r="HSV190" s="7"/>
      <c r="HTA190" s="3"/>
      <c r="HTO190" s="7"/>
      <c r="HTT190" s="3"/>
      <c r="HUH190" s="7"/>
      <c r="HUM190" s="3"/>
      <c r="HVA190" s="7"/>
      <c r="HVF190" s="3"/>
      <c r="HVT190" s="7"/>
      <c r="HVY190" s="3"/>
      <c r="HWM190" s="7"/>
      <c r="HWR190" s="3"/>
      <c r="HXF190" s="7"/>
      <c r="HXK190" s="3"/>
      <c r="HXY190" s="7"/>
      <c r="HYD190" s="3"/>
      <c r="HYR190" s="7"/>
      <c r="HYW190" s="3"/>
      <c r="HZK190" s="7"/>
      <c r="HZP190" s="3"/>
      <c r="IAD190" s="7"/>
      <c r="IAI190" s="3"/>
      <c r="IAW190" s="7"/>
      <c r="IBB190" s="3"/>
      <c r="IBP190" s="7"/>
      <c r="IBU190" s="3"/>
      <c r="ICI190" s="7"/>
      <c r="ICN190" s="3"/>
      <c r="IDB190" s="7"/>
      <c r="IDG190" s="3"/>
      <c r="IDU190" s="7"/>
      <c r="IDZ190" s="3"/>
      <c r="IEN190" s="7"/>
      <c r="IES190" s="3"/>
      <c r="IFG190" s="7"/>
      <c r="IFL190" s="3"/>
      <c r="IFZ190" s="7"/>
      <c r="IGE190" s="3"/>
      <c r="IGS190" s="7"/>
      <c r="IGX190" s="3"/>
      <c r="IHL190" s="7"/>
      <c r="IHQ190" s="3"/>
      <c r="IIE190" s="7"/>
      <c r="IIJ190" s="3"/>
      <c r="IIX190" s="7"/>
      <c r="IJC190" s="3"/>
      <c r="IJQ190" s="7"/>
      <c r="IJV190" s="3"/>
      <c r="IKJ190" s="7"/>
      <c r="IKO190" s="3"/>
      <c r="ILC190" s="7"/>
      <c r="ILH190" s="3"/>
      <c r="ILV190" s="7"/>
      <c r="IMA190" s="3"/>
      <c r="IMO190" s="7"/>
      <c r="IMT190" s="3"/>
      <c r="INH190" s="7"/>
      <c r="INM190" s="3"/>
      <c r="IOA190" s="7"/>
      <c r="IOF190" s="3"/>
      <c r="IOT190" s="7"/>
      <c r="IOY190" s="3"/>
      <c r="IPM190" s="7"/>
      <c r="IPR190" s="3"/>
      <c r="IQF190" s="7"/>
      <c r="IQK190" s="3"/>
      <c r="IQY190" s="7"/>
      <c r="IRD190" s="3"/>
      <c r="IRR190" s="7"/>
      <c r="IRW190" s="3"/>
      <c r="ISK190" s="7"/>
      <c r="ISP190" s="3"/>
      <c r="ITD190" s="7"/>
      <c r="ITI190" s="3"/>
      <c r="ITW190" s="7"/>
      <c r="IUB190" s="3"/>
      <c r="IUP190" s="7"/>
      <c r="IUU190" s="3"/>
      <c r="IVI190" s="7"/>
      <c r="IVN190" s="3"/>
      <c r="IWB190" s="7"/>
      <c r="IWG190" s="3"/>
      <c r="IWU190" s="7"/>
      <c r="IWZ190" s="3"/>
      <c r="IXN190" s="7"/>
      <c r="IXS190" s="3"/>
      <c r="IYG190" s="7"/>
      <c r="IYL190" s="3"/>
      <c r="IYZ190" s="7"/>
      <c r="IZE190" s="3"/>
      <c r="IZS190" s="7"/>
      <c r="IZX190" s="3"/>
      <c r="JAL190" s="7"/>
      <c r="JAQ190" s="3"/>
      <c r="JBE190" s="7"/>
      <c r="JBJ190" s="3"/>
      <c r="JBX190" s="7"/>
      <c r="JCC190" s="3"/>
      <c r="JCQ190" s="7"/>
      <c r="JCV190" s="3"/>
      <c r="JDJ190" s="7"/>
      <c r="JDO190" s="3"/>
      <c r="JEC190" s="7"/>
      <c r="JEH190" s="3"/>
      <c r="JEV190" s="7"/>
      <c r="JFA190" s="3"/>
      <c r="JFO190" s="7"/>
      <c r="JFT190" s="3"/>
      <c r="JGH190" s="7"/>
      <c r="JGM190" s="3"/>
      <c r="JHA190" s="7"/>
      <c r="JHF190" s="3"/>
      <c r="JHT190" s="7"/>
      <c r="JHY190" s="3"/>
      <c r="JIM190" s="7"/>
      <c r="JIR190" s="3"/>
      <c r="JJF190" s="7"/>
      <c r="JJK190" s="3"/>
      <c r="JJY190" s="7"/>
      <c r="JKD190" s="3"/>
      <c r="JKR190" s="7"/>
      <c r="JKW190" s="3"/>
      <c r="JLK190" s="7"/>
      <c r="JLP190" s="3"/>
      <c r="JMD190" s="7"/>
      <c r="JMI190" s="3"/>
      <c r="JMW190" s="7"/>
      <c r="JNB190" s="3"/>
      <c r="JNP190" s="7"/>
      <c r="JNU190" s="3"/>
      <c r="JOI190" s="7"/>
      <c r="JON190" s="3"/>
      <c r="JPB190" s="7"/>
      <c r="JPG190" s="3"/>
      <c r="JPU190" s="7"/>
      <c r="JPZ190" s="3"/>
      <c r="JQN190" s="7"/>
      <c r="JQS190" s="3"/>
      <c r="JRG190" s="7"/>
      <c r="JRL190" s="3"/>
      <c r="JRZ190" s="7"/>
      <c r="JSE190" s="3"/>
      <c r="JSS190" s="7"/>
      <c r="JSX190" s="3"/>
      <c r="JTL190" s="7"/>
      <c r="JTQ190" s="3"/>
      <c r="JUE190" s="7"/>
      <c r="JUJ190" s="3"/>
      <c r="JUX190" s="7"/>
      <c r="JVC190" s="3"/>
      <c r="JVQ190" s="7"/>
      <c r="JVV190" s="3"/>
      <c r="JWJ190" s="7"/>
      <c r="JWO190" s="3"/>
      <c r="JXC190" s="7"/>
      <c r="JXH190" s="3"/>
      <c r="JXV190" s="7"/>
      <c r="JYA190" s="3"/>
      <c r="JYO190" s="7"/>
      <c r="JYT190" s="3"/>
      <c r="JZH190" s="7"/>
      <c r="JZM190" s="3"/>
      <c r="KAA190" s="7"/>
      <c r="KAF190" s="3"/>
      <c r="KAT190" s="7"/>
      <c r="KAY190" s="3"/>
      <c r="KBM190" s="7"/>
      <c r="KBR190" s="3"/>
      <c r="KCF190" s="7"/>
      <c r="KCK190" s="3"/>
      <c r="KCY190" s="7"/>
      <c r="KDD190" s="3"/>
      <c r="KDR190" s="7"/>
      <c r="KDW190" s="3"/>
      <c r="KEK190" s="7"/>
      <c r="KEP190" s="3"/>
      <c r="KFD190" s="7"/>
      <c r="KFI190" s="3"/>
      <c r="KFW190" s="7"/>
      <c r="KGB190" s="3"/>
      <c r="KGP190" s="7"/>
      <c r="KGU190" s="3"/>
      <c r="KHI190" s="7"/>
      <c r="KHN190" s="3"/>
      <c r="KIB190" s="7"/>
      <c r="KIG190" s="3"/>
      <c r="KIU190" s="7"/>
      <c r="KIZ190" s="3"/>
      <c r="KJN190" s="7"/>
      <c r="KJS190" s="3"/>
      <c r="KKG190" s="7"/>
      <c r="KKL190" s="3"/>
      <c r="KKZ190" s="7"/>
      <c r="KLE190" s="3"/>
      <c r="KLS190" s="7"/>
      <c r="KLX190" s="3"/>
      <c r="KML190" s="7"/>
      <c r="KMQ190" s="3"/>
      <c r="KNE190" s="7"/>
      <c r="KNJ190" s="3"/>
      <c r="KNX190" s="7"/>
      <c r="KOC190" s="3"/>
      <c r="KOQ190" s="7"/>
      <c r="KOV190" s="3"/>
      <c r="KPJ190" s="7"/>
      <c r="KPO190" s="3"/>
      <c r="KQC190" s="7"/>
      <c r="KQH190" s="3"/>
      <c r="KQV190" s="7"/>
      <c r="KRA190" s="3"/>
      <c r="KRO190" s="7"/>
      <c r="KRT190" s="3"/>
      <c r="KSH190" s="7"/>
      <c r="KSM190" s="3"/>
      <c r="KTA190" s="7"/>
      <c r="KTF190" s="3"/>
      <c r="KTT190" s="7"/>
      <c r="KTY190" s="3"/>
      <c r="KUM190" s="7"/>
      <c r="KUR190" s="3"/>
      <c r="KVF190" s="7"/>
      <c r="KVK190" s="3"/>
      <c r="KVY190" s="7"/>
      <c r="KWD190" s="3"/>
      <c r="KWR190" s="7"/>
      <c r="KWW190" s="3"/>
      <c r="KXK190" s="7"/>
      <c r="KXP190" s="3"/>
      <c r="KYD190" s="7"/>
      <c r="KYI190" s="3"/>
      <c r="KYW190" s="7"/>
      <c r="KZB190" s="3"/>
      <c r="KZP190" s="7"/>
      <c r="KZU190" s="3"/>
      <c r="LAI190" s="7"/>
      <c r="LAN190" s="3"/>
      <c r="LBB190" s="7"/>
      <c r="LBG190" s="3"/>
      <c r="LBU190" s="7"/>
      <c r="LBZ190" s="3"/>
      <c r="LCN190" s="7"/>
      <c r="LCS190" s="3"/>
      <c r="LDG190" s="7"/>
      <c r="LDL190" s="3"/>
      <c r="LDZ190" s="7"/>
      <c r="LEE190" s="3"/>
      <c r="LES190" s="7"/>
      <c r="LEX190" s="3"/>
      <c r="LFL190" s="7"/>
      <c r="LFQ190" s="3"/>
      <c r="LGE190" s="7"/>
      <c r="LGJ190" s="3"/>
      <c r="LGX190" s="7"/>
      <c r="LHC190" s="3"/>
      <c r="LHQ190" s="7"/>
      <c r="LHV190" s="3"/>
      <c r="LIJ190" s="7"/>
      <c r="LIO190" s="3"/>
      <c r="LJC190" s="7"/>
      <c r="LJH190" s="3"/>
      <c r="LJV190" s="7"/>
      <c r="LKA190" s="3"/>
      <c r="LKO190" s="7"/>
      <c r="LKT190" s="3"/>
      <c r="LLH190" s="7"/>
      <c r="LLM190" s="3"/>
      <c r="LMA190" s="7"/>
      <c r="LMF190" s="3"/>
      <c r="LMT190" s="7"/>
      <c r="LMY190" s="3"/>
      <c r="LNM190" s="7"/>
      <c r="LNR190" s="3"/>
      <c r="LOF190" s="7"/>
      <c r="LOK190" s="3"/>
      <c r="LOY190" s="7"/>
      <c r="LPD190" s="3"/>
      <c r="LPR190" s="7"/>
      <c r="LPW190" s="3"/>
      <c r="LQK190" s="7"/>
      <c r="LQP190" s="3"/>
      <c r="LRD190" s="7"/>
      <c r="LRI190" s="3"/>
      <c r="LRW190" s="7"/>
      <c r="LSB190" s="3"/>
      <c r="LSP190" s="7"/>
      <c r="LSU190" s="3"/>
      <c r="LTI190" s="7"/>
      <c r="LTN190" s="3"/>
      <c r="LUB190" s="7"/>
      <c r="LUG190" s="3"/>
      <c r="LUU190" s="7"/>
      <c r="LUZ190" s="3"/>
      <c r="LVN190" s="7"/>
      <c r="LVS190" s="3"/>
      <c r="LWG190" s="7"/>
      <c r="LWL190" s="3"/>
      <c r="LWZ190" s="7"/>
      <c r="LXE190" s="3"/>
      <c r="LXS190" s="7"/>
      <c r="LXX190" s="3"/>
      <c r="LYL190" s="7"/>
      <c r="LYQ190" s="3"/>
      <c r="LZE190" s="7"/>
      <c r="LZJ190" s="3"/>
      <c r="LZX190" s="7"/>
      <c r="MAC190" s="3"/>
      <c r="MAQ190" s="7"/>
      <c r="MAV190" s="3"/>
      <c r="MBJ190" s="7"/>
      <c r="MBO190" s="3"/>
      <c r="MCC190" s="7"/>
      <c r="MCH190" s="3"/>
      <c r="MCV190" s="7"/>
      <c r="MDA190" s="3"/>
      <c r="MDO190" s="7"/>
      <c r="MDT190" s="3"/>
      <c r="MEH190" s="7"/>
      <c r="MEM190" s="3"/>
      <c r="MFA190" s="7"/>
      <c r="MFF190" s="3"/>
      <c r="MFT190" s="7"/>
      <c r="MFY190" s="3"/>
      <c r="MGM190" s="7"/>
      <c r="MGR190" s="3"/>
      <c r="MHF190" s="7"/>
      <c r="MHK190" s="3"/>
      <c r="MHY190" s="7"/>
      <c r="MID190" s="3"/>
      <c r="MIR190" s="7"/>
      <c r="MIW190" s="3"/>
      <c r="MJK190" s="7"/>
      <c r="MJP190" s="3"/>
      <c r="MKD190" s="7"/>
      <c r="MKI190" s="3"/>
      <c r="MKW190" s="7"/>
      <c r="MLB190" s="3"/>
      <c r="MLP190" s="7"/>
      <c r="MLU190" s="3"/>
      <c r="MMI190" s="7"/>
      <c r="MMN190" s="3"/>
      <c r="MNB190" s="7"/>
      <c r="MNG190" s="3"/>
      <c r="MNU190" s="7"/>
      <c r="MNZ190" s="3"/>
      <c r="MON190" s="7"/>
      <c r="MOS190" s="3"/>
      <c r="MPG190" s="7"/>
      <c r="MPL190" s="3"/>
      <c r="MPZ190" s="7"/>
      <c r="MQE190" s="3"/>
      <c r="MQS190" s="7"/>
      <c r="MQX190" s="3"/>
      <c r="MRL190" s="7"/>
      <c r="MRQ190" s="3"/>
      <c r="MSE190" s="7"/>
      <c r="MSJ190" s="3"/>
      <c r="MSX190" s="7"/>
      <c r="MTC190" s="3"/>
      <c r="MTQ190" s="7"/>
      <c r="MTV190" s="3"/>
      <c r="MUJ190" s="7"/>
      <c r="MUO190" s="3"/>
      <c r="MVC190" s="7"/>
      <c r="MVH190" s="3"/>
      <c r="MVV190" s="7"/>
      <c r="MWA190" s="3"/>
      <c r="MWO190" s="7"/>
      <c r="MWT190" s="3"/>
      <c r="MXH190" s="7"/>
      <c r="MXM190" s="3"/>
      <c r="MYA190" s="7"/>
      <c r="MYF190" s="3"/>
      <c r="MYT190" s="7"/>
      <c r="MYY190" s="3"/>
      <c r="MZM190" s="7"/>
      <c r="MZR190" s="3"/>
      <c r="NAF190" s="7"/>
      <c r="NAK190" s="3"/>
      <c r="NAY190" s="7"/>
      <c r="NBD190" s="3"/>
      <c r="NBR190" s="7"/>
      <c r="NBW190" s="3"/>
      <c r="NCK190" s="7"/>
      <c r="NCP190" s="3"/>
      <c r="NDD190" s="7"/>
      <c r="NDI190" s="3"/>
      <c r="NDW190" s="7"/>
      <c r="NEB190" s="3"/>
      <c r="NEP190" s="7"/>
      <c r="NEU190" s="3"/>
      <c r="NFI190" s="7"/>
      <c r="NFN190" s="3"/>
      <c r="NGB190" s="7"/>
      <c r="NGG190" s="3"/>
      <c r="NGU190" s="7"/>
      <c r="NGZ190" s="3"/>
      <c r="NHN190" s="7"/>
      <c r="NHS190" s="3"/>
      <c r="NIG190" s="7"/>
      <c r="NIL190" s="3"/>
      <c r="NIZ190" s="7"/>
      <c r="NJE190" s="3"/>
      <c r="NJS190" s="7"/>
      <c r="NJX190" s="3"/>
      <c r="NKL190" s="7"/>
      <c r="NKQ190" s="3"/>
      <c r="NLE190" s="7"/>
      <c r="NLJ190" s="3"/>
      <c r="NLX190" s="7"/>
      <c r="NMC190" s="3"/>
      <c r="NMQ190" s="7"/>
      <c r="NMV190" s="3"/>
      <c r="NNJ190" s="7"/>
      <c r="NNO190" s="3"/>
      <c r="NOC190" s="7"/>
      <c r="NOH190" s="3"/>
      <c r="NOV190" s="7"/>
      <c r="NPA190" s="3"/>
      <c r="NPO190" s="7"/>
      <c r="NPT190" s="3"/>
      <c r="NQH190" s="7"/>
      <c r="NQM190" s="3"/>
      <c r="NRA190" s="7"/>
      <c r="NRF190" s="3"/>
      <c r="NRT190" s="7"/>
      <c r="NRY190" s="3"/>
      <c r="NSM190" s="7"/>
      <c r="NSR190" s="3"/>
      <c r="NTF190" s="7"/>
      <c r="NTK190" s="3"/>
      <c r="NTY190" s="7"/>
      <c r="NUD190" s="3"/>
      <c r="NUR190" s="7"/>
      <c r="NUW190" s="3"/>
      <c r="NVK190" s="7"/>
      <c r="NVP190" s="3"/>
      <c r="NWD190" s="7"/>
      <c r="NWI190" s="3"/>
      <c r="NWW190" s="7"/>
      <c r="NXB190" s="3"/>
      <c r="NXP190" s="7"/>
      <c r="NXU190" s="3"/>
      <c r="NYI190" s="7"/>
      <c r="NYN190" s="3"/>
      <c r="NZB190" s="7"/>
      <c r="NZG190" s="3"/>
      <c r="NZU190" s="7"/>
      <c r="NZZ190" s="3"/>
      <c r="OAN190" s="7"/>
      <c r="OAS190" s="3"/>
      <c r="OBG190" s="7"/>
      <c r="OBL190" s="3"/>
      <c r="OBZ190" s="7"/>
      <c r="OCE190" s="3"/>
      <c r="OCS190" s="7"/>
      <c r="OCX190" s="3"/>
      <c r="ODL190" s="7"/>
      <c r="ODQ190" s="3"/>
      <c r="OEE190" s="7"/>
      <c r="OEJ190" s="3"/>
      <c r="OEX190" s="7"/>
      <c r="OFC190" s="3"/>
      <c r="OFQ190" s="7"/>
      <c r="OFV190" s="3"/>
      <c r="OGJ190" s="7"/>
      <c r="OGO190" s="3"/>
      <c r="OHC190" s="7"/>
      <c r="OHH190" s="3"/>
      <c r="OHV190" s="7"/>
      <c r="OIA190" s="3"/>
      <c r="OIO190" s="7"/>
      <c r="OIT190" s="3"/>
      <c r="OJH190" s="7"/>
      <c r="OJM190" s="3"/>
      <c r="OKA190" s="7"/>
      <c r="OKF190" s="3"/>
      <c r="OKT190" s="7"/>
      <c r="OKY190" s="3"/>
      <c r="OLM190" s="7"/>
      <c r="OLR190" s="3"/>
      <c r="OMF190" s="7"/>
      <c r="OMK190" s="3"/>
      <c r="OMY190" s="7"/>
      <c r="OND190" s="3"/>
      <c r="ONR190" s="7"/>
      <c r="ONW190" s="3"/>
      <c r="OOK190" s="7"/>
      <c r="OOP190" s="3"/>
      <c r="OPD190" s="7"/>
      <c r="OPI190" s="3"/>
      <c r="OPW190" s="7"/>
      <c r="OQB190" s="3"/>
      <c r="OQP190" s="7"/>
      <c r="OQU190" s="3"/>
      <c r="ORI190" s="7"/>
      <c r="ORN190" s="3"/>
      <c r="OSB190" s="7"/>
      <c r="OSG190" s="3"/>
      <c r="OSU190" s="7"/>
      <c r="OSZ190" s="3"/>
      <c r="OTN190" s="7"/>
      <c r="OTS190" s="3"/>
      <c r="OUG190" s="7"/>
      <c r="OUL190" s="3"/>
      <c r="OUZ190" s="7"/>
      <c r="OVE190" s="3"/>
      <c r="OVS190" s="7"/>
      <c r="OVX190" s="3"/>
      <c r="OWL190" s="7"/>
      <c r="OWQ190" s="3"/>
      <c r="OXE190" s="7"/>
      <c r="OXJ190" s="3"/>
      <c r="OXX190" s="7"/>
      <c r="OYC190" s="3"/>
      <c r="OYQ190" s="7"/>
      <c r="OYV190" s="3"/>
      <c r="OZJ190" s="7"/>
      <c r="OZO190" s="3"/>
      <c r="PAC190" s="7"/>
      <c r="PAH190" s="3"/>
      <c r="PAV190" s="7"/>
      <c r="PBA190" s="3"/>
      <c r="PBO190" s="7"/>
      <c r="PBT190" s="3"/>
      <c r="PCH190" s="7"/>
      <c r="PCM190" s="3"/>
      <c r="PDA190" s="7"/>
      <c r="PDF190" s="3"/>
      <c r="PDT190" s="7"/>
      <c r="PDY190" s="3"/>
      <c r="PEM190" s="7"/>
      <c r="PER190" s="3"/>
      <c r="PFF190" s="7"/>
      <c r="PFK190" s="3"/>
      <c r="PFY190" s="7"/>
      <c r="PGD190" s="3"/>
      <c r="PGR190" s="7"/>
      <c r="PGW190" s="3"/>
      <c r="PHK190" s="7"/>
      <c r="PHP190" s="3"/>
      <c r="PID190" s="7"/>
      <c r="PII190" s="3"/>
      <c r="PIW190" s="7"/>
      <c r="PJB190" s="3"/>
      <c r="PJP190" s="7"/>
      <c r="PJU190" s="3"/>
      <c r="PKI190" s="7"/>
      <c r="PKN190" s="3"/>
      <c r="PLB190" s="7"/>
      <c r="PLG190" s="3"/>
      <c r="PLU190" s="7"/>
      <c r="PLZ190" s="3"/>
      <c r="PMN190" s="7"/>
      <c r="PMS190" s="3"/>
      <c r="PNG190" s="7"/>
      <c r="PNL190" s="3"/>
      <c r="PNZ190" s="7"/>
      <c r="POE190" s="3"/>
      <c r="POS190" s="7"/>
      <c r="POX190" s="3"/>
      <c r="PPL190" s="7"/>
      <c r="PPQ190" s="3"/>
      <c r="PQE190" s="7"/>
      <c r="PQJ190" s="3"/>
      <c r="PQX190" s="7"/>
      <c r="PRC190" s="3"/>
      <c r="PRQ190" s="7"/>
      <c r="PRV190" s="3"/>
      <c r="PSJ190" s="7"/>
      <c r="PSO190" s="3"/>
      <c r="PTC190" s="7"/>
      <c r="PTH190" s="3"/>
      <c r="PTV190" s="7"/>
      <c r="PUA190" s="3"/>
      <c r="PUO190" s="7"/>
      <c r="PUT190" s="3"/>
      <c r="PVH190" s="7"/>
      <c r="PVM190" s="3"/>
      <c r="PWA190" s="7"/>
      <c r="PWF190" s="3"/>
      <c r="PWT190" s="7"/>
      <c r="PWY190" s="3"/>
      <c r="PXM190" s="7"/>
      <c r="PXR190" s="3"/>
      <c r="PYF190" s="7"/>
      <c r="PYK190" s="3"/>
      <c r="PYY190" s="7"/>
      <c r="PZD190" s="3"/>
      <c r="PZR190" s="7"/>
      <c r="PZW190" s="3"/>
      <c r="QAK190" s="7"/>
      <c r="QAP190" s="3"/>
      <c r="QBD190" s="7"/>
      <c r="QBI190" s="3"/>
      <c r="QBW190" s="7"/>
      <c r="QCB190" s="3"/>
      <c r="QCP190" s="7"/>
      <c r="QCU190" s="3"/>
      <c r="QDI190" s="7"/>
      <c r="QDN190" s="3"/>
      <c r="QEB190" s="7"/>
      <c r="QEG190" s="3"/>
      <c r="QEU190" s="7"/>
      <c r="QEZ190" s="3"/>
      <c r="QFN190" s="7"/>
      <c r="QFS190" s="3"/>
      <c r="QGG190" s="7"/>
      <c r="QGL190" s="3"/>
      <c r="QGZ190" s="7"/>
      <c r="QHE190" s="3"/>
      <c r="QHS190" s="7"/>
      <c r="QHX190" s="3"/>
      <c r="QIL190" s="7"/>
      <c r="QIQ190" s="3"/>
      <c r="QJE190" s="7"/>
      <c r="QJJ190" s="3"/>
      <c r="QJX190" s="7"/>
      <c r="QKC190" s="3"/>
      <c r="QKQ190" s="7"/>
      <c r="QKV190" s="3"/>
      <c r="QLJ190" s="7"/>
      <c r="QLO190" s="3"/>
      <c r="QMC190" s="7"/>
      <c r="QMH190" s="3"/>
      <c r="QMV190" s="7"/>
      <c r="QNA190" s="3"/>
      <c r="QNO190" s="7"/>
      <c r="QNT190" s="3"/>
      <c r="QOH190" s="7"/>
      <c r="QOM190" s="3"/>
      <c r="QPA190" s="7"/>
      <c r="QPF190" s="3"/>
      <c r="QPT190" s="7"/>
      <c r="QPY190" s="3"/>
      <c r="QQM190" s="7"/>
      <c r="QQR190" s="3"/>
      <c r="QRF190" s="7"/>
      <c r="QRK190" s="3"/>
      <c r="QRY190" s="7"/>
      <c r="QSD190" s="3"/>
      <c r="QSR190" s="7"/>
      <c r="QSW190" s="3"/>
      <c r="QTK190" s="7"/>
      <c r="QTP190" s="3"/>
      <c r="QUD190" s="7"/>
      <c r="QUI190" s="3"/>
      <c r="QUW190" s="7"/>
      <c r="QVB190" s="3"/>
      <c r="QVP190" s="7"/>
      <c r="QVU190" s="3"/>
      <c r="QWI190" s="7"/>
      <c r="QWN190" s="3"/>
      <c r="QXB190" s="7"/>
      <c r="QXG190" s="3"/>
      <c r="QXU190" s="7"/>
      <c r="QXZ190" s="3"/>
      <c r="QYN190" s="7"/>
      <c r="QYS190" s="3"/>
      <c r="QZG190" s="7"/>
      <c r="QZL190" s="3"/>
      <c r="QZZ190" s="7"/>
      <c r="RAE190" s="3"/>
      <c r="RAS190" s="7"/>
      <c r="RAX190" s="3"/>
      <c r="RBL190" s="7"/>
      <c r="RBQ190" s="3"/>
      <c r="RCE190" s="7"/>
      <c r="RCJ190" s="3"/>
      <c r="RCX190" s="7"/>
      <c r="RDC190" s="3"/>
      <c r="RDQ190" s="7"/>
      <c r="RDV190" s="3"/>
      <c r="REJ190" s="7"/>
      <c r="REO190" s="3"/>
      <c r="RFC190" s="7"/>
      <c r="RFH190" s="3"/>
      <c r="RFV190" s="7"/>
      <c r="RGA190" s="3"/>
      <c r="RGO190" s="7"/>
      <c r="RGT190" s="3"/>
      <c r="RHH190" s="7"/>
      <c r="RHM190" s="3"/>
      <c r="RIA190" s="7"/>
      <c r="RIF190" s="3"/>
      <c r="RIT190" s="7"/>
      <c r="RIY190" s="3"/>
      <c r="RJM190" s="7"/>
      <c r="RJR190" s="3"/>
      <c r="RKF190" s="7"/>
      <c r="RKK190" s="3"/>
      <c r="RKY190" s="7"/>
      <c r="RLD190" s="3"/>
      <c r="RLR190" s="7"/>
      <c r="RLW190" s="3"/>
      <c r="RMK190" s="7"/>
      <c r="RMP190" s="3"/>
      <c r="RND190" s="7"/>
      <c r="RNI190" s="3"/>
      <c r="RNW190" s="7"/>
      <c r="ROB190" s="3"/>
      <c r="ROP190" s="7"/>
      <c r="ROU190" s="3"/>
      <c r="RPI190" s="7"/>
      <c r="RPN190" s="3"/>
      <c r="RQB190" s="7"/>
      <c r="RQG190" s="3"/>
      <c r="RQU190" s="7"/>
      <c r="RQZ190" s="3"/>
      <c r="RRN190" s="7"/>
      <c r="RRS190" s="3"/>
      <c r="RSG190" s="7"/>
      <c r="RSL190" s="3"/>
      <c r="RSZ190" s="7"/>
      <c r="RTE190" s="3"/>
      <c r="RTS190" s="7"/>
      <c r="RTX190" s="3"/>
      <c r="RUL190" s="7"/>
      <c r="RUQ190" s="3"/>
      <c r="RVE190" s="7"/>
      <c r="RVJ190" s="3"/>
      <c r="RVX190" s="7"/>
      <c r="RWC190" s="3"/>
      <c r="RWQ190" s="7"/>
      <c r="RWV190" s="3"/>
      <c r="RXJ190" s="7"/>
      <c r="RXO190" s="3"/>
      <c r="RYC190" s="7"/>
      <c r="RYH190" s="3"/>
      <c r="RYV190" s="7"/>
      <c r="RZA190" s="3"/>
      <c r="RZO190" s="7"/>
      <c r="RZT190" s="3"/>
      <c r="SAH190" s="7"/>
      <c r="SAM190" s="3"/>
      <c r="SBA190" s="7"/>
      <c r="SBF190" s="3"/>
      <c r="SBT190" s="7"/>
      <c r="SBY190" s="3"/>
      <c r="SCM190" s="7"/>
      <c r="SCR190" s="3"/>
      <c r="SDF190" s="7"/>
      <c r="SDK190" s="3"/>
      <c r="SDY190" s="7"/>
      <c r="SED190" s="3"/>
      <c r="SER190" s="7"/>
      <c r="SEW190" s="3"/>
      <c r="SFK190" s="7"/>
      <c r="SFP190" s="3"/>
      <c r="SGD190" s="7"/>
      <c r="SGI190" s="3"/>
      <c r="SGW190" s="7"/>
      <c r="SHB190" s="3"/>
      <c r="SHP190" s="7"/>
      <c r="SHU190" s="3"/>
      <c r="SII190" s="7"/>
      <c r="SIN190" s="3"/>
      <c r="SJB190" s="7"/>
      <c r="SJG190" s="3"/>
      <c r="SJU190" s="7"/>
      <c r="SJZ190" s="3"/>
      <c r="SKN190" s="7"/>
      <c r="SKS190" s="3"/>
      <c r="SLG190" s="7"/>
      <c r="SLL190" s="3"/>
      <c r="SLZ190" s="7"/>
      <c r="SME190" s="3"/>
      <c r="SMS190" s="7"/>
      <c r="SMX190" s="3"/>
      <c r="SNL190" s="7"/>
      <c r="SNQ190" s="3"/>
      <c r="SOE190" s="7"/>
      <c r="SOJ190" s="3"/>
      <c r="SOX190" s="7"/>
      <c r="SPC190" s="3"/>
      <c r="SPQ190" s="7"/>
      <c r="SPV190" s="3"/>
      <c r="SQJ190" s="7"/>
      <c r="SQO190" s="3"/>
      <c r="SRC190" s="7"/>
      <c r="SRH190" s="3"/>
      <c r="SRV190" s="7"/>
      <c r="SSA190" s="3"/>
      <c r="SSO190" s="7"/>
      <c r="SST190" s="3"/>
      <c r="STH190" s="7"/>
      <c r="STM190" s="3"/>
      <c r="SUA190" s="7"/>
      <c r="SUF190" s="3"/>
      <c r="SUT190" s="7"/>
      <c r="SUY190" s="3"/>
      <c r="SVM190" s="7"/>
      <c r="SVR190" s="3"/>
      <c r="SWF190" s="7"/>
      <c r="SWK190" s="3"/>
      <c r="SWY190" s="7"/>
      <c r="SXD190" s="3"/>
      <c r="SXR190" s="7"/>
      <c r="SXW190" s="3"/>
      <c r="SYK190" s="7"/>
      <c r="SYP190" s="3"/>
      <c r="SZD190" s="7"/>
      <c r="SZI190" s="3"/>
      <c r="SZW190" s="7"/>
      <c r="TAB190" s="3"/>
      <c r="TAP190" s="7"/>
      <c r="TAU190" s="3"/>
      <c r="TBI190" s="7"/>
      <c r="TBN190" s="3"/>
      <c r="TCB190" s="7"/>
      <c r="TCG190" s="3"/>
      <c r="TCU190" s="7"/>
      <c r="TCZ190" s="3"/>
      <c r="TDN190" s="7"/>
      <c r="TDS190" s="3"/>
      <c r="TEG190" s="7"/>
      <c r="TEL190" s="3"/>
      <c r="TEZ190" s="7"/>
      <c r="TFE190" s="3"/>
      <c r="TFS190" s="7"/>
      <c r="TFX190" s="3"/>
      <c r="TGL190" s="7"/>
      <c r="TGQ190" s="3"/>
      <c r="THE190" s="7"/>
      <c r="THJ190" s="3"/>
      <c r="THX190" s="7"/>
      <c r="TIC190" s="3"/>
      <c r="TIQ190" s="7"/>
      <c r="TIV190" s="3"/>
      <c r="TJJ190" s="7"/>
      <c r="TJO190" s="3"/>
      <c r="TKC190" s="7"/>
      <c r="TKH190" s="3"/>
      <c r="TKV190" s="7"/>
      <c r="TLA190" s="3"/>
      <c r="TLO190" s="7"/>
      <c r="TLT190" s="3"/>
      <c r="TMH190" s="7"/>
      <c r="TMM190" s="3"/>
      <c r="TNA190" s="7"/>
      <c r="TNF190" s="3"/>
      <c r="TNT190" s="7"/>
      <c r="TNY190" s="3"/>
      <c r="TOM190" s="7"/>
      <c r="TOR190" s="3"/>
      <c r="TPF190" s="7"/>
      <c r="TPK190" s="3"/>
      <c r="TPY190" s="7"/>
      <c r="TQD190" s="3"/>
      <c r="TQR190" s="7"/>
      <c r="TQW190" s="3"/>
      <c r="TRK190" s="7"/>
      <c r="TRP190" s="3"/>
      <c r="TSD190" s="7"/>
      <c r="TSI190" s="3"/>
      <c r="TSW190" s="7"/>
      <c r="TTB190" s="3"/>
      <c r="TTP190" s="7"/>
      <c r="TTU190" s="3"/>
      <c r="TUI190" s="7"/>
      <c r="TUN190" s="3"/>
      <c r="TVB190" s="7"/>
      <c r="TVG190" s="3"/>
      <c r="TVU190" s="7"/>
      <c r="TVZ190" s="3"/>
      <c r="TWN190" s="7"/>
      <c r="TWS190" s="3"/>
      <c r="TXG190" s="7"/>
      <c r="TXL190" s="3"/>
      <c r="TXZ190" s="7"/>
      <c r="TYE190" s="3"/>
      <c r="TYS190" s="7"/>
      <c r="TYX190" s="3"/>
      <c r="TZL190" s="7"/>
      <c r="TZQ190" s="3"/>
      <c r="UAE190" s="7"/>
      <c r="UAJ190" s="3"/>
      <c r="UAX190" s="7"/>
      <c r="UBC190" s="3"/>
      <c r="UBQ190" s="7"/>
      <c r="UBV190" s="3"/>
      <c r="UCJ190" s="7"/>
      <c r="UCO190" s="3"/>
      <c r="UDC190" s="7"/>
      <c r="UDH190" s="3"/>
      <c r="UDV190" s="7"/>
      <c r="UEA190" s="3"/>
      <c r="UEO190" s="7"/>
      <c r="UET190" s="3"/>
      <c r="UFH190" s="7"/>
      <c r="UFM190" s="3"/>
      <c r="UGA190" s="7"/>
      <c r="UGF190" s="3"/>
      <c r="UGT190" s="7"/>
      <c r="UGY190" s="3"/>
      <c r="UHM190" s="7"/>
      <c r="UHR190" s="3"/>
      <c r="UIF190" s="7"/>
      <c r="UIK190" s="3"/>
      <c r="UIY190" s="7"/>
      <c r="UJD190" s="3"/>
      <c r="UJR190" s="7"/>
      <c r="UJW190" s="3"/>
      <c r="UKK190" s="7"/>
      <c r="UKP190" s="3"/>
      <c r="ULD190" s="7"/>
      <c r="ULI190" s="3"/>
      <c r="ULW190" s="7"/>
      <c r="UMB190" s="3"/>
      <c r="UMP190" s="7"/>
      <c r="UMU190" s="3"/>
      <c r="UNI190" s="7"/>
      <c r="UNN190" s="3"/>
      <c r="UOB190" s="7"/>
      <c r="UOG190" s="3"/>
      <c r="UOU190" s="7"/>
      <c r="UOZ190" s="3"/>
      <c r="UPN190" s="7"/>
      <c r="UPS190" s="3"/>
      <c r="UQG190" s="7"/>
      <c r="UQL190" s="3"/>
      <c r="UQZ190" s="7"/>
      <c r="URE190" s="3"/>
      <c r="URS190" s="7"/>
      <c r="URX190" s="3"/>
      <c r="USL190" s="7"/>
      <c r="USQ190" s="3"/>
      <c r="UTE190" s="7"/>
      <c r="UTJ190" s="3"/>
      <c r="UTX190" s="7"/>
      <c r="UUC190" s="3"/>
      <c r="UUQ190" s="7"/>
      <c r="UUV190" s="3"/>
      <c r="UVJ190" s="7"/>
      <c r="UVO190" s="3"/>
      <c r="UWC190" s="7"/>
      <c r="UWH190" s="3"/>
      <c r="UWV190" s="7"/>
      <c r="UXA190" s="3"/>
      <c r="UXO190" s="7"/>
      <c r="UXT190" s="3"/>
      <c r="UYH190" s="7"/>
      <c r="UYM190" s="3"/>
      <c r="UZA190" s="7"/>
      <c r="UZF190" s="3"/>
      <c r="UZT190" s="7"/>
      <c r="UZY190" s="3"/>
      <c r="VAM190" s="7"/>
      <c r="VAR190" s="3"/>
      <c r="VBF190" s="7"/>
      <c r="VBK190" s="3"/>
      <c r="VBY190" s="7"/>
      <c r="VCD190" s="3"/>
      <c r="VCR190" s="7"/>
      <c r="VCW190" s="3"/>
      <c r="VDK190" s="7"/>
      <c r="VDP190" s="3"/>
      <c r="VED190" s="7"/>
      <c r="VEI190" s="3"/>
      <c r="VEW190" s="7"/>
      <c r="VFB190" s="3"/>
      <c r="VFP190" s="7"/>
      <c r="VFU190" s="3"/>
      <c r="VGI190" s="7"/>
      <c r="VGN190" s="3"/>
      <c r="VHB190" s="7"/>
      <c r="VHG190" s="3"/>
      <c r="VHU190" s="7"/>
      <c r="VHZ190" s="3"/>
      <c r="VIN190" s="7"/>
      <c r="VIS190" s="3"/>
      <c r="VJG190" s="7"/>
      <c r="VJL190" s="3"/>
      <c r="VJZ190" s="7"/>
      <c r="VKE190" s="3"/>
      <c r="VKS190" s="7"/>
      <c r="VKX190" s="3"/>
      <c r="VLL190" s="7"/>
      <c r="VLQ190" s="3"/>
      <c r="VME190" s="7"/>
      <c r="VMJ190" s="3"/>
      <c r="VMX190" s="7"/>
      <c r="VNC190" s="3"/>
      <c r="VNQ190" s="7"/>
      <c r="VNV190" s="3"/>
      <c r="VOJ190" s="7"/>
      <c r="VOO190" s="3"/>
      <c r="VPC190" s="7"/>
      <c r="VPH190" s="3"/>
      <c r="VPV190" s="7"/>
      <c r="VQA190" s="3"/>
      <c r="VQO190" s="7"/>
      <c r="VQT190" s="3"/>
      <c r="VRH190" s="7"/>
      <c r="VRM190" s="3"/>
      <c r="VSA190" s="7"/>
      <c r="VSF190" s="3"/>
      <c r="VST190" s="7"/>
      <c r="VSY190" s="3"/>
      <c r="VTM190" s="7"/>
      <c r="VTR190" s="3"/>
      <c r="VUF190" s="7"/>
      <c r="VUK190" s="3"/>
      <c r="VUY190" s="7"/>
      <c r="VVD190" s="3"/>
      <c r="VVR190" s="7"/>
      <c r="VVW190" s="3"/>
      <c r="VWK190" s="7"/>
      <c r="VWP190" s="3"/>
      <c r="VXD190" s="7"/>
      <c r="VXI190" s="3"/>
      <c r="VXW190" s="7"/>
      <c r="VYB190" s="3"/>
      <c r="VYP190" s="7"/>
      <c r="VYU190" s="3"/>
      <c r="VZI190" s="7"/>
      <c r="VZN190" s="3"/>
      <c r="WAB190" s="7"/>
      <c r="WAG190" s="3"/>
      <c r="WAU190" s="7"/>
      <c r="WAZ190" s="3"/>
      <c r="WBN190" s="7"/>
      <c r="WBS190" s="3"/>
      <c r="WCG190" s="7"/>
      <c r="WCL190" s="3"/>
      <c r="WCZ190" s="7"/>
      <c r="WDE190" s="3"/>
      <c r="WDS190" s="7"/>
      <c r="WDX190" s="3"/>
      <c r="WEL190" s="7"/>
      <c r="WEQ190" s="3"/>
      <c r="WFE190" s="7"/>
      <c r="WFJ190" s="3"/>
      <c r="WFX190" s="7"/>
      <c r="WGC190" s="3"/>
      <c r="WGQ190" s="7"/>
      <c r="WGV190" s="3"/>
      <c r="WHJ190" s="7"/>
      <c r="WHO190" s="3"/>
      <c r="WIC190" s="7"/>
      <c r="WIH190" s="3"/>
      <c r="WIV190" s="7"/>
      <c r="WJA190" s="3"/>
      <c r="WJO190" s="7"/>
      <c r="WJT190" s="3"/>
      <c r="WKH190" s="7"/>
      <c r="WKM190" s="3"/>
      <c r="WLA190" s="7"/>
      <c r="WLF190" s="3"/>
      <c r="WLT190" s="7"/>
      <c r="WLY190" s="3"/>
      <c r="WMM190" s="7"/>
      <c r="WMR190" s="3"/>
      <c r="WNF190" s="7"/>
      <c r="WNK190" s="3"/>
      <c r="WNY190" s="7"/>
      <c r="WOD190" s="3"/>
      <c r="WOR190" s="7"/>
      <c r="WOW190" s="3"/>
      <c r="WPK190" s="7"/>
      <c r="WPP190" s="3"/>
      <c r="WQD190" s="7"/>
      <c r="WQI190" s="3"/>
      <c r="WQW190" s="7"/>
      <c r="WRB190" s="3"/>
      <c r="WRP190" s="7"/>
      <c r="WRU190" s="3"/>
      <c r="WSI190" s="7"/>
      <c r="WSN190" s="3"/>
      <c r="WTB190" s="7"/>
      <c r="WTG190" s="3"/>
      <c r="WTU190" s="7"/>
      <c r="WTZ190" s="3"/>
      <c r="WUN190" s="7"/>
      <c r="WUS190" s="3"/>
      <c r="WVG190" s="7"/>
      <c r="WVL190" s="3"/>
      <c r="WVZ190" s="7"/>
      <c r="WWE190" s="3"/>
      <c r="WWS190" s="7"/>
      <c r="WWX190" s="3"/>
      <c r="WXL190" s="7"/>
      <c r="WXQ190" s="3"/>
      <c r="WYE190" s="7"/>
      <c r="WYJ190" s="3"/>
      <c r="WYX190" s="7"/>
      <c r="WZC190" s="3"/>
      <c r="WZQ190" s="7"/>
      <c r="WZV190" s="3"/>
      <c r="XAJ190" s="7"/>
      <c r="XAO190" s="3"/>
      <c r="XBC190" s="7"/>
      <c r="XBH190" s="3"/>
      <c r="XBV190" s="7"/>
      <c r="XCA190" s="3"/>
      <c r="XCO190" s="7"/>
      <c r="XCT190" s="3"/>
      <c r="XDH190" s="7"/>
      <c r="XDM190" s="3"/>
      <c r="XEA190" s="7"/>
      <c r="XEF190" s="3"/>
      <c r="XET190" s="7"/>
      <c r="XEY190" s="3"/>
    </row>
    <row r="191" spans="1:1022 1027:2048 2053:3060 3074:4086 4100:5112 5126:6138 6152:7164 7178:8190 8204:9216 9230:10237 10242:11263 11268:12275 12289:13301 13315:14327 14341:15353 15367:16379" ht="16" x14ac:dyDescent="0.2">
      <c r="A191" s="3" t="s">
        <v>187</v>
      </c>
      <c r="B191" s="4">
        <v>629000000</v>
      </c>
      <c r="C191" s="4">
        <v>3763100000</v>
      </c>
      <c r="D191" s="4">
        <v>5092200000</v>
      </c>
      <c r="E191" s="4">
        <v>1591200000</v>
      </c>
      <c r="F191" s="4">
        <v>4981000000</v>
      </c>
      <c r="G191" s="4">
        <v>2811400000</v>
      </c>
      <c r="H191" s="4">
        <v>1868500000</v>
      </c>
      <c r="I191" s="4">
        <v>4353500000</v>
      </c>
      <c r="J191" s="4">
        <v>2395400000</v>
      </c>
      <c r="K191" s="4">
        <v>5171000000</v>
      </c>
      <c r="L191" s="4">
        <v>8498000000</v>
      </c>
      <c r="M191" s="4">
        <v>8872000000</v>
      </c>
      <c r="N191" s="4">
        <v>8769000000</v>
      </c>
      <c r="O191" s="5">
        <v>10789000000</v>
      </c>
      <c r="P191" s="4">
        <v>5193000000</v>
      </c>
      <c r="Q191" s="4">
        <v>-981000000</v>
      </c>
      <c r="R191" s="4">
        <v>1315000000</v>
      </c>
      <c r="S191" s="4">
        <v>5262000000</v>
      </c>
    </row>
    <row r="192" spans="1:1022 1027:2048 2053:3060 3074:4086 4100:5112 5126:6138 6152:7164 7178:8190 8204:9216 9230:10237 10242:11263 11268:12275 12289:13301 13315:14327 14341:15353 15367:16379" ht="16" x14ac:dyDescent="0.2">
      <c r="A192" s="3" t="s">
        <v>188</v>
      </c>
      <c r="B192" s="6">
        <v>2.29</v>
      </c>
      <c r="C192" s="6">
        <v>1.55</v>
      </c>
      <c r="D192" s="6">
        <v>-2.4</v>
      </c>
      <c r="E192" s="6">
        <v>2.2799999999999998</v>
      </c>
      <c r="F192" s="6">
        <v>2.39</v>
      </c>
      <c r="G192" s="6">
        <v>2.74</v>
      </c>
      <c r="H192" s="6">
        <v>2.57</v>
      </c>
      <c r="I192" s="6">
        <v>-1.23</v>
      </c>
      <c r="J192" s="6">
        <v>-3.5</v>
      </c>
      <c r="K192" s="6">
        <v>-0.12</v>
      </c>
      <c r="L192" s="6">
        <v>15.4</v>
      </c>
      <c r="M192" s="6">
        <v>16.510000000000002</v>
      </c>
      <c r="N192" s="6">
        <v>2.99</v>
      </c>
      <c r="O192" s="7">
        <v>9.6199999999999992</v>
      </c>
      <c r="P192" s="6">
        <v>9.33</v>
      </c>
      <c r="Q192" s="6">
        <v>-6.92</v>
      </c>
      <c r="R192" s="6">
        <v>0.33</v>
      </c>
      <c r="S192" s="6">
        <v>6.88</v>
      </c>
    </row>
    <row r="193" spans="1:19" ht="16" x14ac:dyDescent="0.2">
      <c r="A193" s="3" t="s">
        <v>189</v>
      </c>
      <c r="B193" s="6">
        <v>9.16</v>
      </c>
      <c r="C193" s="4">
        <v>8</v>
      </c>
      <c r="D193" s="6">
        <v>10.43</v>
      </c>
      <c r="E193" s="6">
        <v>5.66</v>
      </c>
      <c r="F193" s="6">
        <v>5.0599999999999996</v>
      </c>
      <c r="G193" s="6">
        <v>3.99</v>
      </c>
      <c r="H193" s="6">
        <v>4.16</v>
      </c>
      <c r="I193" s="6">
        <v>8.9600000000000009</v>
      </c>
      <c r="J193" s="6">
        <v>9.2899999999999991</v>
      </c>
      <c r="K193" s="6">
        <v>8.14</v>
      </c>
      <c r="L193" s="6">
        <v>7.05</v>
      </c>
      <c r="M193" s="6">
        <v>10.43</v>
      </c>
      <c r="N193" s="6">
        <v>14.29</v>
      </c>
      <c r="O193" s="7">
        <v>11.1</v>
      </c>
      <c r="P193" s="6">
        <v>15.34</v>
      </c>
      <c r="Q193" s="6">
        <v>13.88</v>
      </c>
      <c r="R193" s="6">
        <v>11.84</v>
      </c>
      <c r="S193" s="6">
        <v>12.74</v>
      </c>
    </row>
    <row r="194" spans="1:19" ht="16" x14ac:dyDescent="0.2">
      <c r="A194" s="3" t="s">
        <v>190</v>
      </c>
      <c r="B194" s="6">
        <v>1.22</v>
      </c>
      <c r="C194" s="6">
        <v>0.83</v>
      </c>
      <c r="D194" s="6">
        <v>0.38</v>
      </c>
      <c r="E194" s="6">
        <v>0.92</v>
      </c>
      <c r="F194" s="6">
        <v>1.1200000000000001</v>
      </c>
      <c r="G194" s="6">
        <v>1.93</v>
      </c>
      <c r="H194" s="6">
        <v>2.4700000000000002</v>
      </c>
      <c r="I194" s="6">
        <v>1.02</v>
      </c>
      <c r="J194" s="6">
        <v>0.77</v>
      </c>
      <c r="K194" s="6">
        <v>1.05</v>
      </c>
      <c r="L194" s="6">
        <v>2.72</v>
      </c>
      <c r="M194" s="6">
        <v>1.3</v>
      </c>
      <c r="N194" s="6">
        <v>0.66</v>
      </c>
      <c r="O194" s="7">
        <v>0.71</v>
      </c>
      <c r="P194" s="6">
        <v>1.91</v>
      </c>
      <c r="Q194" s="6">
        <v>-0.64</v>
      </c>
      <c r="R194" s="6">
        <v>0.38</v>
      </c>
      <c r="S194" s="6">
        <v>1.02</v>
      </c>
    </row>
    <row r="196" spans="1:19" ht="16" x14ac:dyDescent="0.2">
      <c r="A196" s="8"/>
    </row>
  </sheetData>
  <pageMargins left="0.7" right="0.7" top="0.75" bottom="0.75" header="0.3" footer="0.3"/>
  <ignoredErrors>
    <ignoredError sqref="B1:S1 A2:S2 A9:S11 A13:S13 A15:S16 A4:S7 A19:S33 A191:S195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21619-E050-D94E-BEB5-79518B388255}">
  <dimension ref="A1:Y110"/>
  <sheetViews>
    <sheetView tabSelected="1" workbookViewId="0">
      <selection activeCell="G19" sqref="G19"/>
    </sheetView>
  </sheetViews>
  <sheetFormatPr baseColWidth="10" defaultRowHeight="15" x14ac:dyDescent="0.2"/>
  <cols>
    <col min="1" max="13" width="17.83203125" customWidth="1"/>
    <col min="14" max="14" width="18.33203125" customWidth="1"/>
    <col min="15" max="15" width="16.83203125" customWidth="1"/>
    <col min="16" max="16" width="15.83203125" customWidth="1"/>
  </cols>
  <sheetData>
    <row r="1" spans="1:21" s="117" customFormat="1" ht="20" customHeight="1" x14ac:dyDescent="0.2">
      <c r="A1" s="117" t="e" vm="1">
        <v>#VALUE!</v>
      </c>
    </row>
    <row r="2" spans="1:21" s="117" customFormat="1" ht="20" customHeight="1" x14ac:dyDescent="0.2"/>
    <row r="3" spans="1:21" s="64" customFormat="1" ht="20" customHeight="1" x14ac:dyDescent="0.2">
      <c r="A3" s="43" cm="1">
        <f t="array" ref="A3">_FV(A1,"Market cap",TRUE)</f>
        <v>109019700000</v>
      </c>
      <c r="B3" s="44" t="s">
        <v>201</v>
      </c>
      <c r="C3" s="45">
        <f>Financials!O8*0.01</f>
        <v>0.36220000000000002</v>
      </c>
      <c r="D3" s="44" t="s">
        <v>202</v>
      </c>
      <c r="E3" s="94">
        <f>SUM(C11:E11)/3</f>
        <v>0.11192064846453571</v>
      </c>
      <c r="F3" s="97" t="s">
        <v>205</v>
      </c>
      <c r="G3" s="46">
        <v>0.02</v>
      </c>
      <c r="H3" s="47" t="s">
        <v>203</v>
      </c>
      <c r="I3" s="48">
        <f>J14*(1+G3)/(G4-G3)</f>
        <v>175528237861.02194</v>
      </c>
      <c r="J3" s="107" t="s">
        <v>204</v>
      </c>
      <c r="K3" s="110" cm="1">
        <f t="array" ref="K3">_FV(A1,"Price")</f>
        <v>378.54</v>
      </c>
      <c r="L3" s="74" t="s">
        <v>225</v>
      </c>
      <c r="M3" s="63"/>
      <c r="N3" s="120" t="s">
        <v>226</v>
      </c>
      <c r="O3" s="121"/>
      <c r="P3" s="63"/>
      <c r="Q3" s="63"/>
      <c r="R3" s="63"/>
      <c r="S3" s="63"/>
      <c r="T3" s="63"/>
      <c r="U3" s="63"/>
    </row>
    <row r="4" spans="1:21" s="64" customFormat="1" ht="20" customHeight="1" x14ac:dyDescent="0.2">
      <c r="A4" s="55">
        <f>Financials!O56-Financials!O96-Financials!O105</f>
        <v>-54446000000</v>
      </c>
      <c r="B4" s="50" t="s">
        <v>208</v>
      </c>
      <c r="C4" s="51">
        <f>Financials!O17*0.01</f>
        <v>0.2293</v>
      </c>
      <c r="D4" s="50" t="s">
        <v>221</v>
      </c>
      <c r="E4" s="93">
        <f>SUM(C13:E13)/3</f>
        <v>0.40304363227735029</v>
      </c>
      <c r="F4" s="52" t="s">
        <v>210</v>
      </c>
      <c r="G4" s="53">
        <f>N25</f>
        <v>6.4651960821287588E-2</v>
      </c>
      <c r="H4" s="52" t="s">
        <v>206</v>
      </c>
      <c r="I4" s="54">
        <f>NPV(G4,F14,G14,H14,I14,(J14+I3))</f>
        <v>160594424252.29688</v>
      </c>
      <c r="J4" s="52" t="s">
        <v>207</v>
      </c>
      <c r="K4" s="108">
        <f>I5/I7</f>
        <v>400.09494760252267</v>
      </c>
      <c r="L4" s="109" t="s">
        <v>213</v>
      </c>
      <c r="M4" s="63"/>
      <c r="N4" s="118" t="s">
        <v>227</v>
      </c>
      <c r="O4" s="119"/>
      <c r="P4" s="63"/>
      <c r="Q4" s="63"/>
      <c r="R4" s="63"/>
      <c r="S4" s="63"/>
      <c r="T4" s="63"/>
      <c r="U4" s="63"/>
    </row>
    <row r="5" spans="1:21" s="64" customFormat="1" ht="20" customHeight="1" x14ac:dyDescent="0.2">
      <c r="A5" s="103" cm="1">
        <f t="array" ref="A5">_FV(A1,"Shares outstanding",TRUE)</f>
        <v>288000600</v>
      </c>
      <c r="B5" s="50" t="s">
        <v>214</v>
      </c>
      <c r="C5" s="95">
        <f>Financials!O34*0.01</f>
        <v>0.16640000000000002</v>
      </c>
      <c r="D5" s="50" t="s">
        <v>209</v>
      </c>
      <c r="E5" s="93">
        <f>SUM(C15:E15)/3</f>
        <v>1.1417071798269129</v>
      </c>
      <c r="F5" s="52" t="s">
        <v>215</v>
      </c>
      <c r="G5" s="54">
        <f>Financials!O56</f>
        <v>7417000000</v>
      </c>
      <c r="H5" s="52" t="s">
        <v>211</v>
      </c>
      <c r="I5" s="54">
        <f>I4+G5-G6</f>
        <v>106148424252.29688</v>
      </c>
      <c r="J5" s="52" t="s">
        <v>212</v>
      </c>
      <c r="K5" s="76">
        <f>K4/K3-1</f>
        <v>5.694232472796168E-2</v>
      </c>
      <c r="L5" s="75" t="s">
        <v>218</v>
      </c>
      <c r="M5" s="63"/>
      <c r="N5" s="77" t="s">
        <v>228</v>
      </c>
      <c r="O5" s="81">
        <f>Financials!O21</f>
        <v>2019000000</v>
      </c>
      <c r="P5" s="63"/>
      <c r="Q5" s="63"/>
      <c r="R5" s="63"/>
      <c r="S5" s="63"/>
      <c r="T5" s="63"/>
      <c r="U5" s="63"/>
    </row>
    <row r="6" spans="1:21" s="64" customFormat="1" ht="20" customHeight="1" x14ac:dyDescent="0.2">
      <c r="A6" s="49">
        <f>O20/F10</f>
        <v>1.9691797771074544</v>
      </c>
      <c r="B6" s="50" t="s">
        <v>246</v>
      </c>
      <c r="C6" s="51">
        <f>Financials!O190</f>
        <v>7.3291337419451028E-2</v>
      </c>
      <c r="D6" s="96" t="s">
        <v>199</v>
      </c>
      <c r="E6" s="93">
        <f>Financials!O33/Financials!O126</f>
        <v>0.43378541810642707</v>
      </c>
      <c r="F6" s="50" t="s">
        <v>249</v>
      </c>
      <c r="G6" s="98">
        <f>Financials!O96+Financials!O105</f>
        <v>61863000000</v>
      </c>
      <c r="H6" s="52" t="s">
        <v>216</v>
      </c>
      <c r="I6" s="51">
        <f>SUM(Financials!K129:N129)/4</f>
        <v>-1.5758658340080917E-2</v>
      </c>
      <c r="J6" s="52" t="s">
        <v>217</v>
      </c>
      <c r="K6" s="106"/>
      <c r="L6" s="106"/>
      <c r="M6" s="63"/>
      <c r="N6" s="78" t="s">
        <v>229</v>
      </c>
      <c r="O6" s="82">
        <f>Financials!O96</f>
        <v>23751000000</v>
      </c>
      <c r="P6" s="63"/>
      <c r="Q6" s="63"/>
      <c r="R6" s="63"/>
      <c r="S6" s="63"/>
      <c r="T6" s="63"/>
      <c r="U6" s="63"/>
    </row>
    <row r="7" spans="1:21" s="63" customFormat="1" ht="20" customHeight="1" x14ac:dyDescent="0.2">
      <c r="A7" s="99">
        <f>O20/F12</f>
        <v>10.947951395862622</v>
      </c>
      <c r="B7" s="100" t="s">
        <v>247</v>
      </c>
      <c r="C7" s="57">
        <f>F14/O21</f>
        <v>4.0355167609126025E-2</v>
      </c>
      <c r="D7" s="56" t="s">
        <v>248</v>
      </c>
      <c r="E7" s="101">
        <f>(Financials!O16*(1-0.25))/(Financials!O126+Financials!O105+Financials!O96)</f>
        <v>0.12212256660589307</v>
      </c>
      <c r="F7" s="100" t="s">
        <v>200</v>
      </c>
      <c r="G7" s="102">
        <f>(Financials!O96+Financials!O105)/Financials!O126</f>
        <v>2.6720369730476849</v>
      </c>
      <c r="H7" s="104" t="s">
        <v>250</v>
      </c>
      <c r="I7" s="105">
        <f>A5*(1+(5*I6))</f>
        <v>265308084.71430844</v>
      </c>
      <c r="J7" s="58" t="s">
        <v>224</v>
      </c>
      <c r="N7" s="78" t="s">
        <v>230</v>
      </c>
      <c r="O7" s="82">
        <f>Financials!O105</f>
        <v>38112000000</v>
      </c>
    </row>
    <row r="8" spans="1:21" s="63" customFormat="1" ht="20" customHeight="1" x14ac:dyDescent="0.2">
      <c r="A8" s="65"/>
      <c r="N8" s="79" t="s">
        <v>227</v>
      </c>
      <c r="O8" s="83">
        <f>O5/(O6+O7)</f>
        <v>3.2636632559041756E-2</v>
      </c>
    </row>
    <row r="9" spans="1:21" s="68" customFormat="1" ht="20" customHeight="1" x14ac:dyDescent="0.2">
      <c r="A9" s="59"/>
      <c r="B9" s="59" t="s">
        <v>9</v>
      </c>
      <c r="C9" s="59" t="s">
        <v>10</v>
      </c>
      <c r="D9" s="59" t="s">
        <v>11</v>
      </c>
      <c r="E9" s="59" t="s">
        <v>12</v>
      </c>
      <c r="F9" s="114">
        <v>2023</v>
      </c>
      <c r="G9" s="60">
        <v>2024</v>
      </c>
      <c r="H9" s="60">
        <v>2025</v>
      </c>
      <c r="I9" s="60">
        <v>2026</v>
      </c>
      <c r="J9" s="60">
        <v>2027</v>
      </c>
      <c r="K9" s="66"/>
      <c r="L9" s="67"/>
      <c r="M9" s="67"/>
      <c r="N9" s="78" t="s">
        <v>231</v>
      </c>
      <c r="O9" s="82">
        <f>Financials!O25</f>
        <v>2807000000</v>
      </c>
      <c r="P9" s="63"/>
      <c r="Q9" s="63"/>
      <c r="R9" s="63"/>
      <c r="S9" s="63"/>
      <c r="T9" s="63"/>
      <c r="U9" s="63"/>
    </row>
    <row r="10" spans="1:21" s="68" customFormat="1" ht="20" customHeight="1" x14ac:dyDescent="0.2">
      <c r="A10" s="111" t="s">
        <v>219</v>
      </c>
      <c r="B10" s="61">
        <v>38379000000</v>
      </c>
      <c r="C10" s="61">
        <v>34722000000</v>
      </c>
      <c r="D10" s="61">
        <v>43033000000</v>
      </c>
      <c r="E10" s="61">
        <v>51282000000</v>
      </c>
      <c r="F10" s="73">
        <v>55363000000</v>
      </c>
      <c r="G10" s="61">
        <v>56843000000</v>
      </c>
      <c r="H10" s="61">
        <v>55997000000</v>
      </c>
      <c r="I10" s="61">
        <v>55997000000</v>
      </c>
      <c r="J10" s="61">
        <v>55997000000</v>
      </c>
      <c r="K10" s="70" t="s">
        <v>222</v>
      </c>
      <c r="L10" s="67"/>
      <c r="M10" s="67"/>
      <c r="N10" s="78" t="s">
        <v>232</v>
      </c>
      <c r="O10" s="82">
        <f>Financials!O24</f>
        <v>12833000000</v>
      </c>
      <c r="P10" s="63"/>
      <c r="Q10" s="63"/>
      <c r="R10" s="63"/>
      <c r="S10" s="63"/>
      <c r="T10" s="63"/>
      <c r="U10" s="63"/>
    </row>
    <row r="11" spans="1:21" s="68" customFormat="1" ht="20" customHeight="1" x14ac:dyDescent="0.2">
      <c r="A11" s="112"/>
      <c r="B11" s="62"/>
      <c r="C11" s="62">
        <f t="shared" ref="C11:J11" si="0">(C10/B10)-1</f>
        <v>-9.5286484796373028E-2</v>
      </c>
      <c r="D11" s="62">
        <f t="shared" si="0"/>
        <v>0.23935833189332412</v>
      </c>
      <c r="E11" s="62">
        <f t="shared" si="0"/>
        <v>0.19169009829665606</v>
      </c>
      <c r="F11" s="71">
        <f t="shared" si="0"/>
        <v>7.9579579579579507E-2</v>
      </c>
      <c r="G11" s="62">
        <f t="shared" si="0"/>
        <v>2.6732655383559401E-2</v>
      </c>
      <c r="H11" s="62">
        <f t="shared" si="0"/>
        <v>-1.4883099062329541E-2</v>
      </c>
      <c r="I11" s="62">
        <f t="shared" si="0"/>
        <v>0</v>
      </c>
      <c r="J11" s="62">
        <f t="shared" si="0"/>
        <v>0</v>
      </c>
      <c r="K11" s="71">
        <f>SUM(F11:J11)/5</f>
        <v>1.8285827180161873E-2</v>
      </c>
      <c r="L11" s="67"/>
      <c r="M11" s="67"/>
      <c r="N11" s="78" t="s">
        <v>233</v>
      </c>
      <c r="O11" s="85">
        <f>O9/O10</f>
        <v>0.21873295410270396</v>
      </c>
      <c r="P11" s="63"/>
      <c r="Q11" s="63"/>
      <c r="R11" s="63"/>
      <c r="S11" s="63"/>
      <c r="T11" s="63"/>
      <c r="U11" s="63"/>
    </row>
    <row r="12" spans="1:21" s="68" customFormat="1" ht="20" customHeight="1" x14ac:dyDescent="0.2">
      <c r="A12" s="111" t="s">
        <v>142</v>
      </c>
      <c r="B12" s="61">
        <v>3253000000</v>
      </c>
      <c r="C12" s="61">
        <v>2751000000</v>
      </c>
      <c r="D12" s="61">
        <v>5963000000</v>
      </c>
      <c r="E12" s="61">
        <v>7131000000</v>
      </c>
      <c r="F12" s="73">
        <v>9958000000</v>
      </c>
      <c r="G12" s="61">
        <v>9484000000</v>
      </c>
      <c r="H12" s="61">
        <v>9295000000</v>
      </c>
      <c r="I12" s="61">
        <v>8961000000</v>
      </c>
      <c r="J12" s="61">
        <v>9135000000</v>
      </c>
      <c r="K12" s="70" t="s">
        <v>223</v>
      </c>
      <c r="L12" s="67"/>
      <c r="M12" s="67"/>
      <c r="N12" s="90" t="s">
        <v>234</v>
      </c>
      <c r="O12" s="91">
        <f>O8*(1-O11)</f>
        <v>2.5497925507438061E-2</v>
      </c>
      <c r="P12" s="63"/>
      <c r="Q12" s="63"/>
      <c r="R12" s="63"/>
      <c r="S12" s="63"/>
      <c r="T12" s="63"/>
      <c r="U12" s="63"/>
    </row>
    <row r="13" spans="1:21" s="68" customFormat="1" ht="20" customHeight="1" x14ac:dyDescent="0.2">
      <c r="A13" s="112"/>
      <c r="B13" s="62"/>
      <c r="C13" s="62">
        <f t="shared" ref="C13:J13" si="1">(C12/B12)-1</f>
        <v>-0.15431909007070399</v>
      </c>
      <c r="D13" s="62">
        <f t="shared" si="1"/>
        <v>1.1675754271174119</v>
      </c>
      <c r="E13" s="62">
        <f t="shared" si="1"/>
        <v>0.19587455978534285</v>
      </c>
      <c r="F13" s="71">
        <f t="shared" si="1"/>
        <v>0.39643808722479323</v>
      </c>
      <c r="G13" s="62">
        <f t="shared" si="1"/>
        <v>-4.7599919662582812E-2</v>
      </c>
      <c r="H13" s="62">
        <f t="shared" si="1"/>
        <v>-1.9928300295234069E-2</v>
      </c>
      <c r="I13" s="62">
        <f t="shared" si="1"/>
        <v>-3.5933297471758996E-2</v>
      </c>
      <c r="J13" s="62">
        <f t="shared" si="1"/>
        <v>1.9417475728155331E-2</v>
      </c>
      <c r="K13" s="71">
        <f>SUM(F13:J13)/5</f>
        <v>6.2478809104674536E-2</v>
      </c>
      <c r="L13" s="67"/>
      <c r="M13" s="67"/>
      <c r="N13" s="118" t="s">
        <v>235</v>
      </c>
      <c r="O13" s="119"/>
      <c r="P13" s="63"/>
      <c r="Q13" s="63"/>
      <c r="R13" s="63"/>
      <c r="S13" s="63"/>
      <c r="T13" s="63"/>
      <c r="U13" s="63"/>
    </row>
    <row r="14" spans="1:21" s="68" customFormat="1" ht="20" customHeight="1" x14ac:dyDescent="0.2">
      <c r="A14" s="111" t="s">
        <v>220</v>
      </c>
      <c r="B14" s="61">
        <v>1123463796</v>
      </c>
      <c r="C14" s="61">
        <v>5726522792</v>
      </c>
      <c r="D14" s="61">
        <v>5922426204</v>
      </c>
      <c r="E14" s="61">
        <v>1739469377</v>
      </c>
      <c r="F14" s="73">
        <v>6896000000</v>
      </c>
      <c r="G14" s="61">
        <v>7495000000</v>
      </c>
      <c r="H14" s="61">
        <v>9150000000</v>
      </c>
      <c r="I14" s="61">
        <v>7684000000</v>
      </c>
      <c r="J14" s="61">
        <v>7684000000</v>
      </c>
      <c r="K14" s="70" t="s">
        <v>245</v>
      </c>
      <c r="L14" s="67"/>
      <c r="M14" s="67"/>
      <c r="N14" s="78" t="s">
        <v>236</v>
      </c>
      <c r="O14" s="85">
        <f>'[1]US Treasury Bonds'!$C$8</f>
        <v>4.7160000000000001E-2</v>
      </c>
      <c r="P14" s="63"/>
      <c r="Q14" s="63"/>
      <c r="R14" s="63"/>
      <c r="S14" s="63"/>
      <c r="T14" s="63"/>
      <c r="U14" s="63"/>
    </row>
    <row r="15" spans="1:21" s="68" customFormat="1" ht="20" customHeight="1" x14ac:dyDescent="0.2">
      <c r="A15" s="113"/>
      <c r="B15" s="62"/>
      <c r="C15" s="62">
        <f t="shared" ref="C15:J15" si="2">(C14/B14)-1</f>
        <v>4.0972027869423213</v>
      </c>
      <c r="D15" s="62">
        <f t="shared" si="2"/>
        <v>3.4209837123791553E-2</v>
      </c>
      <c r="E15" s="62">
        <f t="shared" si="2"/>
        <v>-0.70629108458537404</v>
      </c>
      <c r="F15" s="71">
        <f t="shared" si="2"/>
        <v>2.9644273657138376</v>
      </c>
      <c r="G15" s="62">
        <f t="shared" si="2"/>
        <v>8.6861948955916368E-2</v>
      </c>
      <c r="H15" s="62">
        <f t="shared" si="2"/>
        <v>0.22081387591727819</v>
      </c>
      <c r="I15" s="62">
        <f t="shared" si="2"/>
        <v>-0.16021857923497262</v>
      </c>
      <c r="J15" s="62">
        <f t="shared" si="2"/>
        <v>0</v>
      </c>
      <c r="K15" s="71">
        <f>SUM(F15:J15)/5</f>
        <v>0.62237692227041186</v>
      </c>
      <c r="L15" s="67"/>
      <c r="M15" s="67"/>
      <c r="N15" s="78" t="s">
        <v>237</v>
      </c>
      <c r="O15" s="86" cm="1">
        <f t="array" ref="O15">_FV(A1,"Beta")</f>
        <v>1.0779000000000001</v>
      </c>
      <c r="P15" s="63"/>
      <c r="Q15" s="63"/>
      <c r="R15" s="63"/>
      <c r="S15" s="63"/>
      <c r="T15" s="63"/>
      <c r="U15" s="63"/>
    </row>
    <row r="16" spans="1:21" s="68" customFormat="1" ht="20" customHeight="1" x14ac:dyDescent="0.2">
      <c r="A16" s="111" t="s">
        <v>200</v>
      </c>
      <c r="B16" s="92">
        <v>5.4017932798225206E-2</v>
      </c>
      <c r="C16" s="92">
        <v>4.8870419342652058E-2</v>
      </c>
      <c r="D16" s="92">
        <v>8.2957553894044744E-2</v>
      </c>
      <c r="E16" s="92">
        <v>9.5843271358372367E-2</v>
      </c>
      <c r="F16" s="72"/>
      <c r="G16" s="69"/>
      <c r="H16" s="69"/>
      <c r="I16" s="69"/>
      <c r="J16" s="69"/>
      <c r="K16" s="72"/>
      <c r="L16" s="67"/>
      <c r="M16" s="67"/>
      <c r="N16" s="78" t="s">
        <v>238</v>
      </c>
      <c r="O16" s="85">
        <v>8.4000000000000005E-2</v>
      </c>
      <c r="P16" s="63"/>
      <c r="Q16" s="63"/>
      <c r="R16" s="63"/>
      <c r="S16" s="63"/>
      <c r="T16" s="63"/>
      <c r="U16" s="63"/>
    </row>
    <row r="17" spans="1:21" s="68" customFormat="1" ht="20" customHeight="1" x14ac:dyDescent="0.2">
      <c r="A17" s="67"/>
      <c r="B17" s="62"/>
      <c r="C17" s="62"/>
      <c r="D17" s="62"/>
      <c r="E17" s="62"/>
      <c r="F17" s="67"/>
      <c r="G17" s="67"/>
      <c r="H17" s="67"/>
      <c r="I17" s="67"/>
      <c r="J17" s="67"/>
      <c r="K17" s="67"/>
      <c r="L17" s="67"/>
      <c r="M17" s="67"/>
      <c r="N17" s="80" t="s">
        <v>235</v>
      </c>
      <c r="O17" s="84">
        <f>(O14)+((O15)*(O16-O14))</f>
        <v>8.6869836000000006E-2</v>
      </c>
      <c r="P17" s="63"/>
      <c r="Q17" s="63"/>
      <c r="R17" s="63"/>
      <c r="S17" s="63"/>
      <c r="T17" s="63"/>
      <c r="U17" s="63"/>
    </row>
    <row r="18" spans="1:21" s="68" customFormat="1" ht="20" customHeight="1" x14ac:dyDescent="0.2">
      <c r="A18" s="67"/>
      <c r="B18" s="67"/>
      <c r="C18" s="67"/>
      <c r="D18" s="67"/>
      <c r="E18" s="67"/>
      <c r="F18" s="67"/>
      <c r="G18" s="67"/>
      <c r="H18" s="67"/>
      <c r="I18" s="67"/>
      <c r="J18" s="67"/>
      <c r="K18" s="67"/>
      <c r="L18" s="67"/>
      <c r="M18" s="67"/>
      <c r="N18" s="118" t="s">
        <v>239</v>
      </c>
      <c r="O18" s="119"/>
      <c r="P18" s="63"/>
      <c r="Q18" s="63"/>
      <c r="R18" s="63"/>
      <c r="S18" s="63"/>
      <c r="T18" s="63"/>
      <c r="U18" s="63"/>
    </row>
    <row r="19" spans="1:21" s="68" customFormat="1" ht="20" customHeight="1" x14ac:dyDescent="0.2">
      <c r="A19" s="67"/>
      <c r="B19" s="67"/>
      <c r="C19" s="67"/>
      <c r="D19" s="67"/>
      <c r="E19" s="67"/>
      <c r="F19" s="67"/>
      <c r="G19" s="67"/>
      <c r="H19" s="67"/>
      <c r="I19" s="67"/>
      <c r="J19" s="67"/>
      <c r="K19" s="67"/>
      <c r="L19" s="67"/>
      <c r="M19" s="67"/>
      <c r="N19" s="78" t="s">
        <v>216</v>
      </c>
      <c r="O19" s="87">
        <f>O6+O7</f>
        <v>61863000000</v>
      </c>
      <c r="P19" s="63"/>
      <c r="Q19" s="63"/>
      <c r="R19" s="63"/>
      <c r="S19" s="63"/>
      <c r="T19" s="63"/>
      <c r="U19" s="63"/>
    </row>
    <row r="20" spans="1:21" s="68" customFormat="1" ht="20" customHeight="1" x14ac:dyDescent="0.2">
      <c r="A20" s="67"/>
      <c r="B20" s="67"/>
      <c r="C20" s="67"/>
      <c r="D20" s="67"/>
      <c r="E20" s="67"/>
      <c r="F20" s="67"/>
      <c r="G20" s="67"/>
      <c r="H20" s="67"/>
      <c r="I20" s="67"/>
      <c r="J20" s="67"/>
      <c r="K20" s="67"/>
      <c r="L20" s="67"/>
      <c r="M20" s="67"/>
      <c r="N20" s="78" t="s">
        <v>241</v>
      </c>
      <c r="O20" s="87" cm="1">
        <f t="array" ref="O20">_FV(A1,"Market cap",TRUE)</f>
        <v>109019700000</v>
      </c>
      <c r="P20" s="63"/>
      <c r="Q20" s="63"/>
      <c r="R20" s="63"/>
      <c r="S20" s="63"/>
      <c r="T20" s="63"/>
      <c r="U20" s="63"/>
    </row>
    <row r="21" spans="1:21" s="68" customFormat="1" ht="20" customHeight="1" x14ac:dyDescent="0.2">
      <c r="A21" s="67"/>
      <c r="B21" s="67"/>
      <c r="C21" s="67"/>
      <c r="D21" s="67"/>
      <c r="E21" s="67"/>
      <c r="F21" s="67"/>
      <c r="G21" s="67"/>
      <c r="H21" s="67"/>
      <c r="I21" s="67"/>
      <c r="J21" s="67"/>
      <c r="K21" s="67"/>
      <c r="L21" s="67"/>
      <c r="M21" s="67"/>
      <c r="N21" s="78" t="s">
        <v>243</v>
      </c>
      <c r="O21" s="87">
        <f>O19+O20</f>
        <v>170882700000</v>
      </c>
      <c r="P21" s="63"/>
      <c r="Q21" s="63"/>
      <c r="R21" s="63"/>
      <c r="S21" s="63"/>
      <c r="T21" s="63"/>
      <c r="U21" s="63"/>
    </row>
    <row r="22" spans="1:21" s="68" customFormat="1" ht="20" customHeight="1" x14ac:dyDescent="0.2">
      <c r="A22" s="67"/>
      <c r="B22" s="67"/>
      <c r="C22" s="67"/>
      <c r="D22" s="67"/>
      <c r="E22" s="67"/>
      <c r="F22" s="67"/>
      <c r="G22" s="67"/>
      <c r="H22" s="67"/>
      <c r="I22" s="67"/>
      <c r="J22" s="67"/>
      <c r="K22" s="67"/>
      <c r="L22" s="67"/>
      <c r="M22" s="67"/>
      <c r="N22" s="79" t="s">
        <v>240</v>
      </c>
      <c r="O22" s="88">
        <f>(O19/O21)</f>
        <v>0.36202026302252949</v>
      </c>
      <c r="P22" s="63"/>
      <c r="Q22" s="63"/>
      <c r="R22" s="63"/>
      <c r="S22" s="63"/>
      <c r="T22" s="63"/>
      <c r="U22" s="63"/>
    </row>
    <row r="23" spans="1:21" s="68" customFormat="1" ht="20" customHeight="1" x14ac:dyDescent="0.2">
      <c r="A23" s="67"/>
      <c r="B23" s="67"/>
      <c r="C23" s="67"/>
      <c r="D23" s="67"/>
      <c r="E23" s="67"/>
      <c r="F23" s="67"/>
      <c r="G23" s="67"/>
      <c r="H23" s="67"/>
      <c r="I23" s="67"/>
      <c r="J23" s="67"/>
      <c r="K23" s="67"/>
      <c r="L23" s="67"/>
      <c r="M23" s="67"/>
      <c r="N23" s="80" t="s">
        <v>242</v>
      </c>
      <c r="O23" s="89">
        <f>O20/O21</f>
        <v>0.63797973697747046</v>
      </c>
      <c r="P23" s="63"/>
      <c r="Q23" s="63"/>
      <c r="R23" s="63"/>
      <c r="S23" s="63"/>
      <c r="T23" s="63"/>
      <c r="U23" s="63"/>
    </row>
    <row r="24" spans="1:21" s="68" customFormat="1" ht="20" customHeight="1" x14ac:dyDescent="0.2">
      <c r="A24" s="67"/>
      <c r="B24" s="67"/>
      <c r="C24" s="67"/>
      <c r="D24" s="67"/>
      <c r="E24" s="67"/>
      <c r="F24" s="67"/>
      <c r="G24" s="67"/>
      <c r="H24" s="67"/>
      <c r="I24" s="67"/>
      <c r="J24" s="67"/>
      <c r="K24" s="67"/>
      <c r="L24" s="67"/>
      <c r="M24" s="67"/>
      <c r="N24" s="122" t="s">
        <v>244</v>
      </c>
      <c r="O24" s="123"/>
      <c r="P24" s="63"/>
      <c r="Q24" s="63"/>
      <c r="R24" s="63"/>
      <c r="S24" s="63"/>
      <c r="T24" s="63"/>
      <c r="U24" s="63"/>
    </row>
    <row r="25" spans="1:21" s="68" customFormat="1" ht="20" customHeight="1" x14ac:dyDescent="0.2">
      <c r="A25" s="67"/>
      <c r="B25" s="67"/>
      <c r="C25" s="67"/>
      <c r="D25" s="67"/>
      <c r="E25" s="67"/>
      <c r="F25" s="67"/>
      <c r="G25" s="67"/>
      <c r="H25" s="67"/>
      <c r="I25" s="67"/>
      <c r="J25" s="67"/>
      <c r="K25" s="67"/>
      <c r="L25" s="67"/>
      <c r="M25" s="67"/>
      <c r="N25" s="115">
        <f>(O22*O12)+(O23*O17)</f>
        <v>6.4651960821287588E-2</v>
      </c>
      <c r="O25" s="116"/>
      <c r="P25" s="63"/>
      <c r="Q25" s="63"/>
      <c r="R25" s="63"/>
      <c r="S25" s="63"/>
      <c r="T25" s="63"/>
      <c r="U25" s="63"/>
    </row>
    <row r="26" spans="1:21" s="68" customFormat="1" ht="20" customHeight="1" x14ac:dyDescent="0.2">
      <c r="A26" s="67"/>
      <c r="B26" s="67"/>
      <c r="C26" s="67"/>
      <c r="D26" s="67"/>
      <c r="E26" s="67"/>
      <c r="F26" s="67"/>
      <c r="G26" s="67"/>
      <c r="H26" s="67"/>
      <c r="I26" s="67"/>
      <c r="J26" s="67"/>
      <c r="K26" s="67"/>
      <c r="L26" s="67"/>
      <c r="M26" s="67"/>
      <c r="N26" s="67"/>
      <c r="O26" s="63"/>
      <c r="P26" s="63"/>
      <c r="Q26" s="63"/>
      <c r="R26" s="63"/>
      <c r="S26" s="63"/>
      <c r="T26" s="63"/>
      <c r="U26" s="63"/>
    </row>
    <row r="27" spans="1:21" s="68" customFormat="1" ht="20" customHeight="1" x14ac:dyDescent="0.2">
      <c r="A27" s="67"/>
      <c r="B27" s="67"/>
      <c r="C27" s="67"/>
      <c r="D27" s="67"/>
      <c r="E27" s="67"/>
      <c r="F27" s="67"/>
      <c r="G27" s="67"/>
      <c r="H27" s="67"/>
      <c r="I27" s="67"/>
      <c r="J27" s="67"/>
      <c r="K27" s="67"/>
      <c r="L27" s="67"/>
      <c r="M27" s="67"/>
      <c r="N27" s="67"/>
      <c r="O27" s="63"/>
      <c r="P27" s="63"/>
      <c r="Q27" s="63"/>
      <c r="R27" s="63"/>
      <c r="S27" s="63"/>
      <c r="T27" s="63"/>
      <c r="U27" s="63"/>
    </row>
    <row r="28" spans="1:21" s="68" customFormat="1" ht="20" customHeight="1" x14ac:dyDescent="0.2">
      <c r="A28" s="67"/>
      <c r="B28" s="67"/>
      <c r="C28" s="67"/>
      <c r="D28" s="67"/>
      <c r="E28" s="67"/>
      <c r="F28" s="67"/>
      <c r="G28" s="67"/>
      <c r="H28" s="67"/>
      <c r="I28" s="67"/>
      <c r="J28" s="67"/>
      <c r="K28" s="67"/>
      <c r="L28" s="67"/>
      <c r="M28" s="67"/>
      <c r="N28" s="67"/>
      <c r="O28" s="63"/>
      <c r="P28" s="63"/>
      <c r="Q28" s="63"/>
      <c r="R28" s="63"/>
      <c r="S28" s="63"/>
      <c r="T28" s="63"/>
      <c r="U28" s="63"/>
    </row>
    <row r="29" spans="1:21" s="68" customFormat="1" ht="20" customHeight="1" x14ac:dyDescent="0.2">
      <c r="A29" s="67"/>
      <c r="B29" s="67"/>
      <c r="C29" s="67"/>
      <c r="D29" s="67"/>
      <c r="E29" s="67"/>
      <c r="F29" s="67"/>
      <c r="G29" s="67"/>
      <c r="H29" s="67"/>
      <c r="I29" s="67"/>
      <c r="J29" s="67"/>
      <c r="K29" s="67"/>
      <c r="L29" s="67"/>
      <c r="M29" s="67"/>
      <c r="N29" s="67"/>
      <c r="O29" s="63"/>
      <c r="P29" s="63"/>
      <c r="Q29" s="63"/>
      <c r="R29" s="63"/>
      <c r="S29" s="63"/>
      <c r="T29" s="63"/>
      <c r="U29" s="63"/>
    </row>
    <row r="30" spans="1:21" s="68" customFormat="1" ht="20" customHeight="1" x14ac:dyDescent="0.2">
      <c r="A30" s="67"/>
      <c r="B30" s="67"/>
      <c r="C30" s="67"/>
      <c r="D30" s="67"/>
      <c r="E30" s="67"/>
      <c r="F30" s="67"/>
      <c r="G30" s="67"/>
      <c r="H30" s="67"/>
      <c r="I30" s="67"/>
      <c r="J30" s="67"/>
      <c r="K30" s="67"/>
      <c r="L30" s="67"/>
      <c r="M30" s="67"/>
      <c r="N30" s="67"/>
      <c r="O30" s="63"/>
      <c r="P30" s="63"/>
      <c r="Q30" s="63"/>
      <c r="R30" s="63"/>
      <c r="S30" s="63"/>
      <c r="T30" s="63"/>
      <c r="U30" s="63"/>
    </row>
    <row r="31" spans="1:21" s="64" customFormat="1" x14ac:dyDescent="0.2">
      <c r="A31" s="63"/>
      <c r="B31" s="63"/>
      <c r="C31" s="63"/>
      <c r="D31" s="63"/>
      <c r="E31" s="63"/>
      <c r="F31" s="63"/>
      <c r="G31" s="63"/>
      <c r="H31" s="63"/>
      <c r="I31" s="63"/>
      <c r="J31" s="63"/>
      <c r="K31" s="63"/>
      <c r="L31" s="63"/>
      <c r="M31" s="63"/>
      <c r="N31" s="63"/>
      <c r="O31" s="63"/>
      <c r="P31" s="63"/>
      <c r="Q31" s="63"/>
      <c r="R31" s="63"/>
      <c r="S31" s="63"/>
      <c r="T31" s="63"/>
      <c r="U31" s="63"/>
    </row>
    <row r="32" spans="1:21" s="64" customFormat="1" x14ac:dyDescent="0.2">
      <c r="A32" s="63"/>
      <c r="B32" s="63"/>
      <c r="C32" s="63"/>
      <c r="D32" s="63"/>
      <c r="E32" s="63"/>
      <c r="F32" s="63"/>
      <c r="G32" s="63"/>
      <c r="H32" s="63"/>
      <c r="I32" s="63"/>
      <c r="J32" s="63"/>
      <c r="K32" s="63"/>
      <c r="L32" s="63"/>
      <c r="M32" s="63"/>
      <c r="N32" s="63"/>
      <c r="O32" s="63"/>
      <c r="P32" s="63"/>
      <c r="Q32" s="63"/>
      <c r="R32" s="63"/>
      <c r="S32" s="63"/>
      <c r="T32" s="63"/>
      <c r="U32" s="63"/>
    </row>
    <row r="33" spans="1:25" s="64" customFormat="1" x14ac:dyDescent="0.2">
      <c r="A33" s="67"/>
      <c r="B33" s="67"/>
      <c r="C33" s="67"/>
      <c r="D33" s="67"/>
      <c r="E33" s="67"/>
      <c r="F33" s="67"/>
      <c r="G33" s="67"/>
      <c r="H33" s="67"/>
      <c r="I33" s="67"/>
      <c r="J33" s="67"/>
      <c r="K33" s="67"/>
      <c r="L33" s="67"/>
      <c r="M33" s="67"/>
      <c r="N33" s="67"/>
      <c r="O33" s="67"/>
      <c r="P33" s="67"/>
      <c r="Q33" s="67"/>
      <c r="R33" s="67"/>
      <c r="S33" s="67"/>
      <c r="T33" s="67"/>
      <c r="U33" s="67"/>
      <c r="V33" s="67"/>
      <c r="W33" s="67"/>
      <c r="X33" s="67"/>
      <c r="Y33" s="67"/>
    </row>
    <row r="34" spans="1:25" x14ac:dyDescent="0.2">
      <c r="A34" s="67"/>
      <c r="B34" s="67"/>
      <c r="C34" s="67"/>
      <c r="D34" s="67"/>
      <c r="E34" s="67"/>
      <c r="F34" s="67"/>
      <c r="G34" s="67"/>
      <c r="H34" s="67"/>
      <c r="I34" s="67"/>
      <c r="J34" s="67"/>
      <c r="K34" s="67"/>
      <c r="L34" s="67"/>
      <c r="M34" s="67"/>
      <c r="N34" s="67"/>
      <c r="O34" s="67"/>
      <c r="P34" s="67"/>
      <c r="Q34" s="67"/>
      <c r="R34" s="67"/>
      <c r="S34" s="67"/>
      <c r="T34" s="67"/>
      <c r="U34" s="67"/>
      <c r="V34" s="67"/>
      <c r="W34" s="67"/>
      <c r="X34" s="67"/>
      <c r="Y34" s="67"/>
    </row>
    <row r="35" spans="1:25" x14ac:dyDescent="0.2">
      <c r="A35" s="67"/>
      <c r="B35" s="67"/>
      <c r="C35" s="67"/>
      <c r="D35" s="67"/>
      <c r="E35" s="67"/>
      <c r="F35" s="67"/>
      <c r="G35" s="67"/>
      <c r="H35" s="67"/>
      <c r="I35" s="67"/>
      <c r="J35" s="67"/>
      <c r="K35" s="67"/>
      <c r="L35" s="67"/>
      <c r="M35" s="67"/>
      <c r="N35" s="67"/>
      <c r="O35" s="67"/>
      <c r="P35" s="67"/>
      <c r="Q35" s="67"/>
      <c r="R35" s="67"/>
      <c r="S35" s="67"/>
      <c r="T35" s="67"/>
      <c r="U35" s="67"/>
      <c r="V35" s="67"/>
      <c r="W35" s="67"/>
      <c r="X35" s="67"/>
      <c r="Y35" s="67"/>
    </row>
    <row r="36" spans="1:25" x14ac:dyDescent="0.2">
      <c r="A36" s="67"/>
      <c r="B36" s="67"/>
      <c r="C36" s="67"/>
      <c r="D36" s="67"/>
      <c r="E36" s="67"/>
      <c r="F36" s="67"/>
      <c r="G36" s="67"/>
      <c r="H36" s="67"/>
      <c r="I36" s="67"/>
      <c r="J36" s="67"/>
      <c r="K36" s="67"/>
      <c r="L36" s="67"/>
      <c r="M36" s="67"/>
      <c r="N36" s="67"/>
      <c r="O36" s="67"/>
      <c r="P36" s="67"/>
      <c r="Q36" s="67"/>
      <c r="R36" s="67"/>
      <c r="S36" s="67"/>
      <c r="T36" s="67"/>
      <c r="U36" s="67"/>
      <c r="V36" s="67"/>
      <c r="W36" s="67"/>
      <c r="X36" s="67"/>
      <c r="Y36" s="67"/>
    </row>
    <row r="37" spans="1:25" x14ac:dyDescent="0.2">
      <c r="A37" s="67"/>
      <c r="B37" s="67"/>
      <c r="C37" s="67"/>
      <c r="D37" s="67"/>
      <c r="E37" s="67"/>
      <c r="F37" s="67"/>
      <c r="G37" s="67"/>
      <c r="H37" s="67"/>
      <c r="I37" s="67"/>
      <c r="J37" s="67"/>
      <c r="K37" s="67"/>
      <c r="L37" s="67"/>
      <c r="M37" s="67"/>
      <c r="N37" s="67"/>
      <c r="O37" s="67"/>
      <c r="P37" s="67"/>
      <c r="Q37" s="67"/>
      <c r="R37" s="67"/>
      <c r="S37" s="67"/>
      <c r="T37" s="67"/>
      <c r="U37" s="67"/>
      <c r="V37" s="67"/>
      <c r="W37" s="67"/>
      <c r="X37" s="67"/>
      <c r="Y37" s="67"/>
    </row>
    <row r="38" spans="1:25" x14ac:dyDescent="0.2">
      <c r="A38" s="67"/>
      <c r="B38" s="67"/>
      <c r="C38" s="67"/>
      <c r="D38" s="67"/>
      <c r="E38" s="67"/>
      <c r="F38" s="67"/>
      <c r="G38" s="67"/>
      <c r="H38" s="67"/>
      <c r="I38" s="67"/>
      <c r="J38" s="67"/>
      <c r="K38" s="67"/>
      <c r="L38" s="67"/>
      <c r="M38" s="67"/>
      <c r="N38" s="67"/>
      <c r="O38" s="67"/>
      <c r="P38" s="67"/>
      <c r="Q38" s="67"/>
      <c r="R38" s="67"/>
      <c r="S38" s="67"/>
      <c r="T38" s="67"/>
      <c r="U38" s="67"/>
      <c r="V38" s="67"/>
      <c r="W38" s="67"/>
      <c r="X38" s="67"/>
      <c r="Y38" s="67"/>
    </row>
    <row r="39" spans="1:25" x14ac:dyDescent="0.2">
      <c r="A39" s="67"/>
      <c r="B39" s="67"/>
      <c r="C39" s="67"/>
      <c r="D39" s="67"/>
      <c r="E39" s="67"/>
      <c r="F39" s="67"/>
      <c r="G39" s="67"/>
      <c r="H39" s="67"/>
      <c r="I39" s="67"/>
      <c r="J39" s="67"/>
      <c r="K39" s="67"/>
      <c r="L39" s="67"/>
      <c r="M39" s="67"/>
      <c r="N39" s="67"/>
      <c r="O39" s="67"/>
      <c r="P39" s="67"/>
      <c r="Q39" s="67"/>
      <c r="R39" s="67"/>
      <c r="S39" s="67"/>
      <c r="T39" s="67"/>
      <c r="U39" s="67"/>
      <c r="V39" s="67"/>
      <c r="W39" s="67"/>
      <c r="X39" s="67"/>
      <c r="Y39" s="67"/>
    </row>
    <row r="40" spans="1:25" x14ac:dyDescent="0.2">
      <c r="A40" s="67"/>
      <c r="B40" s="67"/>
      <c r="C40" s="67"/>
      <c r="D40" s="67"/>
      <c r="E40" s="67"/>
      <c r="F40" s="67"/>
      <c r="G40" s="67"/>
      <c r="H40" s="67"/>
      <c r="I40" s="67"/>
      <c r="J40" s="67"/>
      <c r="K40" s="67"/>
      <c r="L40" s="67"/>
      <c r="M40" s="67"/>
      <c r="N40" s="67"/>
      <c r="O40" s="67"/>
      <c r="P40" s="67"/>
      <c r="Q40" s="67"/>
      <c r="R40" s="67"/>
      <c r="S40" s="67"/>
      <c r="T40" s="67"/>
      <c r="U40" s="67"/>
      <c r="V40" s="67"/>
      <c r="W40" s="67"/>
      <c r="X40" s="67"/>
      <c r="Y40" s="67"/>
    </row>
    <row r="41" spans="1:25" x14ac:dyDescent="0.2">
      <c r="A41" s="67"/>
      <c r="B41" s="67"/>
      <c r="C41" s="67"/>
      <c r="D41" s="67"/>
      <c r="E41" s="67"/>
      <c r="F41" s="67"/>
      <c r="G41" s="67"/>
      <c r="H41" s="67"/>
      <c r="I41" s="67"/>
      <c r="J41" s="67"/>
      <c r="K41" s="67"/>
      <c r="L41" s="67"/>
      <c r="M41" s="67"/>
      <c r="N41" s="67"/>
      <c r="O41" s="67"/>
      <c r="P41" s="67"/>
      <c r="Q41" s="67"/>
      <c r="R41" s="67"/>
      <c r="S41" s="67"/>
      <c r="T41" s="67"/>
      <c r="U41" s="67"/>
      <c r="V41" s="67"/>
      <c r="W41" s="67"/>
      <c r="X41" s="67"/>
      <c r="Y41" s="67"/>
    </row>
    <row r="42" spans="1:25" x14ac:dyDescent="0.2">
      <c r="A42" s="67"/>
      <c r="B42" s="67"/>
      <c r="C42" s="67"/>
      <c r="D42" s="67"/>
      <c r="E42" s="67"/>
      <c r="F42" s="67"/>
      <c r="G42" s="67"/>
      <c r="H42" s="67"/>
      <c r="I42" s="67"/>
      <c r="J42" s="67"/>
      <c r="K42" s="67"/>
      <c r="L42" s="67"/>
      <c r="M42" s="67"/>
      <c r="N42" s="67"/>
      <c r="O42" s="67"/>
      <c r="P42" s="67"/>
      <c r="Q42" s="67"/>
      <c r="R42" s="67"/>
      <c r="S42" s="67"/>
      <c r="T42" s="67"/>
      <c r="U42" s="67"/>
      <c r="V42" s="67"/>
      <c r="W42" s="67"/>
      <c r="X42" s="67"/>
      <c r="Y42" s="67"/>
    </row>
    <row r="43" spans="1:25" x14ac:dyDescent="0.2">
      <c r="A43" s="67"/>
      <c r="B43" s="67"/>
      <c r="C43" s="67"/>
      <c r="D43" s="67"/>
      <c r="E43" s="67"/>
      <c r="F43" s="67"/>
      <c r="G43" s="67"/>
      <c r="H43" s="67"/>
      <c r="I43" s="67"/>
      <c r="J43" s="67"/>
      <c r="K43" s="67"/>
      <c r="L43" s="67"/>
      <c r="M43" s="67"/>
      <c r="N43" s="67"/>
      <c r="O43" s="67"/>
      <c r="P43" s="67"/>
      <c r="Q43" s="67"/>
      <c r="R43" s="67"/>
      <c r="S43" s="67"/>
      <c r="T43" s="67"/>
      <c r="U43" s="67"/>
      <c r="V43" s="67"/>
      <c r="W43" s="67"/>
      <c r="X43" s="67"/>
      <c r="Y43" s="67"/>
    </row>
    <row r="44" spans="1:25" x14ac:dyDescent="0.2">
      <c r="A44" s="67"/>
      <c r="B44" s="67"/>
      <c r="C44" s="67"/>
      <c r="D44" s="67"/>
      <c r="E44" s="67"/>
      <c r="F44" s="67"/>
      <c r="G44" s="67"/>
      <c r="H44" s="67"/>
      <c r="I44" s="67"/>
      <c r="J44" s="67"/>
      <c r="K44" s="67"/>
      <c r="L44" s="67"/>
      <c r="M44" s="67"/>
      <c r="N44" s="67"/>
      <c r="O44" s="67"/>
      <c r="P44" s="67"/>
      <c r="Q44" s="67"/>
      <c r="R44" s="67"/>
      <c r="S44" s="67"/>
      <c r="T44" s="67"/>
      <c r="U44" s="67"/>
      <c r="V44" s="67"/>
      <c r="W44" s="67"/>
      <c r="X44" s="67"/>
      <c r="Y44" s="67"/>
    </row>
    <row r="45" spans="1:25" x14ac:dyDescent="0.2">
      <c r="A45" s="67"/>
      <c r="B45" s="67"/>
      <c r="C45" s="67"/>
      <c r="D45" s="67"/>
      <c r="E45" s="67"/>
      <c r="F45" s="67"/>
      <c r="G45" s="67"/>
      <c r="H45" s="67"/>
      <c r="I45" s="67"/>
      <c r="J45" s="67"/>
      <c r="K45" s="67"/>
      <c r="L45" s="67"/>
      <c r="M45" s="67"/>
      <c r="N45" s="67"/>
      <c r="O45" s="67"/>
      <c r="P45" s="67"/>
      <c r="Q45" s="67"/>
      <c r="R45" s="67"/>
      <c r="S45" s="67"/>
      <c r="T45" s="67"/>
      <c r="U45" s="67"/>
      <c r="V45" s="67"/>
      <c r="W45" s="67"/>
      <c r="X45" s="67"/>
      <c r="Y45" s="67"/>
    </row>
    <row r="46" spans="1:25" x14ac:dyDescent="0.2">
      <c r="A46" s="67"/>
      <c r="B46" s="67"/>
      <c r="C46" s="67"/>
      <c r="D46" s="67"/>
      <c r="E46" s="67"/>
      <c r="F46" s="67"/>
      <c r="G46" s="67"/>
      <c r="H46" s="67"/>
      <c r="I46" s="67"/>
      <c r="J46" s="67"/>
      <c r="K46" s="67"/>
      <c r="L46" s="67"/>
      <c r="M46" s="67"/>
      <c r="N46" s="67"/>
      <c r="O46" s="67"/>
      <c r="P46" s="67"/>
      <c r="Q46" s="67"/>
      <c r="R46" s="67"/>
      <c r="S46" s="67"/>
      <c r="T46" s="67"/>
      <c r="U46" s="67"/>
      <c r="V46" s="67"/>
      <c r="W46" s="67"/>
      <c r="X46" s="67"/>
      <c r="Y46" s="67"/>
    </row>
    <row r="47" spans="1:25" x14ac:dyDescent="0.2">
      <c r="A47" s="67"/>
      <c r="B47" s="67"/>
      <c r="C47" s="67"/>
      <c r="D47" s="67"/>
      <c r="E47" s="67"/>
      <c r="F47" s="67"/>
      <c r="G47" s="67"/>
      <c r="H47" s="67"/>
      <c r="I47" s="67"/>
      <c r="J47" s="67"/>
      <c r="K47" s="67"/>
      <c r="L47" s="67"/>
      <c r="M47" s="67"/>
      <c r="N47" s="67"/>
      <c r="O47" s="67"/>
      <c r="P47" s="67"/>
      <c r="Q47" s="67"/>
      <c r="R47" s="67"/>
      <c r="S47" s="67"/>
      <c r="T47" s="67"/>
      <c r="U47" s="67"/>
      <c r="V47" s="67"/>
      <c r="W47" s="67"/>
      <c r="X47" s="67"/>
      <c r="Y47" s="67"/>
    </row>
    <row r="48" spans="1:25" x14ac:dyDescent="0.2">
      <c r="A48" s="67"/>
      <c r="B48" s="67"/>
      <c r="C48" s="67"/>
      <c r="D48" s="67"/>
      <c r="E48" s="67"/>
      <c r="F48" s="67"/>
      <c r="G48" s="67"/>
      <c r="H48" s="67"/>
      <c r="I48" s="67"/>
      <c r="J48" s="67"/>
      <c r="K48" s="67"/>
      <c r="L48" s="67"/>
      <c r="M48" s="67"/>
      <c r="N48" s="67"/>
      <c r="O48" s="67"/>
      <c r="P48" s="67"/>
      <c r="Q48" s="67"/>
      <c r="R48" s="67"/>
      <c r="S48" s="67"/>
      <c r="T48" s="67"/>
      <c r="U48" s="67"/>
      <c r="V48" s="67"/>
      <c r="W48" s="67"/>
      <c r="X48" s="67"/>
      <c r="Y48" s="67"/>
    </row>
    <row r="49" spans="1:25" x14ac:dyDescent="0.2">
      <c r="A49" s="67"/>
      <c r="B49" s="67"/>
      <c r="C49" s="67"/>
      <c r="D49" s="67"/>
      <c r="E49" s="67"/>
      <c r="F49" s="67"/>
      <c r="G49" s="67"/>
      <c r="H49" s="67"/>
      <c r="I49" s="67"/>
      <c r="J49" s="67"/>
      <c r="K49" s="67"/>
      <c r="L49" s="67"/>
      <c r="M49" s="67"/>
      <c r="N49" s="67"/>
      <c r="O49" s="67"/>
      <c r="P49" s="67"/>
      <c r="Q49" s="67"/>
      <c r="R49" s="67"/>
      <c r="S49" s="67"/>
      <c r="T49" s="67"/>
      <c r="U49" s="67"/>
      <c r="V49" s="67"/>
      <c r="W49" s="67"/>
      <c r="X49" s="67"/>
      <c r="Y49" s="67"/>
    </row>
    <row r="50" spans="1:25" x14ac:dyDescent="0.2">
      <c r="A50" s="67"/>
      <c r="B50" s="67"/>
      <c r="C50" s="67"/>
      <c r="D50" s="67"/>
      <c r="E50" s="67"/>
      <c r="F50" s="67"/>
      <c r="G50" s="67"/>
      <c r="H50" s="67"/>
      <c r="I50" s="67"/>
      <c r="J50" s="67"/>
      <c r="K50" s="67"/>
      <c r="L50" s="67"/>
      <c r="M50" s="67"/>
      <c r="N50" s="67"/>
      <c r="O50" s="67"/>
      <c r="P50" s="67"/>
      <c r="Q50" s="67"/>
      <c r="R50" s="67"/>
      <c r="S50" s="67"/>
      <c r="T50" s="67"/>
      <c r="U50" s="67"/>
      <c r="V50" s="67"/>
      <c r="W50" s="67"/>
      <c r="X50" s="67"/>
      <c r="Y50" s="67"/>
    </row>
    <row r="51" spans="1:25" x14ac:dyDescent="0.2">
      <c r="A51" s="67"/>
      <c r="B51" s="67"/>
      <c r="C51" s="67"/>
      <c r="D51" s="67"/>
      <c r="E51" s="67"/>
      <c r="F51" s="67"/>
      <c r="G51" s="67"/>
      <c r="H51" s="67"/>
      <c r="I51" s="67"/>
      <c r="J51" s="67"/>
      <c r="K51" s="67"/>
      <c r="L51" s="67"/>
      <c r="M51" s="67"/>
      <c r="N51" s="67"/>
      <c r="O51" s="67"/>
      <c r="P51" s="67"/>
      <c r="Q51" s="67"/>
      <c r="R51" s="67"/>
      <c r="S51" s="67"/>
      <c r="T51" s="67"/>
      <c r="U51" s="67"/>
      <c r="V51" s="67"/>
      <c r="W51" s="67"/>
      <c r="X51" s="67"/>
      <c r="Y51" s="67"/>
    </row>
    <row r="52" spans="1:25" x14ac:dyDescent="0.2">
      <c r="A52" s="67"/>
      <c r="B52" s="67"/>
      <c r="C52" s="67"/>
      <c r="D52" s="67"/>
      <c r="E52" s="67"/>
      <c r="F52" s="67"/>
      <c r="G52" s="67"/>
      <c r="H52" s="67"/>
      <c r="I52" s="67"/>
      <c r="J52" s="67"/>
      <c r="K52" s="67"/>
      <c r="L52" s="67"/>
      <c r="M52" s="67"/>
      <c r="N52" s="67"/>
      <c r="O52" s="67"/>
      <c r="P52" s="67"/>
      <c r="Q52" s="67"/>
      <c r="R52" s="67"/>
      <c r="S52" s="67"/>
      <c r="T52" s="67"/>
      <c r="U52" s="67"/>
      <c r="V52" s="67"/>
      <c r="W52" s="67"/>
      <c r="X52" s="67"/>
      <c r="Y52" s="67"/>
    </row>
    <row r="53" spans="1:25" x14ac:dyDescent="0.2">
      <c r="A53" s="67"/>
      <c r="B53" s="67"/>
      <c r="C53" s="67"/>
      <c r="D53" s="67"/>
      <c r="E53" s="67"/>
      <c r="F53" s="67"/>
      <c r="G53" s="67"/>
      <c r="H53" s="67"/>
      <c r="I53" s="67"/>
      <c r="J53" s="67"/>
      <c r="K53" s="67"/>
      <c r="L53" s="67"/>
      <c r="M53" s="67"/>
      <c r="N53" s="67"/>
      <c r="O53" s="67"/>
      <c r="P53" s="67"/>
      <c r="Q53" s="67"/>
      <c r="R53" s="67"/>
      <c r="S53" s="67"/>
      <c r="T53" s="67"/>
      <c r="U53" s="67"/>
      <c r="V53" s="67"/>
      <c r="W53" s="67"/>
      <c r="X53" s="67"/>
      <c r="Y53" s="67"/>
    </row>
    <row r="54" spans="1:25" x14ac:dyDescent="0.2">
      <c r="A54" s="67"/>
      <c r="B54" s="67"/>
      <c r="C54" s="67"/>
      <c r="D54" s="67"/>
      <c r="E54" s="67"/>
      <c r="F54" s="67"/>
      <c r="G54" s="67"/>
      <c r="H54" s="67"/>
      <c r="I54" s="67"/>
      <c r="J54" s="67"/>
      <c r="K54" s="67"/>
      <c r="L54" s="67"/>
      <c r="M54" s="67"/>
      <c r="N54" s="67"/>
      <c r="O54" s="67"/>
      <c r="P54" s="67"/>
      <c r="Q54" s="67"/>
      <c r="R54" s="67"/>
      <c r="S54" s="67"/>
      <c r="T54" s="67"/>
      <c r="U54" s="67"/>
      <c r="V54" s="67"/>
      <c r="W54" s="67"/>
      <c r="X54" s="67"/>
      <c r="Y54" s="67"/>
    </row>
    <row r="55" spans="1:25" x14ac:dyDescent="0.2">
      <c r="A55" s="67"/>
      <c r="B55" s="67"/>
      <c r="C55" s="67"/>
      <c r="D55" s="67"/>
      <c r="E55" s="67"/>
      <c r="F55" s="67"/>
      <c r="G55" s="67"/>
      <c r="H55" s="67"/>
      <c r="I55" s="67"/>
      <c r="J55" s="67"/>
      <c r="K55" s="67"/>
      <c r="L55" s="67"/>
      <c r="M55" s="67"/>
      <c r="N55" s="67"/>
      <c r="O55" s="67"/>
      <c r="P55" s="67"/>
      <c r="Q55" s="67"/>
      <c r="R55" s="67"/>
      <c r="S55" s="67"/>
      <c r="T55" s="67"/>
      <c r="U55" s="67"/>
      <c r="V55" s="67"/>
      <c r="W55" s="67"/>
      <c r="X55" s="67"/>
      <c r="Y55" s="67"/>
    </row>
    <row r="56" spans="1:25" x14ac:dyDescent="0.2">
      <c r="A56" s="67"/>
      <c r="B56" s="67"/>
      <c r="C56" s="67"/>
      <c r="D56" s="67"/>
      <c r="E56" s="67"/>
      <c r="F56" s="67"/>
      <c r="G56" s="67"/>
      <c r="H56" s="67"/>
      <c r="I56" s="67"/>
      <c r="J56" s="67"/>
      <c r="K56" s="67"/>
      <c r="L56" s="67"/>
      <c r="M56" s="67"/>
      <c r="N56" s="67"/>
      <c r="O56" s="67"/>
      <c r="P56" s="67"/>
      <c r="Q56" s="67"/>
      <c r="R56" s="67"/>
      <c r="S56" s="67"/>
      <c r="T56" s="67"/>
      <c r="U56" s="67"/>
      <c r="V56" s="67"/>
      <c r="W56" s="67"/>
      <c r="X56" s="67"/>
      <c r="Y56" s="67"/>
    </row>
    <row r="57" spans="1:25" x14ac:dyDescent="0.2">
      <c r="A57" s="67"/>
      <c r="B57" s="67"/>
      <c r="C57" s="67"/>
      <c r="D57" s="67"/>
      <c r="E57" s="67"/>
      <c r="F57" s="67"/>
      <c r="G57" s="67"/>
      <c r="H57" s="67"/>
      <c r="I57" s="67"/>
      <c r="J57" s="67"/>
      <c r="K57" s="67"/>
      <c r="L57" s="67"/>
      <c r="M57" s="67"/>
      <c r="N57" s="67"/>
      <c r="O57" s="67"/>
      <c r="P57" s="67"/>
      <c r="Q57" s="67"/>
      <c r="R57" s="67"/>
      <c r="S57" s="67"/>
      <c r="T57" s="67"/>
      <c r="U57" s="67"/>
      <c r="V57" s="67"/>
      <c r="W57" s="67"/>
      <c r="X57" s="67"/>
      <c r="Y57" s="67"/>
    </row>
    <row r="58" spans="1:25" x14ac:dyDescent="0.2">
      <c r="A58" s="67"/>
      <c r="B58" s="67"/>
      <c r="C58" s="67"/>
      <c r="D58" s="67"/>
      <c r="E58" s="67"/>
      <c r="F58" s="67"/>
      <c r="G58" s="67"/>
      <c r="H58" s="67"/>
      <c r="I58" s="67"/>
      <c r="J58" s="67"/>
      <c r="K58" s="67"/>
      <c r="L58" s="67"/>
      <c r="M58" s="67"/>
      <c r="N58" s="67"/>
      <c r="O58" s="67"/>
      <c r="P58" s="67"/>
      <c r="Q58" s="67"/>
      <c r="R58" s="67"/>
      <c r="S58" s="67"/>
      <c r="T58" s="67"/>
      <c r="U58" s="67"/>
      <c r="V58" s="67"/>
      <c r="W58" s="67"/>
      <c r="X58" s="67"/>
      <c r="Y58" s="67"/>
    </row>
    <row r="59" spans="1:25" x14ac:dyDescent="0.2">
      <c r="A59" s="67"/>
      <c r="B59" s="67"/>
      <c r="C59" s="67"/>
      <c r="D59" s="67"/>
      <c r="E59" s="67"/>
      <c r="F59" s="67"/>
      <c r="G59" s="67"/>
      <c r="H59" s="67"/>
      <c r="I59" s="67"/>
      <c r="J59" s="67"/>
      <c r="K59" s="67"/>
      <c r="L59" s="67"/>
      <c r="M59" s="67"/>
      <c r="N59" s="67"/>
      <c r="O59" s="67"/>
      <c r="P59" s="67"/>
      <c r="Q59" s="67"/>
      <c r="R59" s="67"/>
      <c r="S59" s="67"/>
      <c r="T59" s="67"/>
      <c r="U59" s="67"/>
      <c r="V59" s="67"/>
      <c r="W59" s="67"/>
      <c r="X59" s="67"/>
      <c r="Y59" s="67"/>
    </row>
    <row r="60" spans="1:25" x14ac:dyDescent="0.2">
      <c r="A60" s="67"/>
      <c r="B60" s="67"/>
      <c r="C60" s="67"/>
      <c r="D60" s="67"/>
      <c r="E60" s="67"/>
      <c r="F60" s="67"/>
      <c r="G60" s="67"/>
      <c r="H60" s="67"/>
      <c r="I60" s="67"/>
      <c r="J60" s="67"/>
      <c r="K60" s="67"/>
      <c r="L60" s="67"/>
      <c r="M60" s="67"/>
      <c r="N60" s="67"/>
      <c r="O60" s="67"/>
      <c r="P60" s="67"/>
      <c r="Q60" s="67"/>
      <c r="R60" s="67"/>
      <c r="S60" s="67"/>
      <c r="T60" s="67"/>
      <c r="U60" s="67"/>
      <c r="V60" s="67"/>
      <c r="W60" s="67"/>
      <c r="X60" s="67"/>
      <c r="Y60" s="67"/>
    </row>
    <row r="61" spans="1:25" x14ac:dyDescent="0.2">
      <c r="A61" s="67"/>
      <c r="B61" s="67"/>
      <c r="C61" s="67"/>
      <c r="D61" s="67"/>
      <c r="E61" s="67"/>
      <c r="F61" s="67"/>
      <c r="G61" s="67"/>
      <c r="H61" s="67"/>
      <c r="I61" s="67"/>
      <c r="J61" s="67"/>
      <c r="K61" s="67"/>
      <c r="L61" s="67"/>
      <c r="M61" s="67"/>
      <c r="N61" s="67"/>
      <c r="O61" s="67"/>
      <c r="P61" s="67"/>
      <c r="Q61" s="67"/>
      <c r="R61" s="67"/>
      <c r="S61" s="67"/>
      <c r="T61" s="67"/>
      <c r="U61" s="67"/>
      <c r="V61" s="67"/>
      <c r="W61" s="67"/>
      <c r="X61" s="67"/>
      <c r="Y61" s="67"/>
    </row>
    <row r="62" spans="1:25" x14ac:dyDescent="0.2">
      <c r="O62" s="63"/>
      <c r="P62" s="63"/>
      <c r="Q62" s="63"/>
      <c r="R62" s="63"/>
      <c r="S62" s="63"/>
    </row>
    <row r="63" spans="1:25" x14ac:dyDescent="0.2">
      <c r="O63" s="63"/>
      <c r="P63" s="63"/>
      <c r="Q63" s="63"/>
      <c r="R63" s="63"/>
      <c r="S63" s="63"/>
    </row>
    <row r="64" spans="1:25" x14ac:dyDescent="0.2">
      <c r="O64" s="63"/>
      <c r="P64" s="63"/>
      <c r="Q64" s="63"/>
      <c r="R64" s="63"/>
      <c r="S64" s="63"/>
    </row>
    <row r="65" spans="15:19" x14ac:dyDescent="0.2">
      <c r="O65" s="63"/>
      <c r="P65" s="63"/>
      <c r="Q65" s="63"/>
      <c r="R65" s="63"/>
      <c r="S65" s="63"/>
    </row>
    <row r="66" spans="15:19" x14ac:dyDescent="0.2">
      <c r="O66" s="63"/>
      <c r="P66" s="63"/>
      <c r="Q66" s="63"/>
      <c r="R66" s="63"/>
      <c r="S66" s="63"/>
    </row>
    <row r="67" spans="15:19" x14ac:dyDescent="0.2">
      <c r="O67" s="63"/>
      <c r="P67" s="63"/>
      <c r="Q67" s="63"/>
      <c r="R67" s="63"/>
      <c r="S67" s="63"/>
    </row>
    <row r="68" spans="15:19" x14ac:dyDescent="0.2">
      <c r="O68" s="63"/>
      <c r="P68" s="63"/>
      <c r="Q68" s="63"/>
      <c r="R68" s="63"/>
      <c r="S68" s="63"/>
    </row>
    <row r="69" spans="15:19" x14ac:dyDescent="0.2">
      <c r="O69" s="63"/>
      <c r="P69" s="63"/>
      <c r="Q69" s="63"/>
      <c r="R69" s="63"/>
      <c r="S69" s="63"/>
    </row>
    <row r="70" spans="15:19" x14ac:dyDescent="0.2">
      <c r="O70" s="63"/>
      <c r="P70" s="63"/>
      <c r="Q70" s="63"/>
      <c r="R70" s="63"/>
      <c r="S70" s="63"/>
    </row>
    <row r="71" spans="15:19" x14ac:dyDescent="0.2">
      <c r="O71" s="63"/>
      <c r="P71" s="63"/>
      <c r="Q71" s="63"/>
      <c r="R71" s="63"/>
      <c r="S71" s="63"/>
    </row>
    <row r="72" spans="15:19" x14ac:dyDescent="0.2">
      <c r="O72" s="63"/>
      <c r="P72" s="63"/>
      <c r="Q72" s="63"/>
      <c r="R72" s="63"/>
      <c r="S72" s="63"/>
    </row>
    <row r="73" spans="15:19" x14ac:dyDescent="0.2">
      <c r="O73" s="63"/>
      <c r="P73" s="63"/>
      <c r="Q73" s="63"/>
      <c r="R73" s="63"/>
      <c r="S73" s="63"/>
    </row>
    <row r="74" spans="15:19" x14ac:dyDescent="0.2">
      <c r="O74" s="63"/>
      <c r="P74" s="63"/>
      <c r="Q74" s="63"/>
      <c r="R74" s="63"/>
      <c r="S74" s="63"/>
    </row>
    <row r="75" spans="15:19" x14ac:dyDescent="0.2">
      <c r="O75" s="63"/>
      <c r="P75" s="63"/>
      <c r="Q75" s="63"/>
      <c r="R75" s="63"/>
      <c r="S75" s="63"/>
    </row>
    <row r="76" spans="15:19" x14ac:dyDescent="0.2">
      <c r="O76" s="63"/>
      <c r="P76" s="63"/>
      <c r="Q76" s="63"/>
      <c r="R76" s="63"/>
      <c r="S76" s="63"/>
    </row>
    <row r="77" spans="15:19" x14ac:dyDescent="0.2">
      <c r="O77" s="63"/>
      <c r="P77" s="63"/>
      <c r="Q77" s="63"/>
      <c r="R77" s="63"/>
      <c r="S77" s="63"/>
    </row>
    <row r="78" spans="15:19" x14ac:dyDescent="0.2">
      <c r="O78" s="63"/>
      <c r="P78" s="63"/>
      <c r="Q78" s="63"/>
      <c r="R78" s="63"/>
      <c r="S78" s="63"/>
    </row>
    <row r="79" spans="15:19" x14ac:dyDescent="0.2">
      <c r="O79" s="63"/>
      <c r="P79" s="63"/>
      <c r="Q79" s="63"/>
      <c r="R79" s="63"/>
      <c r="S79" s="63"/>
    </row>
    <row r="80" spans="15:19" x14ac:dyDescent="0.2">
      <c r="O80" s="63"/>
      <c r="P80" s="63"/>
      <c r="Q80" s="63"/>
      <c r="R80" s="63"/>
      <c r="S80" s="63"/>
    </row>
    <row r="81" spans="15:19" x14ac:dyDescent="0.2">
      <c r="O81" s="63"/>
      <c r="P81" s="63"/>
      <c r="Q81" s="63"/>
      <c r="R81" s="63"/>
      <c r="S81" s="63"/>
    </row>
    <row r="82" spans="15:19" x14ac:dyDescent="0.2">
      <c r="O82" s="63"/>
      <c r="P82" s="63"/>
      <c r="Q82" s="63"/>
      <c r="R82" s="63"/>
      <c r="S82" s="63"/>
    </row>
    <row r="83" spans="15:19" x14ac:dyDescent="0.2">
      <c r="O83" s="63"/>
      <c r="P83" s="63"/>
      <c r="Q83" s="63"/>
      <c r="R83" s="63"/>
      <c r="S83" s="63"/>
    </row>
    <row r="84" spans="15:19" x14ac:dyDescent="0.2">
      <c r="O84" s="63"/>
      <c r="P84" s="63"/>
      <c r="Q84" s="63"/>
      <c r="R84" s="63"/>
      <c r="S84" s="63"/>
    </row>
    <row r="85" spans="15:19" x14ac:dyDescent="0.2">
      <c r="O85" s="63"/>
      <c r="P85" s="63"/>
      <c r="Q85" s="63"/>
      <c r="R85" s="63"/>
      <c r="S85" s="63"/>
    </row>
    <row r="86" spans="15:19" x14ac:dyDescent="0.2">
      <c r="O86" s="63"/>
      <c r="P86" s="63"/>
      <c r="Q86" s="63"/>
      <c r="R86" s="63"/>
      <c r="S86" s="63"/>
    </row>
    <row r="87" spans="15:19" x14ac:dyDescent="0.2">
      <c r="O87" s="63"/>
      <c r="P87" s="63"/>
      <c r="Q87" s="63"/>
      <c r="R87" s="63"/>
      <c r="S87" s="63"/>
    </row>
    <row r="88" spans="15:19" x14ac:dyDescent="0.2">
      <c r="O88" s="63"/>
      <c r="P88" s="63"/>
      <c r="Q88" s="63"/>
      <c r="R88" s="63"/>
      <c r="S88" s="63"/>
    </row>
    <row r="89" spans="15:19" x14ac:dyDescent="0.2">
      <c r="O89" s="63"/>
      <c r="P89" s="63"/>
      <c r="Q89" s="63"/>
      <c r="R89" s="63"/>
      <c r="S89" s="63"/>
    </row>
    <row r="90" spans="15:19" x14ac:dyDescent="0.2">
      <c r="O90" s="63"/>
      <c r="P90" s="63"/>
      <c r="Q90" s="63"/>
      <c r="R90" s="63"/>
      <c r="S90" s="63"/>
    </row>
    <row r="91" spans="15:19" x14ac:dyDescent="0.2">
      <c r="O91" s="63"/>
      <c r="P91" s="63"/>
      <c r="Q91" s="63"/>
      <c r="R91" s="63"/>
      <c r="S91" s="63"/>
    </row>
    <row r="92" spans="15:19" x14ac:dyDescent="0.2">
      <c r="O92" s="63"/>
      <c r="P92" s="63"/>
      <c r="Q92" s="63"/>
      <c r="R92" s="63"/>
      <c r="S92" s="63"/>
    </row>
    <row r="93" spans="15:19" x14ac:dyDescent="0.2">
      <c r="O93" s="63"/>
      <c r="P93" s="63"/>
      <c r="Q93" s="63"/>
      <c r="R93" s="63"/>
      <c r="S93" s="63"/>
    </row>
    <row r="94" spans="15:19" x14ac:dyDescent="0.2">
      <c r="O94" s="63"/>
      <c r="P94" s="63"/>
      <c r="Q94" s="63"/>
      <c r="R94" s="63"/>
      <c r="S94" s="63"/>
    </row>
    <row r="95" spans="15:19" x14ac:dyDescent="0.2">
      <c r="O95" s="63"/>
      <c r="P95" s="63"/>
      <c r="Q95" s="63"/>
      <c r="R95" s="63"/>
      <c r="S95" s="63"/>
    </row>
    <row r="96" spans="15:19" x14ac:dyDescent="0.2">
      <c r="O96" s="63"/>
      <c r="P96" s="63"/>
      <c r="Q96" s="63"/>
      <c r="R96" s="63"/>
      <c r="S96" s="63"/>
    </row>
    <row r="97" spans="15:19" x14ac:dyDescent="0.2">
      <c r="O97" s="63"/>
      <c r="P97" s="63"/>
      <c r="Q97" s="63"/>
      <c r="R97" s="63"/>
      <c r="S97" s="63"/>
    </row>
    <row r="98" spans="15:19" x14ac:dyDescent="0.2">
      <c r="O98" s="63"/>
      <c r="P98" s="63"/>
      <c r="Q98" s="63"/>
      <c r="R98" s="63"/>
      <c r="S98" s="63"/>
    </row>
    <row r="99" spans="15:19" x14ac:dyDescent="0.2">
      <c r="O99" s="63"/>
      <c r="P99" s="63"/>
      <c r="Q99" s="63"/>
      <c r="R99" s="63"/>
      <c r="S99" s="63"/>
    </row>
    <row r="100" spans="15:19" x14ac:dyDescent="0.2">
      <c r="O100" s="63"/>
      <c r="P100" s="63"/>
      <c r="Q100" s="63"/>
      <c r="R100" s="63"/>
      <c r="S100" s="63"/>
    </row>
    <row r="101" spans="15:19" x14ac:dyDescent="0.2">
      <c r="O101" s="63"/>
      <c r="P101" s="63"/>
      <c r="Q101" s="63"/>
      <c r="R101" s="63"/>
      <c r="S101" s="63"/>
    </row>
    <row r="102" spans="15:19" x14ac:dyDescent="0.2">
      <c r="O102" s="63"/>
      <c r="P102" s="63"/>
      <c r="Q102" s="63"/>
      <c r="R102" s="63"/>
      <c r="S102" s="63"/>
    </row>
    <row r="103" spans="15:19" x14ac:dyDescent="0.2">
      <c r="O103" s="63"/>
      <c r="P103" s="63"/>
      <c r="Q103" s="63"/>
      <c r="R103" s="63"/>
      <c r="S103" s="63"/>
    </row>
    <row r="104" spans="15:19" x14ac:dyDescent="0.2">
      <c r="O104" s="63"/>
      <c r="P104" s="63"/>
      <c r="Q104" s="63"/>
      <c r="R104" s="63"/>
      <c r="S104" s="63"/>
    </row>
    <row r="105" spans="15:19" x14ac:dyDescent="0.2">
      <c r="O105" s="63"/>
      <c r="P105" s="63"/>
      <c r="Q105" s="63"/>
      <c r="R105" s="63"/>
      <c r="S105" s="63"/>
    </row>
    <row r="106" spans="15:19" x14ac:dyDescent="0.2">
      <c r="O106" s="63"/>
      <c r="P106" s="63"/>
      <c r="Q106" s="63"/>
      <c r="R106" s="63"/>
      <c r="S106" s="63"/>
    </row>
    <row r="107" spans="15:19" x14ac:dyDescent="0.2">
      <c r="O107" s="63"/>
      <c r="P107" s="63"/>
      <c r="Q107" s="63"/>
      <c r="R107" s="63"/>
      <c r="S107" s="63"/>
    </row>
    <row r="108" spans="15:19" x14ac:dyDescent="0.2">
      <c r="O108" s="63"/>
      <c r="P108" s="63"/>
      <c r="Q108" s="63"/>
      <c r="R108" s="63"/>
      <c r="S108" s="63"/>
    </row>
    <row r="109" spans="15:19" x14ac:dyDescent="0.2">
      <c r="O109" s="63"/>
      <c r="P109" s="63"/>
      <c r="Q109" s="63"/>
      <c r="R109" s="63"/>
      <c r="S109" s="63"/>
    </row>
    <row r="110" spans="15:19" x14ac:dyDescent="0.2">
      <c r="O110" s="63"/>
      <c r="P110" s="63"/>
      <c r="Q110" s="63"/>
      <c r="R110" s="63"/>
      <c r="S110" s="63"/>
    </row>
  </sheetData>
  <mergeCells count="7">
    <mergeCell ref="N25:O25"/>
    <mergeCell ref="A1:XFD2"/>
    <mergeCell ref="N18:O18"/>
    <mergeCell ref="N13:O13"/>
    <mergeCell ref="N4:O4"/>
    <mergeCell ref="N3:O3"/>
    <mergeCell ref="N24:O24"/>
  </mergeCells>
  <hyperlinks>
    <hyperlink ref="F9" r:id="rId1" display="https://finbox.com/NYSE:DE/explorer/revenue_proj" xr:uid="{F6CF092C-941B-CD4F-AB3D-2CC56A995B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2023-09-27T11:16:05Z</dcterms:created>
  <dcterms:modified xsi:type="dcterms:W3CDTF">2023-10-09T07:25:29Z</dcterms:modified>
</cp:coreProperties>
</file>