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DA96219-B3A1-6944-B924-1EC2577942D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O10" i="2"/>
  <c r="O9" i="2"/>
  <c r="O7" i="2"/>
  <c r="G7" i="2"/>
  <c r="E7" i="2"/>
  <c r="O6" i="2"/>
  <c r="G6" i="2"/>
  <c r="E6" i="2"/>
  <c r="O5" i="2"/>
  <c r="G5" i="2"/>
  <c r="C5" i="2"/>
  <c r="C4" i="2"/>
  <c r="G3" i="2"/>
  <c r="C3" i="2"/>
  <c r="A4" i="2" l="1"/>
  <c r="O20" i="2" a="1"/>
  <c r="O20" i="2" s="1"/>
  <c r="A20" i="2" a="1"/>
  <c r="A20" i="2" s="1"/>
  <c r="C19" i="2" a="1"/>
  <c r="C19" i="2" s="1"/>
  <c r="A19" i="2" a="1"/>
  <c r="A19" i="2" s="1"/>
  <c r="O15" i="2" a="1"/>
  <c r="O15" i="2" s="1"/>
  <c r="J15" i="2"/>
  <c r="I15" i="2"/>
  <c r="H15" i="2"/>
  <c r="G15" i="2"/>
  <c r="F15" i="2"/>
  <c r="E15" i="2"/>
  <c r="D15" i="2"/>
  <c r="E5" i="2" s="1"/>
  <c r="C15" i="2"/>
  <c r="O14" i="2"/>
  <c r="J13" i="2"/>
  <c r="I13" i="2"/>
  <c r="H13" i="2"/>
  <c r="G13" i="2"/>
  <c r="F13" i="2"/>
  <c r="E13" i="2"/>
  <c r="D13" i="2"/>
  <c r="C13" i="2"/>
  <c r="E4" i="2" s="1"/>
  <c r="J11" i="2"/>
  <c r="I11" i="2"/>
  <c r="H11" i="2"/>
  <c r="G11" i="2"/>
  <c r="F11" i="2"/>
  <c r="E11" i="2"/>
  <c r="D11" i="2"/>
  <c r="C11" i="2"/>
  <c r="E3" i="2" s="1"/>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O17" i="2"/>
  <c r="G4" i="2"/>
  <c r="O8" i="2"/>
  <c r="O11" i="2"/>
  <c r="O21" i="2"/>
  <c r="C7" i="2" s="1"/>
  <c r="A6" i="2"/>
  <c r="A7" i="2"/>
  <c r="O12" i="2" l="1"/>
  <c r="O23" i="2"/>
  <c r="O22" i="2"/>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<sst xmlns="http://schemas.openxmlformats.org/spreadsheetml/2006/main" count="1166" uniqueCount="251">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</sst>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0" fontId="20" fillId="9" borderId="0" xfId="0" applyFont="1" applyFill="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14" fillId="10" borderId="5" xfId="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0" fontId="14" fillId="10" borderId="4"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0" borderId="1" xfId="0" applyFont="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4.8470000000000006E-2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http://zh.wikipedia.org/wiki/捷普科技</v>
    <v>Wikipedia</v>
  </rv>
  <rv s="1">
    <v>0</v>
    <v>1</v>
  </rv>
  <rv s="2">
    <v>6</v>
    <v>https://www.bing.com/th?id=AMMS_d8440c163e9148c41f419348ca63886c&amp;qlt=95</v>
    <v>2</v>
    <v>0</v>
    <v>https://www.bing.com/images/search?form=xlimg&amp;q=jabil+circuit</v>
    <v>Image of JABIL INC.</v>
  </rv>
  <rv s="0">
    <v>https://www.bing.com/financeapi/forcetrigger?t=a1w1ur&amp;q=XNYS%3aJBL&amp;form=skydnc</v>
    <v>Learn more on Bing</v>
  </rv>
  <rv s="3">
    <v>0</v>
    <v>JABIL INC. (XNYS:JBL)</v>
    <v>3</v>
    <v>4</v>
    <v>Finance</v>
    <v>5</v>
    <v>en-US</v>
    <v>a1w1ur</v>
    <v>268435456</v>
    <v>1</v>
    <v>Powered by Refinitiv</v>
    <v>141.38</v>
    <v>58.95</v>
    <v>1.4053</v>
    <v>-2.02</v>
    <v>-1.4699E-2</v>
    <v>0.6</v>
    <v>4.431E-3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137.07</v>
    <v>3</v>
    <v>Electronic Equipment &amp; Parts</v>
    <v>Stock</v>
    <v>45217.965797267971</v>
    <v>4</v>
    <v>134.67500000000001</v>
    <v>17721341560</v>
    <v>JABIL INC.</v>
    <v>JABIL INC.</v>
    <v>136</v>
    <v>22.509799999999998</v>
    <v>137.41999999999999</v>
    <v>135.4</v>
    <v>136</v>
    <v>130881400</v>
    <v>JBL</v>
    <v>JABIL INC. (XNYS:JBL)</v>
    <v>1357496</v>
    <v>1778097</v>
    <v>1992</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JB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7" workbookViewId="0">
      <pane xSplit="1" topLeftCell="I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4" t="s">
        <v>18</v>
      </c>
      <c r="B2" s="22">
        <v>16518827000</v>
      </c>
      <c r="C2" s="22">
        <v>17151941000</v>
      </c>
      <c r="D2" s="22">
        <v>18336894000</v>
      </c>
      <c r="E2" s="22">
        <v>15762146000</v>
      </c>
      <c r="F2" s="22">
        <v>17899196000</v>
      </c>
      <c r="G2" s="22">
        <v>18353086000</v>
      </c>
      <c r="H2" s="22">
        <v>19063121000</v>
      </c>
      <c r="I2" s="22">
        <v>22095416000</v>
      </c>
      <c r="J2" s="22">
        <v>25282320000</v>
      </c>
      <c r="K2" s="22">
        <v>27266438000</v>
      </c>
      <c r="L2" s="22">
        <v>29285000000</v>
      </c>
      <c r="M2" s="22">
        <v>33478000000</v>
      </c>
      <c r="N2" s="22">
        <v>34702000000</v>
      </c>
      <c r="O2" s="23">
        <v>34702000000</v>
      </c>
      <c r="P2" s="22">
        <v>9635000000</v>
      </c>
      <c r="Q2" s="22">
        <v>8134000000</v>
      </c>
      <c r="R2" s="22">
        <v>8475000000</v>
      </c>
      <c r="S2" s="22">
        <v>8458000000</v>
      </c>
    </row>
    <row r="3" spans="1:30" ht="19" x14ac:dyDescent="0.25">
      <c r="A3" s="9" t="s">
        <v>191</v>
      </c>
      <c r="B3" s="10"/>
      <c r="C3" s="11">
        <f t="shared" ref="C3:O3" si="0">(C2/B2)-1</f>
        <v>3.8326813399038651E-2</v>
      </c>
      <c r="D3" s="11">
        <f t="shared" si="0"/>
        <v>6.9085650422888056E-2</v>
      </c>
      <c r="E3" s="11">
        <f t="shared" si="0"/>
        <v>-0.14041352913966787</v>
      </c>
      <c r="F3" s="11">
        <f t="shared" si="0"/>
        <v>0.13558115754035005</v>
      </c>
      <c r="G3" s="11">
        <f t="shared" si="0"/>
        <v>2.535812223074152E-2</v>
      </c>
      <c r="H3" s="11">
        <f t="shared" si="0"/>
        <v>3.8687499203131193E-2</v>
      </c>
      <c r="I3" s="11">
        <f t="shared" si="0"/>
        <v>0.15906603121283225</v>
      </c>
      <c r="J3" s="11">
        <f t="shared" si="0"/>
        <v>0.14423371798023621</v>
      </c>
      <c r="K3" s="11">
        <f t="shared" si="0"/>
        <v>7.8478478240920913E-2</v>
      </c>
      <c r="L3" s="11">
        <f t="shared" si="0"/>
        <v>7.4031012044917688E-2</v>
      </c>
      <c r="M3" s="11">
        <f t="shared" si="0"/>
        <v>0.14317910192931538</v>
      </c>
      <c r="N3" s="11">
        <f t="shared" si="0"/>
        <v>3.6561323854471528E-2</v>
      </c>
      <c r="O3" s="11">
        <f t="shared" si="0"/>
        <v>0</v>
      </c>
      <c r="P3" s="11"/>
      <c r="Q3" s="11">
        <f>(Q2/P2)-1</f>
        <v>-0.15578619615983391</v>
      </c>
      <c r="R3" s="11">
        <f>(R2/Q2)-1</f>
        <v>4.1922793213670984E-2</v>
      </c>
      <c r="S3" s="11">
        <f>(S2/R2)-1</f>
        <v>-2.0058997050147465E-3</v>
      </c>
      <c r="T3" s="12"/>
      <c r="U3" s="12"/>
      <c r="V3" s="12"/>
      <c r="W3" s="12"/>
      <c r="X3" s="12"/>
      <c r="Y3" s="12"/>
      <c r="Z3" s="12"/>
      <c r="AA3" s="13"/>
      <c r="AB3" s="13"/>
      <c r="AC3" s="13"/>
      <c r="AD3" s="13"/>
    </row>
    <row r="4" spans="1:30" ht="16" x14ac:dyDescent="0.2">
      <c r="A4" s="3" t="s">
        <v>19</v>
      </c>
      <c r="B4" s="4">
        <v>16518827000</v>
      </c>
      <c r="C4" s="4">
        <v>17151941000</v>
      </c>
      <c r="D4" s="4">
        <v>18336894000</v>
      </c>
      <c r="E4" s="4">
        <v>15762146000</v>
      </c>
      <c r="F4" s="4">
        <v>17899196000</v>
      </c>
      <c r="G4" s="4">
        <v>18353086000</v>
      </c>
      <c r="H4" s="4">
        <v>19063121000</v>
      </c>
      <c r="I4" s="4">
        <v>22095416000</v>
      </c>
      <c r="J4" s="4">
        <v>25282320000</v>
      </c>
      <c r="K4" s="4">
        <v>27266438000</v>
      </c>
      <c r="L4" s="4">
        <v>29285000000</v>
      </c>
      <c r="M4" s="4">
        <v>33478000000</v>
      </c>
      <c r="N4" s="4">
        <v>34702000000</v>
      </c>
      <c r="O4" s="5">
        <v>34702000000</v>
      </c>
      <c r="P4" s="4">
        <v>9635000000</v>
      </c>
      <c r="Q4" s="4">
        <v>8134000000</v>
      </c>
      <c r="R4" s="4">
        <v>8475000000</v>
      </c>
      <c r="S4" s="4">
        <v>8458000000</v>
      </c>
    </row>
    <row r="5" spans="1:30" ht="16" x14ac:dyDescent="0.2">
      <c r="A5" s="3" t="s">
        <v>20</v>
      </c>
      <c r="B5" s="4">
        <v>15264257000</v>
      </c>
      <c r="C5" s="4">
        <v>15842896000</v>
      </c>
      <c r="D5" s="4">
        <v>16977032000</v>
      </c>
      <c r="E5" s="4">
        <v>14736543000</v>
      </c>
      <c r="F5" s="4">
        <v>16395978000</v>
      </c>
      <c r="G5" s="4">
        <v>16825382000</v>
      </c>
      <c r="H5" s="4">
        <v>17517478000</v>
      </c>
      <c r="I5" s="4">
        <v>20388624000</v>
      </c>
      <c r="J5" s="4">
        <v>23368919000</v>
      </c>
      <c r="K5" s="4">
        <v>25335625000</v>
      </c>
      <c r="L5" s="4">
        <v>26926000000</v>
      </c>
      <c r="M5" s="4">
        <v>30846000000</v>
      </c>
      <c r="N5" s="4">
        <v>31835000000</v>
      </c>
      <c r="O5" s="5">
        <v>31835000000</v>
      </c>
      <c r="P5" s="4">
        <v>8892000000</v>
      </c>
      <c r="Q5" s="4">
        <v>7473000000</v>
      </c>
      <c r="R5" s="4">
        <v>7778000000</v>
      </c>
      <c r="S5" s="4">
        <v>7692000000</v>
      </c>
    </row>
    <row r="6" spans="1:30" ht="16" x14ac:dyDescent="0.2">
      <c r="A6" s="3" t="s">
        <v>21</v>
      </c>
      <c r="B6" s="4">
        <v>15264257000</v>
      </c>
      <c r="C6" s="4">
        <v>15842896000</v>
      </c>
      <c r="D6" s="4">
        <v>16977032000</v>
      </c>
      <c r="E6" s="4">
        <v>14736543000</v>
      </c>
      <c r="F6" s="4">
        <v>16395978000</v>
      </c>
      <c r="G6" s="4">
        <v>16825382000</v>
      </c>
      <c r="H6" s="4">
        <v>17517478000</v>
      </c>
      <c r="I6" s="4">
        <v>20388624000</v>
      </c>
      <c r="J6" s="4">
        <v>23368919000</v>
      </c>
      <c r="K6" s="4">
        <v>25335625000</v>
      </c>
      <c r="L6" s="4">
        <v>26926000000</v>
      </c>
      <c r="M6" s="4">
        <v>30846000000</v>
      </c>
      <c r="N6" s="4">
        <v>31835000000</v>
      </c>
      <c r="O6" s="5">
        <v>31835000000</v>
      </c>
      <c r="P6" s="4">
        <v>8892000000</v>
      </c>
      <c r="Q6" s="4">
        <v>7473000000</v>
      </c>
      <c r="R6" s="4">
        <v>7778000000</v>
      </c>
      <c r="S6" s="4">
        <v>7692000000</v>
      </c>
    </row>
    <row r="7" spans="1:30" ht="16" x14ac:dyDescent="0.2">
      <c r="A7" s="24" t="s">
        <v>22</v>
      </c>
      <c r="B7" s="22">
        <v>1254570000</v>
      </c>
      <c r="C7" s="22">
        <v>1309045000</v>
      </c>
      <c r="D7" s="22">
        <v>1359862000</v>
      </c>
      <c r="E7" s="22">
        <v>1025603000</v>
      </c>
      <c r="F7" s="22">
        <v>1503218000</v>
      </c>
      <c r="G7" s="22">
        <v>1527704000</v>
      </c>
      <c r="H7" s="22">
        <v>1545643000</v>
      </c>
      <c r="I7" s="22">
        <v>1706792000</v>
      </c>
      <c r="J7" s="22">
        <v>1913401000</v>
      </c>
      <c r="K7" s="22">
        <v>1930813000</v>
      </c>
      <c r="L7" s="22">
        <v>2359000000</v>
      </c>
      <c r="M7" s="22">
        <v>2632000000</v>
      </c>
      <c r="N7" s="22">
        <v>2867000000</v>
      </c>
      <c r="O7" s="23">
        <v>2867000000</v>
      </c>
      <c r="P7" s="22">
        <v>743000000</v>
      </c>
      <c r="Q7" s="22">
        <v>661000000</v>
      </c>
      <c r="R7" s="22">
        <v>697000000</v>
      </c>
      <c r="S7" s="22">
        <v>766000000</v>
      </c>
    </row>
    <row r="8" spans="1:30" ht="16" x14ac:dyDescent="0.2">
      <c r="A8" s="21" t="s">
        <v>58</v>
      </c>
      <c r="B8" s="33">
        <v>7.59</v>
      </c>
      <c r="C8" s="33">
        <v>7.63</v>
      </c>
      <c r="D8" s="33">
        <v>7.42</v>
      </c>
      <c r="E8" s="33">
        <v>6.51</v>
      </c>
      <c r="F8" s="33">
        <v>8.4</v>
      </c>
      <c r="G8" s="33">
        <v>8.32</v>
      </c>
      <c r="H8" s="33">
        <v>8.11</v>
      </c>
      <c r="I8" s="33">
        <v>7.72</v>
      </c>
      <c r="J8" s="33">
        <v>7.57</v>
      </c>
      <c r="K8" s="33">
        <v>7.08</v>
      </c>
      <c r="L8" s="33">
        <v>8.06</v>
      </c>
      <c r="M8" s="33">
        <v>7.86</v>
      </c>
      <c r="N8" s="33">
        <v>8.26</v>
      </c>
      <c r="O8" s="34">
        <v>8.26</v>
      </c>
      <c r="P8" s="33">
        <v>7.71</v>
      </c>
      <c r="Q8" s="33">
        <v>8.1300000000000008</v>
      </c>
      <c r="R8" s="33">
        <v>8.2200000000000006</v>
      </c>
      <c r="S8" s="33">
        <v>9.06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651264000</v>
      </c>
      <c r="C10" s="4">
        <v>687114000</v>
      </c>
      <c r="D10" s="4">
        <v>733374000</v>
      </c>
      <c r="E10" s="4">
        <v>728198000</v>
      </c>
      <c r="F10" s="4">
        <v>914741000</v>
      </c>
      <c r="G10" s="4">
        <v>993502000</v>
      </c>
      <c r="H10" s="4">
        <v>972906000</v>
      </c>
      <c r="I10" s="4">
        <v>1127737000</v>
      </c>
      <c r="J10" s="4">
        <v>1186131000</v>
      </c>
      <c r="K10" s="4">
        <v>1274381000</v>
      </c>
      <c r="L10" s="4">
        <v>1294000000</v>
      </c>
      <c r="M10" s="4">
        <v>1221000000</v>
      </c>
      <c r="N10" s="4">
        <v>1273000000</v>
      </c>
      <c r="O10" s="5">
        <v>1273000000</v>
      </c>
      <c r="P10" s="4">
        <v>336000000</v>
      </c>
      <c r="Q10" s="4">
        <v>302000000</v>
      </c>
      <c r="R10" s="4">
        <v>322000000</v>
      </c>
      <c r="S10" s="4">
        <v>313000000</v>
      </c>
    </row>
    <row r="11" spans="1:30" ht="16" x14ac:dyDescent="0.2">
      <c r="A11" s="3" t="s">
        <v>26</v>
      </c>
      <c r="B11" s="4">
        <v>604179000</v>
      </c>
      <c r="C11" s="4">
        <v>644452000</v>
      </c>
      <c r="D11" s="4">
        <v>688752000</v>
      </c>
      <c r="E11" s="4">
        <v>675730000</v>
      </c>
      <c r="F11" s="4">
        <v>862647000</v>
      </c>
      <c r="G11" s="4">
        <v>924427000</v>
      </c>
      <c r="H11" s="4">
        <v>907702000</v>
      </c>
      <c r="I11" s="4">
        <v>1050716000</v>
      </c>
      <c r="J11" s="4">
        <v>1111347000</v>
      </c>
      <c r="K11" s="4">
        <v>1174694000</v>
      </c>
      <c r="L11" s="4">
        <v>1213000000</v>
      </c>
      <c r="M11" s="4">
        <v>1154000000</v>
      </c>
      <c r="N11" s="4">
        <v>1206000000</v>
      </c>
      <c r="O11" s="5">
        <v>1206000000</v>
      </c>
      <c r="P11" s="4">
        <v>319000000</v>
      </c>
      <c r="Q11" s="4">
        <v>285000000</v>
      </c>
      <c r="R11" s="4">
        <v>307000000</v>
      </c>
      <c r="S11" s="4">
        <v>295000000</v>
      </c>
    </row>
    <row r="12" spans="1:30" ht="19" x14ac:dyDescent="0.25">
      <c r="A12" s="14" t="s">
        <v>192</v>
      </c>
      <c r="B12" s="11">
        <f t="shared" ref="B12:S12" si="1">B11/B2</f>
        <v>3.6575175707088646E-2</v>
      </c>
      <c r="C12" s="11">
        <f t="shared" si="1"/>
        <v>3.7573123648221504E-2</v>
      </c>
      <c r="D12" s="11">
        <f t="shared" si="1"/>
        <v>3.756099588076367E-2</v>
      </c>
      <c r="E12" s="11">
        <f t="shared" si="1"/>
        <v>4.2870431475511013E-2</v>
      </c>
      <c r="F12" s="11">
        <f t="shared" si="1"/>
        <v>4.8194734556792386E-2</v>
      </c>
      <c r="G12" s="11">
        <f t="shared" si="1"/>
        <v>5.0369022408547535E-2</v>
      </c>
      <c r="H12" s="11">
        <f t="shared" si="1"/>
        <v>4.7615602922522496E-2</v>
      </c>
      <c r="I12" s="11">
        <f t="shared" si="1"/>
        <v>4.7553574008292035E-2</v>
      </c>
      <c r="J12" s="11">
        <f t="shared" si="1"/>
        <v>4.3957477003692701E-2</v>
      </c>
      <c r="K12" s="11">
        <f t="shared" si="1"/>
        <v>4.3082048340894401E-2</v>
      </c>
      <c r="L12" s="11">
        <f t="shared" si="1"/>
        <v>4.1420522451767118E-2</v>
      </c>
      <c r="M12" s="11">
        <f t="shared" si="1"/>
        <v>3.4470398470637431E-2</v>
      </c>
      <c r="N12" s="11">
        <f t="shared" si="1"/>
        <v>3.4753040170595356E-2</v>
      </c>
      <c r="O12" s="11">
        <f t="shared" si="1"/>
        <v>3.4753040170595356E-2</v>
      </c>
      <c r="P12" s="11">
        <f t="shared" si="1"/>
        <v>3.3108458744161913E-2</v>
      </c>
      <c r="Q12" s="11">
        <f t="shared" si="1"/>
        <v>3.5038111630194248E-2</v>
      </c>
      <c r="R12" s="11">
        <f t="shared" si="1"/>
        <v>3.6224188790560469E-2</v>
      </c>
      <c r="S12" s="11">
        <f t="shared" si="1"/>
        <v>3.4878221801844404E-2</v>
      </c>
      <c r="T12" s="12"/>
      <c r="U12" s="12"/>
      <c r="V12" s="12"/>
      <c r="W12" s="12"/>
      <c r="X12" s="12"/>
      <c r="Y12" s="12"/>
      <c r="Z12" s="12"/>
      <c r="AA12" s="13"/>
      <c r="AB12" s="13"/>
      <c r="AC12" s="13"/>
      <c r="AD12" s="13"/>
    </row>
    <row r="13" spans="1:30" ht="16" x14ac:dyDescent="0.2">
      <c r="A13" s="3" t="s">
        <v>27</v>
      </c>
      <c r="B13" s="4">
        <v>25034000</v>
      </c>
      <c r="C13" s="4">
        <v>25837000</v>
      </c>
      <c r="D13" s="4">
        <v>28468000</v>
      </c>
      <c r="E13" s="4">
        <v>28611000</v>
      </c>
      <c r="F13" s="4">
        <v>27645000</v>
      </c>
      <c r="G13" s="4">
        <v>31954000</v>
      </c>
      <c r="H13" s="4">
        <v>29680000</v>
      </c>
      <c r="I13" s="4">
        <v>38531000</v>
      </c>
      <c r="J13" s="4">
        <v>42861000</v>
      </c>
      <c r="K13" s="4">
        <v>44143000</v>
      </c>
      <c r="L13" s="4">
        <v>34000000</v>
      </c>
      <c r="M13" s="4">
        <v>33000000</v>
      </c>
      <c r="N13" s="4">
        <v>34000000</v>
      </c>
      <c r="O13" s="5">
        <v>34000000</v>
      </c>
      <c r="P13" s="4">
        <v>9000000</v>
      </c>
      <c r="Q13" s="4">
        <v>8000000</v>
      </c>
      <c r="R13" s="4">
        <v>8000000</v>
      </c>
      <c r="S13" s="4">
        <v>9000000</v>
      </c>
    </row>
    <row r="14" spans="1:30" ht="19" x14ac:dyDescent="0.25">
      <c r="A14" s="14" t="s">
        <v>193</v>
      </c>
      <c r="B14" s="11">
        <f t="shared" ref="B14:S14" si="2">B13/B2</f>
        <v>1.5154829092888982E-3</v>
      </c>
      <c r="C14" s="11">
        <f t="shared" si="2"/>
        <v>1.5063601256557495E-3</v>
      </c>
      <c r="D14" s="11">
        <f t="shared" si="2"/>
        <v>1.5524984765686054E-3</v>
      </c>
      <c r="E14" s="11">
        <f t="shared" si="2"/>
        <v>1.81517161432206E-3</v>
      </c>
      <c r="F14" s="11">
        <f t="shared" si="2"/>
        <v>1.5444827801204032E-3</v>
      </c>
      <c r="G14" s="11">
        <f t="shared" si="2"/>
        <v>1.7410695945085204E-3</v>
      </c>
      <c r="H14" s="11">
        <f t="shared" si="2"/>
        <v>1.5569328862781702E-3</v>
      </c>
      <c r="I14" s="11">
        <f t="shared" si="2"/>
        <v>1.7438458728271963E-3</v>
      </c>
      <c r="J14" s="11">
        <f t="shared" si="2"/>
        <v>1.6952953684630208E-3</v>
      </c>
      <c r="K14" s="11">
        <f t="shared" si="2"/>
        <v>1.6189500073313574E-3</v>
      </c>
      <c r="L14" s="11">
        <f t="shared" si="2"/>
        <v>1.161003926925047E-3</v>
      </c>
      <c r="M14" s="11">
        <f t="shared" si="2"/>
        <v>9.8572196666467534E-4</v>
      </c>
      <c r="N14" s="11">
        <f t="shared" si="2"/>
        <v>9.7977061840816087E-4</v>
      </c>
      <c r="O14" s="11">
        <f t="shared" si="2"/>
        <v>9.7977061840816087E-4</v>
      </c>
      <c r="P14" s="11">
        <f t="shared" si="2"/>
        <v>9.3409444732745199E-4</v>
      </c>
      <c r="Q14" s="11">
        <f t="shared" si="2"/>
        <v>9.835259404966806E-4</v>
      </c>
      <c r="R14" s="11">
        <f t="shared" si="2"/>
        <v>9.4395280235988206E-4</v>
      </c>
      <c r="S14" s="11">
        <f t="shared" si="2"/>
        <v>1.0640813431071175E-3</v>
      </c>
      <c r="T14" s="12"/>
      <c r="U14" s="12"/>
      <c r="V14" s="12"/>
      <c r="W14" s="12"/>
      <c r="X14" s="12"/>
      <c r="Y14" s="12"/>
      <c r="Z14" s="12"/>
      <c r="AA14" s="13"/>
      <c r="AB14" s="13"/>
      <c r="AC14" s="13"/>
      <c r="AD14" s="13"/>
    </row>
    <row r="15" spans="1:30" ht="16" x14ac:dyDescent="0.2">
      <c r="A15" s="3" t="s">
        <v>28</v>
      </c>
      <c r="B15" s="4">
        <v>22051000</v>
      </c>
      <c r="C15" s="4">
        <v>16825000</v>
      </c>
      <c r="D15" s="4">
        <v>16154000</v>
      </c>
      <c r="E15" s="4">
        <v>23857000</v>
      </c>
      <c r="F15" s="4">
        <v>24449000</v>
      </c>
      <c r="G15" s="4">
        <v>37121000</v>
      </c>
      <c r="H15" s="4">
        <v>35524000</v>
      </c>
      <c r="I15" s="4">
        <v>38490000</v>
      </c>
      <c r="J15" s="4">
        <v>31923000</v>
      </c>
      <c r="K15" s="4">
        <v>55544000</v>
      </c>
      <c r="L15" s="4">
        <v>47000000</v>
      </c>
      <c r="M15" s="4">
        <v>34000000</v>
      </c>
      <c r="N15" s="4">
        <v>33000000</v>
      </c>
      <c r="O15" s="5">
        <v>33000000</v>
      </c>
      <c r="P15" s="4">
        <v>8000000</v>
      </c>
      <c r="Q15" s="4">
        <v>9000000</v>
      </c>
      <c r="R15" s="4">
        <v>7000000</v>
      </c>
      <c r="S15" s="4">
        <v>9000000</v>
      </c>
    </row>
    <row r="16" spans="1:30" ht="16" x14ac:dyDescent="0.2">
      <c r="A16" s="24" t="s">
        <v>29</v>
      </c>
      <c r="B16" s="22">
        <v>603306000</v>
      </c>
      <c r="C16" s="22">
        <v>621931000</v>
      </c>
      <c r="D16" s="22">
        <v>626488000</v>
      </c>
      <c r="E16" s="22">
        <v>297405000</v>
      </c>
      <c r="F16" s="22">
        <v>588477000</v>
      </c>
      <c r="G16" s="22">
        <v>534202000</v>
      </c>
      <c r="H16" s="22">
        <v>572737000</v>
      </c>
      <c r="I16" s="22">
        <v>579055000</v>
      </c>
      <c r="J16" s="22">
        <v>727270000</v>
      </c>
      <c r="K16" s="22">
        <v>656432000</v>
      </c>
      <c r="L16" s="22">
        <v>1065000000</v>
      </c>
      <c r="M16" s="22">
        <v>1411000000</v>
      </c>
      <c r="N16" s="22">
        <v>1594000000</v>
      </c>
      <c r="O16" s="23">
        <v>1594000000</v>
      </c>
      <c r="P16" s="22">
        <v>407000000</v>
      </c>
      <c r="Q16" s="22">
        <v>359000000</v>
      </c>
      <c r="R16" s="22">
        <v>375000000</v>
      </c>
      <c r="S16" s="22">
        <v>453000000</v>
      </c>
    </row>
    <row r="17" spans="1:30" ht="16" x14ac:dyDescent="0.2">
      <c r="A17" s="21" t="s">
        <v>59</v>
      </c>
      <c r="B17" s="33">
        <v>3.65</v>
      </c>
      <c r="C17" s="33">
        <v>3.63</v>
      </c>
      <c r="D17" s="33">
        <v>3.42</v>
      </c>
      <c r="E17" s="33">
        <v>1.89</v>
      </c>
      <c r="F17" s="33">
        <v>3.29</v>
      </c>
      <c r="G17" s="33">
        <v>2.91</v>
      </c>
      <c r="H17" s="22">
        <v>3</v>
      </c>
      <c r="I17" s="33">
        <v>2.62</v>
      </c>
      <c r="J17" s="33">
        <v>2.88</v>
      </c>
      <c r="K17" s="33">
        <v>2.41</v>
      </c>
      <c r="L17" s="33">
        <v>3.64</v>
      </c>
      <c r="M17" s="33">
        <v>4.21</v>
      </c>
      <c r="N17" s="33">
        <v>4.59</v>
      </c>
      <c r="O17" s="34">
        <v>4.59</v>
      </c>
      <c r="P17" s="33">
        <v>4.22</v>
      </c>
      <c r="Q17" s="33">
        <v>4.41</v>
      </c>
      <c r="R17" s="33">
        <v>4.42</v>
      </c>
      <c r="S17" s="33">
        <v>5.36</v>
      </c>
    </row>
    <row r="18" spans="1:30" ht="19" x14ac:dyDescent="0.25">
      <c r="A18" s="15" t="s">
        <v>194</v>
      </c>
      <c r="B18" s="10"/>
      <c r="C18" s="11">
        <f>(C16/B16)-1</f>
        <v>3.0871564347114022E-2</v>
      </c>
      <c r="D18" s="11">
        <f>(D16/C16)-1</f>
        <v>7.327179381635629E-3</v>
      </c>
      <c r="E18" s="11">
        <f>(E16/D16)-1</f>
        <v>-0.52528220811891058</v>
      </c>
      <c r="F18" s="11">
        <f t="shared" ref="F18:N18" si="3">(F16/E16)-1</f>
        <v>0.97870580521511075</v>
      </c>
      <c r="G18" s="11">
        <f t="shared" si="3"/>
        <v>-9.2229602856186421E-2</v>
      </c>
      <c r="H18" s="11">
        <f t="shared" si="3"/>
        <v>7.2135634085982447E-2</v>
      </c>
      <c r="I18" s="11">
        <f t="shared" si="3"/>
        <v>1.1031241215426979E-2</v>
      </c>
      <c r="J18" s="11">
        <f t="shared" si="3"/>
        <v>0.25596014195542738</v>
      </c>
      <c r="K18" s="11">
        <f t="shared" si="3"/>
        <v>-9.7402615259807201E-2</v>
      </c>
      <c r="L18" s="11">
        <f t="shared" si="3"/>
        <v>0.622407195261657</v>
      </c>
      <c r="M18" s="11">
        <f t="shared" si="3"/>
        <v>0.32488262910798116</v>
      </c>
      <c r="N18" s="11">
        <f t="shared" si="3"/>
        <v>0.1296952515946137</v>
      </c>
      <c r="O18" s="11">
        <f>(O16/N16)-1</f>
        <v>0</v>
      </c>
      <c r="P18" s="11"/>
      <c r="Q18" s="11">
        <f>(Q16/P16)-1</f>
        <v>-0.11793611793611791</v>
      </c>
      <c r="R18" s="11">
        <f>(R16/Q16)-1</f>
        <v>4.4568245125348183E-2</v>
      </c>
      <c r="S18" s="11">
        <f>(S16/R16)-1</f>
        <v>0.20799999999999996</v>
      </c>
      <c r="T18" s="12"/>
      <c r="U18" s="12"/>
      <c r="V18" s="12"/>
      <c r="W18" s="12"/>
      <c r="X18" s="12"/>
      <c r="Y18" s="12"/>
      <c r="Z18" s="12"/>
      <c r="AA18" s="13"/>
      <c r="AB18" s="13"/>
      <c r="AC18" s="13"/>
      <c r="AD18" s="13"/>
    </row>
    <row r="19" spans="1:30" ht="16" x14ac:dyDescent="0.2">
      <c r="A19" s="3" t="s">
        <v>30</v>
      </c>
      <c r="B19" s="4">
        <v>122119000</v>
      </c>
      <c r="C19" s="4">
        <v>113031000</v>
      </c>
      <c r="D19" s="4">
        <v>240424000</v>
      </c>
      <c r="E19" s="4">
        <v>225282000</v>
      </c>
      <c r="F19" s="4">
        <v>156831000</v>
      </c>
      <c r="G19" s="4">
        <v>147157000</v>
      </c>
      <c r="H19" s="4">
        <v>316504000</v>
      </c>
      <c r="I19" s="4">
        <v>205654000</v>
      </c>
      <c r="J19" s="4">
        <v>276566000</v>
      </c>
      <c r="K19" s="4">
        <v>395694000</v>
      </c>
      <c r="L19" s="4">
        <v>121000000</v>
      </c>
      <c r="M19" s="4">
        <v>180000000</v>
      </c>
      <c r="N19" s="4">
        <v>332000000</v>
      </c>
      <c r="O19" s="5">
        <v>332000000</v>
      </c>
      <c r="P19" s="4">
        <v>108000000</v>
      </c>
      <c r="Q19" s="4">
        <v>72000000</v>
      </c>
      <c r="R19" s="4">
        <v>69000000</v>
      </c>
      <c r="S19" s="4">
        <v>83000000</v>
      </c>
    </row>
    <row r="20" spans="1:30" ht="16" x14ac:dyDescent="0.2">
      <c r="A20" s="3" t="s">
        <v>31</v>
      </c>
      <c r="B20" s="4">
        <v>94415000</v>
      </c>
      <c r="C20" s="4">
        <v>110990000</v>
      </c>
      <c r="D20" s="4">
        <v>123473000</v>
      </c>
      <c r="E20" s="4">
        <v>128210000</v>
      </c>
      <c r="F20" s="4">
        <v>113812000</v>
      </c>
      <c r="G20" s="4">
        <v>126660000</v>
      </c>
      <c r="H20" s="4">
        <v>141472000</v>
      </c>
      <c r="I20" s="4">
        <v>150939000</v>
      </c>
      <c r="J20" s="4">
        <v>199560000</v>
      </c>
      <c r="K20" s="4">
        <v>159318000</v>
      </c>
      <c r="L20" s="4">
        <v>124000000</v>
      </c>
      <c r="M20" s="4">
        <v>146000000</v>
      </c>
      <c r="N20" s="4">
        <v>-275000000</v>
      </c>
      <c r="O20" s="5">
        <v>83000000</v>
      </c>
      <c r="P20" s="4">
        <v>48000000</v>
      </c>
      <c r="Q20" s="4">
        <v>55000000</v>
      </c>
      <c r="R20" s="4">
        <v>-115000000</v>
      </c>
      <c r="S20" s="4">
        <v>-71000000</v>
      </c>
    </row>
    <row r="21" spans="1:30" ht="16" x14ac:dyDescent="0.2">
      <c r="A21" s="3" t="s">
        <v>32</v>
      </c>
      <c r="B21" s="4">
        <v>97547000</v>
      </c>
      <c r="C21" s="4">
        <v>113031000</v>
      </c>
      <c r="D21" s="4">
        <v>125374000</v>
      </c>
      <c r="E21" s="4">
        <v>131951000</v>
      </c>
      <c r="F21" s="4">
        <v>123765000</v>
      </c>
      <c r="G21" s="4">
        <v>135788000</v>
      </c>
      <c r="H21" s="4">
        <v>153997000</v>
      </c>
      <c r="I21" s="4">
        <v>168752000</v>
      </c>
      <c r="J21" s="4">
        <v>221020000</v>
      </c>
      <c r="K21" s="4">
        <v>173877000</v>
      </c>
      <c r="L21" s="4">
        <v>130000000</v>
      </c>
      <c r="M21" s="4">
        <v>151000000</v>
      </c>
      <c r="N21" s="4">
        <v>-275000000</v>
      </c>
      <c r="O21" s="5">
        <v>145000000</v>
      </c>
      <c r="P21" s="4">
        <v>61000000</v>
      </c>
      <c r="Q21" s="4">
        <v>72000000</v>
      </c>
      <c r="R21" s="4">
        <v>-83000000</v>
      </c>
      <c r="S21" s="4">
        <v>-71000000</v>
      </c>
    </row>
    <row r="22" spans="1:30" ht="16" x14ac:dyDescent="0.2">
      <c r="A22" s="3" t="s">
        <v>33</v>
      </c>
      <c r="B22" s="4">
        <v>3132000</v>
      </c>
      <c r="C22" s="4">
        <v>2041000</v>
      </c>
      <c r="D22" s="4">
        <v>1901000</v>
      </c>
      <c r="E22" s="4">
        <v>3741000</v>
      </c>
      <c r="F22" s="4">
        <v>9953000</v>
      </c>
      <c r="G22" s="4">
        <v>9128000</v>
      </c>
      <c r="H22" s="4">
        <v>12525000</v>
      </c>
      <c r="I22" s="4">
        <v>17813000</v>
      </c>
      <c r="J22" s="4">
        <v>21460000</v>
      </c>
      <c r="K22" s="4">
        <v>14559000</v>
      </c>
      <c r="L22" s="4">
        <v>6000000</v>
      </c>
      <c r="M22" s="4">
        <v>5000000</v>
      </c>
      <c r="N22" s="4" t="s">
        <v>24</v>
      </c>
      <c r="O22" s="5">
        <v>62000000</v>
      </c>
      <c r="P22" s="4">
        <v>13000000</v>
      </c>
      <c r="Q22" s="4">
        <v>17000000</v>
      </c>
      <c r="R22" s="4">
        <v>32000000</v>
      </c>
      <c r="S22" s="4" t="s">
        <v>24</v>
      </c>
    </row>
    <row r="23" spans="1:30" ht="16" x14ac:dyDescent="0.2">
      <c r="A23" s="3" t="s">
        <v>34</v>
      </c>
      <c r="B23" s="4">
        <v>27704000</v>
      </c>
      <c r="C23" s="4">
        <v>2041000</v>
      </c>
      <c r="D23" s="4">
        <v>116951000</v>
      </c>
      <c r="E23" s="4">
        <v>97072000</v>
      </c>
      <c r="F23" s="4">
        <v>43019000</v>
      </c>
      <c r="G23" s="4">
        <v>20497000</v>
      </c>
      <c r="H23" s="4">
        <v>175032000</v>
      </c>
      <c r="I23" s="4">
        <v>54715000</v>
      </c>
      <c r="J23" s="4">
        <v>77006000</v>
      </c>
      <c r="K23" s="4">
        <v>236376000</v>
      </c>
      <c r="L23" s="4">
        <v>-3000000</v>
      </c>
      <c r="M23" s="4">
        <v>34000000</v>
      </c>
      <c r="N23" s="4">
        <v>607000000</v>
      </c>
      <c r="O23" s="5">
        <v>249000000</v>
      </c>
      <c r="P23" s="4">
        <v>60000000</v>
      </c>
      <c r="Q23" s="4">
        <v>17000000</v>
      </c>
      <c r="R23" s="4">
        <v>184000000</v>
      </c>
      <c r="S23" s="4">
        <v>154000000</v>
      </c>
    </row>
    <row r="24" spans="1:30" ht="16" x14ac:dyDescent="0.2">
      <c r="A24" s="3" t="s">
        <v>35</v>
      </c>
      <c r="B24" s="4">
        <v>481187000</v>
      </c>
      <c r="C24" s="4">
        <v>508900000</v>
      </c>
      <c r="D24" s="4">
        <v>386064000</v>
      </c>
      <c r="E24" s="4">
        <v>72123000</v>
      </c>
      <c r="F24" s="4">
        <v>431646000</v>
      </c>
      <c r="G24" s="4">
        <v>387045000</v>
      </c>
      <c r="H24" s="4">
        <v>256233000</v>
      </c>
      <c r="I24" s="4">
        <v>373401000</v>
      </c>
      <c r="J24" s="4">
        <v>450704000</v>
      </c>
      <c r="K24" s="4">
        <v>260738000</v>
      </c>
      <c r="L24" s="4">
        <v>944000000</v>
      </c>
      <c r="M24" s="4">
        <v>1231000000</v>
      </c>
      <c r="N24" s="4">
        <v>1262000000</v>
      </c>
      <c r="O24" s="5">
        <v>1262000000</v>
      </c>
      <c r="P24" s="4">
        <v>299000000</v>
      </c>
      <c r="Q24" s="4">
        <v>287000000</v>
      </c>
      <c r="R24" s="4">
        <v>306000000</v>
      </c>
      <c r="S24" s="4">
        <v>370000000</v>
      </c>
    </row>
    <row r="25" spans="1:30" ht="16" x14ac:dyDescent="0.2">
      <c r="A25" s="3" t="s">
        <v>36</v>
      </c>
      <c r="B25" s="4">
        <v>98229000</v>
      </c>
      <c r="C25" s="4">
        <v>112811000</v>
      </c>
      <c r="D25" s="4">
        <v>15973000</v>
      </c>
      <c r="E25" s="4">
        <v>73711000</v>
      </c>
      <c r="F25" s="4">
        <v>137461000</v>
      </c>
      <c r="G25" s="4">
        <v>132149000</v>
      </c>
      <c r="H25" s="4">
        <v>129066000</v>
      </c>
      <c r="I25" s="4">
        <v>285860000</v>
      </c>
      <c r="J25" s="4">
        <v>161230000</v>
      </c>
      <c r="K25" s="4">
        <v>203959000</v>
      </c>
      <c r="L25" s="4">
        <v>246000000</v>
      </c>
      <c r="M25" s="4">
        <v>235000000</v>
      </c>
      <c r="N25" s="4">
        <v>444000000</v>
      </c>
      <c r="O25" s="5">
        <v>444000000</v>
      </c>
      <c r="P25" s="4">
        <v>76000000</v>
      </c>
      <c r="Q25" s="4">
        <v>80000000</v>
      </c>
      <c r="R25" s="4">
        <v>73000000</v>
      </c>
      <c r="S25" s="4">
        <v>215000000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382958000</v>
      </c>
      <c r="C27" s="4">
        <v>396089000</v>
      </c>
      <c r="D27" s="4">
        <v>370091000</v>
      </c>
      <c r="E27" s="4">
        <v>-1588000</v>
      </c>
      <c r="F27" s="4">
        <v>294185000</v>
      </c>
      <c r="G27" s="4">
        <v>254896000</v>
      </c>
      <c r="H27" s="4">
        <v>127167000</v>
      </c>
      <c r="I27" s="4">
        <v>87541000</v>
      </c>
      <c r="J27" s="4">
        <v>289474000</v>
      </c>
      <c r="K27" s="4">
        <v>56779000</v>
      </c>
      <c r="L27" s="4">
        <v>698000000</v>
      </c>
      <c r="M27" s="4">
        <v>996000000</v>
      </c>
      <c r="N27" s="4">
        <v>818000000</v>
      </c>
      <c r="O27" s="5">
        <v>818000000</v>
      </c>
      <c r="P27" s="4">
        <v>223000000</v>
      </c>
      <c r="Q27" s="4">
        <v>207000000</v>
      </c>
      <c r="R27" s="4">
        <v>233000000</v>
      </c>
      <c r="S27" s="4">
        <v>155000000</v>
      </c>
    </row>
    <row r="28" spans="1:30" ht="16" x14ac:dyDescent="0.2">
      <c r="A28" s="3" t="s">
        <v>39</v>
      </c>
      <c r="B28" s="4">
        <v>3790000</v>
      </c>
      <c r="C28" s="4">
        <v>2804000</v>
      </c>
      <c r="D28" s="4">
        <v>-2782000</v>
      </c>
      <c r="E28" s="4">
        <v>-241949000</v>
      </c>
      <c r="F28" s="4">
        <v>11759000</v>
      </c>
      <c r="G28" s="4">
        <v>1602000</v>
      </c>
      <c r="H28" s="4">
        <v>-3846000</v>
      </c>
      <c r="I28" s="4">
        <v>2422000</v>
      </c>
      <c r="J28" s="4">
        <v>4726000</v>
      </c>
      <c r="K28" s="4">
        <v>5734000</v>
      </c>
      <c r="L28" s="4">
        <v>4000000</v>
      </c>
      <c r="M28" s="4" t="s">
        <v>24</v>
      </c>
      <c r="N28" s="4" t="s">
        <v>24</v>
      </c>
      <c r="O28" s="5" t="s">
        <v>24</v>
      </c>
      <c r="P28" s="4" t="s">
        <v>24</v>
      </c>
      <c r="Q28" s="4" t="s">
        <v>24</v>
      </c>
      <c r="R28" s="4" t="s">
        <v>24</v>
      </c>
      <c r="S28" s="4" t="s">
        <v>24</v>
      </c>
    </row>
    <row r="29" spans="1:30" ht="16" x14ac:dyDescent="0.2">
      <c r="A29" s="3" t="s">
        <v>40</v>
      </c>
      <c r="B29" s="4" t="s">
        <v>24</v>
      </c>
      <c r="C29" s="4">
        <v>62406000</v>
      </c>
      <c r="D29" s="4">
        <v>50608000</v>
      </c>
      <c r="E29" s="4">
        <v>243853000</v>
      </c>
      <c r="F29" s="4">
        <v>-8573000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3790000</v>
      </c>
      <c r="C30" s="4">
        <v>-59602000</v>
      </c>
      <c r="D30" s="4">
        <v>-53390000</v>
      </c>
      <c r="E30" s="4">
        <v>-485802000</v>
      </c>
      <c r="F30" s="4">
        <v>20332000</v>
      </c>
      <c r="G30" s="4">
        <v>1602000</v>
      </c>
      <c r="H30" s="4">
        <v>-3846000</v>
      </c>
      <c r="I30" s="4">
        <v>2422000</v>
      </c>
      <c r="J30" s="4">
        <v>4726000</v>
      </c>
      <c r="K30" s="4">
        <v>5734000</v>
      </c>
      <c r="L30" s="4">
        <v>4000000</v>
      </c>
      <c r="M30" s="4" t="s">
        <v>24</v>
      </c>
      <c r="N30" s="4" t="s">
        <v>24</v>
      </c>
      <c r="O30" s="5" t="s">
        <v>24</v>
      </c>
      <c r="P30" s="4" t="s">
        <v>24</v>
      </c>
      <c r="Q30" s="4" t="s">
        <v>24</v>
      </c>
      <c r="R30" s="4" t="s">
        <v>24</v>
      </c>
      <c r="S30" s="4" t="s">
        <v>24</v>
      </c>
    </row>
    <row r="31" spans="1:30" ht="16" x14ac:dyDescent="0.2">
      <c r="A31" s="3" t="s">
        <v>42</v>
      </c>
      <c r="B31" s="4">
        <v>379168000</v>
      </c>
      <c r="C31" s="4">
        <v>393285000</v>
      </c>
      <c r="D31" s="4">
        <v>372873000</v>
      </c>
      <c r="E31" s="4">
        <v>240361000</v>
      </c>
      <c r="F31" s="4">
        <v>282426000</v>
      </c>
      <c r="G31" s="4">
        <v>253294000</v>
      </c>
      <c r="H31" s="4">
        <v>131013000</v>
      </c>
      <c r="I31" s="4">
        <v>85119000</v>
      </c>
      <c r="J31" s="4">
        <v>284748000</v>
      </c>
      <c r="K31" s="4">
        <v>51045000</v>
      </c>
      <c r="L31" s="4">
        <v>694000000</v>
      </c>
      <c r="M31" s="4">
        <v>996000000</v>
      </c>
      <c r="N31" s="4">
        <v>818000000</v>
      </c>
      <c r="O31" s="5">
        <v>818000000</v>
      </c>
      <c r="P31" s="4">
        <v>223000000</v>
      </c>
      <c r="Q31" s="4">
        <v>207000000</v>
      </c>
      <c r="R31" s="4">
        <v>233000000</v>
      </c>
      <c r="S31" s="4">
        <v>155000000</v>
      </c>
    </row>
    <row r="32" spans="1:30" ht="16" x14ac:dyDescent="0.2">
      <c r="A32" s="3" t="s">
        <v>43</v>
      </c>
      <c r="B32" s="4">
        <v>-1895000</v>
      </c>
      <c r="C32" s="4">
        <v>-1402000</v>
      </c>
      <c r="D32" s="4">
        <v>1391000</v>
      </c>
      <c r="E32" s="4">
        <v>-952000</v>
      </c>
      <c r="F32" s="4">
        <v>-1593000</v>
      </c>
      <c r="G32" s="4">
        <v>-801000</v>
      </c>
      <c r="H32" s="4">
        <v>1923000</v>
      </c>
      <c r="I32" s="4">
        <v>-1211000</v>
      </c>
      <c r="J32" s="4">
        <v>-2363000</v>
      </c>
      <c r="K32" s="4">
        <v>-2867000</v>
      </c>
      <c r="L32" s="4">
        <v>-2000000</v>
      </c>
      <c r="M32" s="4" t="s">
        <v>24</v>
      </c>
      <c r="N32" s="4" t="s">
        <v>24</v>
      </c>
      <c r="O32" s="5" t="s">
        <v>24</v>
      </c>
      <c r="P32" s="4" t="s">
        <v>24</v>
      </c>
      <c r="Q32" s="4" t="s">
        <v>24</v>
      </c>
      <c r="R32" s="4" t="s">
        <v>24</v>
      </c>
      <c r="S32" s="4" t="s">
        <v>24</v>
      </c>
    </row>
    <row r="33" spans="1:30" ht="16" x14ac:dyDescent="0.2">
      <c r="A33" s="24" t="s">
        <v>44</v>
      </c>
      <c r="B33" s="22">
        <v>381063000</v>
      </c>
      <c r="C33" s="22">
        <v>394687000</v>
      </c>
      <c r="D33" s="22">
        <v>371482000</v>
      </c>
      <c r="E33" s="22">
        <v>241313000</v>
      </c>
      <c r="F33" s="22">
        <v>284019000</v>
      </c>
      <c r="G33" s="22">
        <v>254095000</v>
      </c>
      <c r="H33" s="22">
        <v>129090000</v>
      </c>
      <c r="I33" s="22">
        <v>86330000</v>
      </c>
      <c r="J33" s="22">
        <v>287111000</v>
      </c>
      <c r="K33" s="22">
        <v>53912000</v>
      </c>
      <c r="L33" s="22">
        <v>696000000</v>
      </c>
      <c r="M33" s="22">
        <v>996000000</v>
      </c>
      <c r="N33" s="22">
        <v>818000000</v>
      </c>
      <c r="O33" s="23">
        <v>818000000</v>
      </c>
      <c r="P33" s="22">
        <v>223000000</v>
      </c>
      <c r="Q33" s="22">
        <v>207000000</v>
      </c>
      <c r="R33" s="22">
        <v>233000000</v>
      </c>
      <c r="S33" s="22">
        <v>155000000</v>
      </c>
    </row>
    <row r="34" spans="1:30" ht="16" x14ac:dyDescent="0.2">
      <c r="A34" s="3" t="s">
        <v>60</v>
      </c>
      <c r="B34" s="6">
        <v>2.31</v>
      </c>
      <c r="C34" s="6">
        <v>2.2999999999999998</v>
      </c>
      <c r="D34" s="6">
        <v>2.0299999999999998</v>
      </c>
      <c r="E34" s="6">
        <v>1.53</v>
      </c>
      <c r="F34" s="6">
        <v>1.59</v>
      </c>
      <c r="G34" s="6">
        <v>1.38</v>
      </c>
      <c r="H34" s="6">
        <v>0.68</v>
      </c>
      <c r="I34" s="6">
        <v>0.39</v>
      </c>
      <c r="J34" s="6">
        <v>1.1399999999999999</v>
      </c>
      <c r="K34" s="6">
        <v>0.2</v>
      </c>
      <c r="L34" s="6">
        <v>2.38</v>
      </c>
      <c r="M34" s="6">
        <v>2.98</v>
      </c>
      <c r="N34" s="6">
        <v>2.36</v>
      </c>
      <c r="O34" s="7">
        <v>2.36</v>
      </c>
      <c r="P34" s="6">
        <v>2.31</v>
      </c>
      <c r="Q34" s="6">
        <v>2.54</v>
      </c>
      <c r="R34" s="6">
        <v>2.75</v>
      </c>
      <c r="S34" s="6">
        <v>1.83</v>
      </c>
    </row>
    <row r="35" spans="1:30" ht="19" x14ac:dyDescent="0.25">
      <c r="A35" s="16" t="s">
        <v>195</v>
      </c>
      <c r="B35" s="17"/>
      <c r="C35" s="18">
        <f>(C33/B33)-1</f>
        <v>3.5752618333451336E-2</v>
      </c>
      <c r="D35" s="18">
        <f>(D33/C33)-1</f>
        <v>-5.8793423649626142E-2</v>
      </c>
      <c r="E35" s="18">
        <f>(E33/D33)-1</f>
        <v>-0.35040459564662618</v>
      </c>
      <c r="F35" s="18">
        <f t="shared" ref="F35:N35" si="4">(F33/E33)-1</f>
        <v>0.17697347428443555</v>
      </c>
      <c r="G35" s="18">
        <f t="shared" si="4"/>
        <v>-0.10535914850767025</v>
      </c>
      <c r="H35" s="18">
        <f t="shared" si="4"/>
        <v>-0.49196166788012352</v>
      </c>
      <c r="I35" s="18">
        <f t="shared" si="4"/>
        <v>-0.33124176930823457</v>
      </c>
      <c r="J35" s="18">
        <f t="shared" si="4"/>
        <v>2.3257384454998262</v>
      </c>
      <c r="K35" s="18">
        <f t="shared" si="4"/>
        <v>-0.8122259335239681</v>
      </c>
      <c r="L35" s="18">
        <f t="shared" si="4"/>
        <v>11.90992728891527</v>
      </c>
      <c r="M35" s="18">
        <f t="shared" si="4"/>
        <v>0.43103448275862077</v>
      </c>
      <c r="N35" s="18">
        <f t="shared" si="4"/>
        <v>-0.17871485943775101</v>
      </c>
      <c r="O35" s="18">
        <f>(O33/N33)-1</f>
        <v>0</v>
      </c>
      <c r="P35" s="18"/>
      <c r="Q35" s="18">
        <f>(Q33/P33)-1</f>
        <v>-7.1748878923766801E-2</v>
      </c>
      <c r="R35" s="18">
        <f>(R33/Q33)-1</f>
        <v>0.12560386473429941</v>
      </c>
      <c r="S35" s="18">
        <f>(S33/R33)-1</f>
        <v>-0.33476394849785407</v>
      </c>
      <c r="T35" s="12"/>
      <c r="U35" s="12"/>
      <c r="V35" s="12"/>
      <c r="W35" s="12"/>
      <c r="X35" s="12"/>
      <c r="Y35" s="12"/>
      <c r="Z35" s="12"/>
      <c r="AA35" s="13"/>
      <c r="AB35" s="13"/>
      <c r="AC35" s="13"/>
      <c r="AD35" s="13"/>
    </row>
    <row r="36" spans="1:30" ht="19" customHeight="1" x14ac:dyDescent="0.2">
      <c r="A36" s="19" t="s">
        <v>196</v>
      </c>
      <c r="B36" s="20">
        <f t="shared" ref="B36:S36" si="5">(B16*(1-0.25))/(B126+B105+B96)</f>
        <v>0.14735976332786965</v>
      </c>
      <c r="C36" s="20">
        <f t="shared" si="5"/>
        <v>0.12327859931516624</v>
      </c>
      <c r="D36" s="20">
        <f t="shared" si="5"/>
        <v>0.11025760941671404</v>
      </c>
      <c r="E36" s="20">
        <f t="shared" si="5"/>
        <v>5.6570801841176813E-2</v>
      </c>
      <c r="F36" s="20">
        <f t="shared" si="5"/>
        <v>0.11019062506085532</v>
      </c>
      <c r="G36" s="20">
        <f t="shared" si="5"/>
        <v>8.7529730831519492E-2</v>
      </c>
      <c r="H36" s="20">
        <f t="shared" si="5"/>
        <v>9.6606123019030529E-2</v>
      </c>
      <c r="I36" s="20">
        <f t="shared" si="5"/>
        <v>9.6895045803521096E-2</v>
      </c>
      <c r="J36" s="20">
        <f t="shared" si="5"/>
        <v>0.12404476643554352</v>
      </c>
      <c r="K36" s="20">
        <f t="shared" si="5"/>
        <v>9.9126189763338951E-2</v>
      </c>
      <c r="L36" s="20">
        <f t="shared" si="5"/>
        <v>0.14639846041055718</v>
      </c>
      <c r="M36" s="20">
        <f t="shared" si="5"/>
        <v>0.18049633293535733</v>
      </c>
      <c r="N36" s="20">
        <f t="shared" si="5"/>
        <v>0.19550286181520851</v>
      </c>
      <c r="O36" s="20">
        <f t="shared" si="5"/>
        <v>0.19550286181520851</v>
      </c>
      <c r="P36" s="20">
        <f t="shared" si="5"/>
        <v>5.1250839489590326E-2</v>
      </c>
      <c r="Q36" s="20">
        <f t="shared" si="5"/>
        <v>4.4088750614049453E-2</v>
      </c>
      <c r="R36" s="20">
        <f t="shared" si="5"/>
        <v>4.378794955628211E-2</v>
      </c>
      <c r="S36" s="20">
        <f t="shared" si="5"/>
        <v>5.5560098119378579E-2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381063000</v>
      </c>
      <c r="C39" s="4">
        <v>394687000</v>
      </c>
      <c r="D39" s="4">
        <v>371482000</v>
      </c>
      <c r="E39" s="4">
        <v>241313000</v>
      </c>
      <c r="F39" s="4">
        <v>284019000</v>
      </c>
      <c r="G39" s="4">
        <v>254095000</v>
      </c>
      <c r="H39" s="4">
        <v>129090000</v>
      </c>
      <c r="I39" s="4">
        <v>86330000</v>
      </c>
      <c r="J39" s="4">
        <v>287111000</v>
      </c>
      <c r="K39" s="4">
        <v>53912000</v>
      </c>
      <c r="L39" s="4">
        <v>696000000</v>
      </c>
      <c r="M39" s="4">
        <v>996000000</v>
      </c>
      <c r="N39" s="4">
        <v>818000000</v>
      </c>
      <c r="O39" s="5">
        <v>818000000</v>
      </c>
      <c r="P39" s="4">
        <v>223000000</v>
      </c>
      <c r="Q39" s="4">
        <v>207000000</v>
      </c>
      <c r="R39" s="4">
        <v>233000000</v>
      </c>
      <c r="S39" s="4">
        <v>155000000</v>
      </c>
    </row>
    <row r="40" spans="1:30" ht="16" x14ac:dyDescent="0.2">
      <c r="A40" s="3" t="s">
        <v>48</v>
      </c>
      <c r="B40" s="4">
        <v>214502000</v>
      </c>
      <c r="C40" s="4">
        <v>206160000</v>
      </c>
      <c r="D40" s="4">
        <v>203096000</v>
      </c>
      <c r="E40" s="4">
        <v>202497000</v>
      </c>
      <c r="F40" s="4">
        <v>193689000</v>
      </c>
      <c r="G40" s="4">
        <v>190413000</v>
      </c>
      <c r="H40" s="4">
        <v>181902000</v>
      </c>
      <c r="I40" s="4">
        <v>172237000</v>
      </c>
      <c r="J40" s="4">
        <v>155600000</v>
      </c>
      <c r="K40" s="4">
        <v>151600000</v>
      </c>
      <c r="L40" s="4">
        <v>148500000</v>
      </c>
      <c r="M40" s="4">
        <v>141200000</v>
      </c>
      <c r="N40" s="4">
        <v>133000000</v>
      </c>
      <c r="O40" s="5">
        <v>132975000</v>
      </c>
      <c r="P40" s="4">
        <v>134800000</v>
      </c>
      <c r="Q40" s="4">
        <v>133600000</v>
      </c>
      <c r="R40" s="4">
        <v>132300000</v>
      </c>
      <c r="S40" s="4">
        <v>131200000</v>
      </c>
    </row>
    <row r="41" spans="1:30" ht="16" x14ac:dyDescent="0.2">
      <c r="A41" s="3" t="s">
        <v>49</v>
      </c>
      <c r="B41" s="6">
        <v>1.78</v>
      </c>
      <c r="C41" s="6">
        <v>1.91</v>
      </c>
      <c r="D41" s="6">
        <v>1.83</v>
      </c>
      <c r="E41" s="6">
        <v>1.19</v>
      </c>
      <c r="F41" s="6">
        <v>1.47</v>
      </c>
      <c r="G41" s="6">
        <v>1.33</v>
      </c>
      <c r="H41" s="6">
        <v>0.71</v>
      </c>
      <c r="I41" s="6">
        <v>0.5</v>
      </c>
      <c r="J41" s="6">
        <v>1.85</v>
      </c>
      <c r="K41" s="6">
        <v>0.36</v>
      </c>
      <c r="L41" s="6">
        <v>4.6900000000000004</v>
      </c>
      <c r="M41" s="6">
        <v>7.05</v>
      </c>
      <c r="N41" s="6">
        <v>6.15</v>
      </c>
      <c r="O41" s="7">
        <v>6.15</v>
      </c>
      <c r="P41" s="6">
        <v>1.65</v>
      </c>
      <c r="Q41" s="6">
        <v>1.55</v>
      </c>
      <c r="R41" s="6">
        <v>1.76</v>
      </c>
      <c r="S41" s="6">
        <v>1.18</v>
      </c>
    </row>
    <row r="42" spans="1:30" ht="16" x14ac:dyDescent="0.2">
      <c r="A42" s="3" t="s">
        <v>50</v>
      </c>
      <c r="B42" s="6">
        <v>1.79</v>
      </c>
      <c r="C42" s="6">
        <v>1.92</v>
      </c>
      <c r="D42" s="6">
        <v>1.82</v>
      </c>
      <c r="E42" s="6">
        <v>-0.01</v>
      </c>
      <c r="F42" s="6">
        <v>1.52</v>
      </c>
      <c r="G42" s="6">
        <v>1.34</v>
      </c>
      <c r="H42" s="6">
        <v>0.7</v>
      </c>
      <c r="I42" s="6">
        <v>0.51</v>
      </c>
      <c r="J42" s="6">
        <v>1.86</v>
      </c>
      <c r="K42" s="6">
        <v>0.37</v>
      </c>
      <c r="L42" s="6">
        <v>4.7</v>
      </c>
      <c r="M42" s="6">
        <v>7.05</v>
      </c>
      <c r="N42" s="6">
        <v>6.15</v>
      </c>
      <c r="O42" s="7">
        <v>6.15</v>
      </c>
      <c r="P42" s="6">
        <v>1.65</v>
      </c>
      <c r="Q42" s="6">
        <v>1.55</v>
      </c>
      <c r="R42" s="6">
        <v>1.76</v>
      </c>
      <c r="S42" s="6">
        <v>1.18</v>
      </c>
    </row>
    <row r="43" spans="1:30" ht="16" x14ac:dyDescent="0.2">
      <c r="A43" s="3" t="s">
        <v>51</v>
      </c>
      <c r="B43" s="4">
        <v>220719000</v>
      </c>
      <c r="C43" s="4">
        <v>211181000</v>
      </c>
      <c r="D43" s="4">
        <v>207815000</v>
      </c>
      <c r="E43" s="4">
        <v>202497000</v>
      </c>
      <c r="F43" s="4">
        <v>196005000</v>
      </c>
      <c r="G43" s="4">
        <v>192750000</v>
      </c>
      <c r="H43" s="4">
        <v>185838000</v>
      </c>
      <c r="I43" s="4">
        <v>175044000</v>
      </c>
      <c r="J43" s="4">
        <v>158600000</v>
      </c>
      <c r="K43" s="4">
        <v>155300000</v>
      </c>
      <c r="L43" s="4">
        <v>152100000</v>
      </c>
      <c r="M43" s="4">
        <v>144400000</v>
      </c>
      <c r="N43" s="4">
        <v>135900000</v>
      </c>
      <c r="O43" s="5">
        <v>135875000</v>
      </c>
      <c r="P43" s="4">
        <v>138000000</v>
      </c>
      <c r="Q43" s="4">
        <v>136300000</v>
      </c>
      <c r="R43" s="4">
        <v>135100000</v>
      </c>
      <c r="S43" s="4">
        <v>134100000</v>
      </c>
    </row>
    <row r="44" spans="1:30" ht="16" x14ac:dyDescent="0.2">
      <c r="A44" s="3" t="s">
        <v>52</v>
      </c>
      <c r="B44" s="6">
        <v>1.73</v>
      </c>
      <c r="C44" s="6">
        <v>1.87</v>
      </c>
      <c r="D44" s="6">
        <v>1.79</v>
      </c>
      <c r="E44" s="6">
        <v>1.19</v>
      </c>
      <c r="F44" s="6">
        <v>1.45</v>
      </c>
      <c r="G44" s="6">
        <v>1.32</v>
      </c>
      <c r="H44" s="6">
        <v>0.69</v>
      </c>
      <c r="I44" s="6">
        <v>0.49</v>
      </c>
      <c r="J44" s="6">
        <v>1.81</v>
      </c>
      <c r="K44" s="6">
        <v>0.35</v>
      </c>
      <c r="L44" s="6">
        <v>4.58</v>
      </c>
      <c r="M44" s="6">
        <v>6.9</v>
      </c>
      <c r="N44" s="6">
        <v>6.02</v>
      </c>
      <c r="O44" s="7">
        <v>6.02</v>
      </c>
      <c r="P44" s="6">
        <v>1.62</v>
      </c>
      <c r="Q44" s="6">
        <v>1.52</v>
      </c>
      <c r="R44" s="6">
        <v>1.72</v>
      </c>
      <c r="S44" s="6">
        <v>1.1599999999999999</v>
      </c>
    </row>
    <row r="45" spans="1:30" ht="16" x14ac:dyDescent="0.2">
      <c r="A45" s="3" t="s">
        <v>53</v>
      </c>
      <c r="B45" s="6">
        <v>1.74</v>
      </c>
      <c r="C45" s="6">
        <v>1.88</v>
      </c>
      <c r="D45" s="6">
        <v>1.78</v>
      </c>
      <c r="E45" s="6">
        <v>-0.01</v>
      </c>
      <c r="F45" s="6">
        <v>1.5</v>
      </c>
      <c r="G45" s="6">
        <v>1.32</v>
      </c>
      <c r="H45" s="6">
        <v>0.68</v>
      </c>
      <c r="I45" s="6">
        <v>0.5</v>
      </c>
      <c r="J45" s="6">
        <v>1.83</v>
      </c>
      <c r="K45" s="6">
        <v>0.37</v>
      </c>
      <c r="L45" s="6">
        <v>4.59</v>
      </c>
      <c r="M45" s="6">
        <v>6.9</v>
      </c>
      <c r="N45" s="6">
        <v>6.02</v>
      </c>
      <c r="O45" s="7">
        <v>6.02</v>
      </c>
      <c r="P45" s="6">
        <v>1.62</v>
      </c>
      <c r="Q45" s="6">
        <v>1.52</v>
      </c>
      <c r="R45" s="6">
        <v>1.72</v>
      </c>
      <c r="S45" s="6">
        <v>1.1599999999999999</v>
      </c>
    </row>
    <row r="46" spans="1:30" ht="16" x14ac:dyDescent="0.2">
      <c r="A46" s="3" t="s">
        <v>54</v>
      </c>
      <c r="B46" s="4">
        <v>922485000</v>
      </c>
      <c r="C46" s="4">
        <v>975423000</v>
      </c>
      <c r="D46" s="4">
        <v>1044605000</v>
      </c>
      <c r="E46" s="4">
        <v>784683000</v>
      </c>
      <c r="F46" s="4">
        <v>1117653000</v>
      </c>
      <c r="G46" s="4">
        <v>1230954000</v>
      </c>
      <c r="H46" s="4">
        <v>1333142000</v>
      </c>
      <c r="I46" s="4">
        <v>1352759000</v>
      </c>
      <c r="J46" s="4">
        <v>1499103000</v>
      </c>
      <c r="K46" s="4">
        <v>1451013000</v>
      </c>
      <c r="L46" s="4">
        <v>1941000000</v>
      </c>
      <c r="M46" s="4">
        <v>2336000000</v>
      </c>
      <c r="N46" s="4">
        <v>2518000000</v>
      </c>
      <c r="O46" s="5">
        <v>2518000000</v>
      </c>
      <c r="P46" s="4">
        <v>670000000</v>
      </c>
      <c r="Q46" s="4">
        <v>610000000</v>
      </c>
      <c r="R46" s="4">
        <v>613000000</v>
      </c>
      <c r="S46" s="4">
        <v>625000000</v>
      </c>
    </row>
    <row r="47" spans="1:30" ht="16" x14ac:dyDescent="0.2">
      <c r="A47" s="3" t="s">
        <v>55</v>
      </c>
      <c r="B47" s="6">
        <v>5.58</v>
      </c>
      <c r="C47" s="6">
        <v>5.69</v>
      </c>
      <c r="D47" s="6">
        <v>5.7</v>
      </c>
      <c r="E47" s="6">
        <v>4.9800000000000004</v>
      </c>
      <c r="F47" s="6">
        <v>6.24</v>
      </c>
      <c r="G47" s="6">
        <v>6.71</v>
      </c>
      <c r="H47" s="6">
        <v>6.99</v>
      </c>
      <c r="I47" s="6">
        <v>6.12</v>
      </c>
      <c r="J47" s="6">
        <v>5.93</v>
      </c>
      <c r="K47" s="6">
        <v>5.32</v>
      </c>
      <c r="L47" s="6">
        <v>6.63</v>
      </c>
      <c r="M47" s="6">
        <v>6.98</v>
      </c>
      <c r="N47" s="6">
        <v>7.26</v>
      </c>
      <c r="O47" s="7">
        <v>7.26</v>
      </c>
      <c r="P47" s="6">
        <v>6.91</v>
      </c>
      <c r="Q47" s="6">
        <v>6.91</v>
      </c>
      <c r="R47" s="6">
        <v>7.02</v>
      </c>
      <c r="S47" s="6">
        <v>7.26</v>
      </c>
    </row>
    <row r="48" spans="1:30" ht="16" x14ac:dyDescent="0.2">
      <c r="A48" s="3" t="s">
        <v>56</v>
      </c>
      <c r="B48" s="4">
        <v>603306000</v>
      </c>
      <c r="C48" s="4">
        <v>621931000</v>
      </c>
      <c r="D48" s="4">
        <v>626488000</v>
      </c>
      <c r="E48" s="4">
        <v>297405000</v>
      </c>
      <c r="F48" s="4">
        <v>588477000</v>
      </c>
      <c r="G48" s="4">
        <v>534202000</v>
      </c>
      <c r="H48" s="4">
        <v>572737000</v>
      </c>
      <c r="I48" s="4">
        <v>579055000</v>
      </c>
      <c r="J48" s="4">
        <v>727270000</v>
      </c>
      <c r="K48" s="4">
        <v>656432000</v>
      </c>
      <c r="L48" s="4">
        <v>1065000000</v>
      </c>
      <c r="M48" s="4">
        <v>1411000000</v>
      </c>
      <c r="N48" s="4">
        <v>1594000000</v>
      </c>
      <c r="O48" s="5">
        <v>1594000000</v>
      </c>
      <c r="P48" s="4">
        <v>407000000</v>
      </c>
      <c r="Q48" s="4">
        <v>359000000</v>
      </c>
      <c r="R48" s="4">
        <v>375000000</v>
      </c>
      <c r="S48" s="4">
        <v>453000000</v>
      </c>
    </row>
    <row r="49" spans="1:19" ht="16" x14ac:dyDescent="0.2">
      <c r="A49" s="3" t="s">
        <v>57</v>
      </c>
      <c r="B49" s="4">
        <v>603306000</v>
      </c>
      <c r="C49" s="4">
        <v>621931000</v>
      </c>
      <c r="D49" s="4">
        <v>626488000</v>
      </c>
      <c r="E49" s="4">
        <v>297405000</v>
      </c>
      <c r="F49" s="4">
        <v>588477000</v>
      </c>
      <c r="G49" s="4">
        <v>534202000</v>
      </c>
      <c r="H49" s="4">
        <v>572737000</v>
      </c>
      <c r="I49" s="4">
        <v>579055000</v>
      </c>
      <c r="J49" s="4">
        <v>727270000</v>
      </c>
      <c r="K49" s="4">
        <v>656432000</v>
      </c>
      <c r="L49" s="4">
        <v>1065000000</v>
      </c>
      <c r="M49" s="4">
        <v>1411000000</v>
      </c>
      <c r="N49" s="4">
        <v>1594000000</v>
      </c>
      <c r="O49" s="5">
        <v>1594000000</v>
      </c>
      <c r="P49" s="4">
        <v>407000000</v>
      </c>
      <c r="Q49" s="4">
        <v>359000000</v>
      </c>
      <c r="R49" s="4">
        <v>375000000</v>
      </c>
      <c r="S49" s="4">
        <v>453000000</v>
      </c>
    </row>
    <row r="50" spans="1:19" ht="16" x14ac:dyDescent="0.2">
      <c r="A50" s="3" t="s">
        <v>61</v>
      </c>
      <c r="B50" s="4">
        <v>136519</v>
      </c>
      <c r="C50" s="4">
        <v>121645</v>
      </c>
      <c r="D50" s="4">
        <v>103598</v>
      </c>
      <c r="E50" s="4">
        <v>111001</v>
      </c>
      <c r="F50" s="4">
        <v>111175</v>
      </c>
      <c r="G50" s="4">
        <v>132993</v>
      </c>
      <c r="H50" s="4">
        <v>112136</v>
      </c>
      <c r="I50" s="4">
        <v>111032</v>
      </c>
      <c r="J50" s="4">
        <v>126412</v>
      </c>
      <c r="K50" s="4">
        <v>113610</v>
      </c>
      <c r="L50" s="4">
        <v>123046</v>
      </c>
      <c r="M50" s="4">
        <v>133912</v>
      </c>
      <c r="N50" s="4" t="s">
        <v>24</v>
      </c>
      <c r="O50" s="5" t="s">
        <v>24</v>
      </c>
      <c r="P50" s="4">
        <v>38540</v>
      </c>
      <c r="Q50" s="4">
        <v>32536</v>
      </c>
      <c r="R50" s="4">
        <v>33900</v>
      </c>
      <c r="S50" s="4" t="s">
        <v>24</v>
      </c>
    </row>
    <row r="51" spans="1:19" ht="16" x14ac:dyDescent="0.2">
      <c r="A51" s="3" t="s">
        <v>62</v>
      </c>
      <c r="B51" s="6">
        <v>0.28000000000000003</v>
      </c>
      <c r="C51" s="6">
        <v>0.32</v>
      </c>
      <c r="D51" s="6">
        <v>0.33</v>
      </c>
      <c r="E51" s="6">
        <v>0.34</v>
      </c>
      <c r="F51" s="6">
        <v>0.33</v>
      </c>
      <c r="G51" s="6">
        <v>0.33</v>
      </c>
      <c r="H51" s="6">
        <v>0.33</v>
      </c>
      <c r="I51" s="6">
        <v>0.34</v>
      </c>
      <c r="J51" s="6">
        <v>0.33</v>
      </c>
      <c r="K51" s="6">
        <v>0.33</v>
      </c>
      <c r="L51" s="6">
        <v>0.34</v>
      </c>
      <c r="M51" s="6">
        <v>0.34</v>
      </c>
      <c r="N51" s="6">
        <v>0.34</v>
      </c>
      <c r="O51" s="7">
        <v>0.34</v>
      </c>
      <c r="P51" s="6">
        <v>0.09</v>
      </c>
      <c r="Q51" s="6">
        <v>0.08</v>
      </c>
      <c r="R51" s="6">
        <v>0.08</v>
      </c>
      <c r="S51" s="6">
        <v>0.08</v>
      </c>
    </row>
    <row r="52" spans="1:19" ht="16" x14ac:dyDescent="0.2">
      <c r="A52" s="3" t="s">
        <v>63</v>
      </c>
      <c r="B52" s="4">
        <v>319179000</v>
      </c>
      <c r="C52" s="4">
        <v>353492000</v>
      </c>
      <c r="D52" s="4">
        <v>418117000</v>
      </c>
      <c r="E52" s="4">
        <v>487278000</v>
      </c>
      <c r="F52" s="4">
        <v>529176000</v>
      </c>
      <c r="G52" s="4">
        <v>696752000</v>
      </c>
      <c r="H52" s="4">
        <v>760405000</v>
      </c>
      <c r="I52" s="4">
        <v>773704000</v>
      </c>
      <c r="J52" s="4">
        <v>771833000</v>
      </c>
      <c r="K52" s="4">
        <v>794581000</v>
      </c>
      <c r="L52" s="4">
        <v>876000000</v>
      </c>
      <c r="M52" s="4">
        <v>925000000</v>
      </c>
      <c r="N52" s="4">
        <v>924000000</v>
      </c>
      <c r="O52" s="5">
        <v>924000000</v>
      </c>
      <c r="P52" s="4">
        <v>263000000</v>
      </c>
      <c r="Q52" s="4">
        <v>251000000</v>
      </c>
      <c r="R52" s="4">
        <v>238000000</v>
      </c>
      <c r="S52" s="4">
        <v>172000000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5135360000</v>
      </c>
      <c r="C55" s="4">
        <v>5639328000</v>
      </c>
      <c r="D55" s="4">
        <v>5820245000</v>
      </c>
      <c r="E55" s="4">
        <v>5359017000</v>
      </c>
      <c r="F55" s="4">
        <v>5866309000</v>
      </c>
      <c r="G55" s="4">
        <v>5848381000</v>
      </c>
      <c r="H55" s="4">
        <v>6626683000</v>
      </c>
      <c r="I55" s="4">
        <v>7549923000</v>
      </c>
      <c r="J55" s="4">
        <v>8345085000</v>
      </c>
      <c r="K55" s="4">
        <v>9134885000</v>
      </c>
      <c r="L55" s="4">
        <v>10877000000</v>
      </c>
      <c r="M55" s="4">
        <v>13908000000</v>
      </c>
      <c r="N55" s="4">
        <v>14730000000</v>
      </c>
      <c r="O55" s="5">
        <v>14730000000</v>
      </c>
      <c r="P55" s="4">
        <v>14678000000</v>
      </c>
      <c r="Q55" s="4">
        <v>13781000000</v>
      </c>
      <c r="R55" s="4">
        <v>13609000000</v>
      </c>
      <c r="S55" s="4">
        <v>14730000000</v>
      </c>
    </row>
    <row r="56" spans="1:19" ht="16" x14ac:dyDescent="0.2">
      <c r="A56" s="3" t="s">
        <v>65</v>
      </c>
      <c r="B56" s="4">
        <v>888611000</v>
      </c>
      <c r="C56" s="4">
        <v>1217256000</v>
      </c>
      <c r="D56" s="4">
        <v>1011373000</v>
      </c>
      <c r="E56" s="4">
        <v>1000249000</v>
      </c>
      <c r="F56" s="4">
        <v>913963000</v>
      </c>
      <c r="G56" s="4">
        <v>912059000</v>
      </c>
      <c r="H56" s="4">
        <v>1189919000</v>
      </c>
      <c r="I56" s="4">
        <v>1257949000</v>
      </c>
      <c r="J56" s="4">
        <v>1163343000</v>
      </c>
      <c r="K56" s="4">
        <v>1393557000</v>
      </c>
      <c r="L56" s="4">
        <v>1567000000</v>
      </c>
      <c r="M56" s="4">
        <v>1478000000</v>
      </c>
      <c r="N56" s="4">
        <v>1804000000</v>
      </c>
      <c r="O56" s="5">
        <v>1804000000</v>
      </c>
      <c r="P56" s="4">
        <v>1217000000</v>
      </c>
      <c r="Q56" s="4">
        <v>1200000000</v>
      </c>
      <c r="R56" s="4">
        <v>1480000000</v>
      </c>
      <c r="S56" s="4">
        <v>1804000000</v>
      </c>
    </row>
    <row r="57" spans="1:19" ht="16" x14ac:dyDescent="0.2">
      <c r="A57" s="3" t="s">
        <v>66</v>
      </c>
      <c r="B57" s="4">
        <v>888611000</v>
      </c>
      <c r="C57" s="4">
        <v>1217256000</v>
      </c>
      <c r="D57" s="4">
        <v>1011373000</v>
      </c>
      <c r="E57" s="4">
        <v>1000249000</v>
      </c>
      <c r="F57" s="4">
        <v>913963000</v>
      </c>
      <c r="G57" s="4">
        <v>912059000</v>
      </c>
      <c r="H57" s="4">
        <v>1189919000</v>
      </c>
      <c r="I57" s="4">
        <v>1257949000</v>
      </c>
      <c r="J57" s="4">
        <v>1163343000</v>
      </c>
      <c r="K57" s="4">
        <v>1393557000</v>
      </c>
      <c r="L57" s="4">
        <v>1567000000</v>
      </c>
      <c r="M57" s="4">
        <v>1478000000</v>
      </c>
      <c r="N57" s="4">
        <v>1804000000</v>
      </c>
      <c r="O57" s="5">
        <v>1804000000</v>
      </c>
      <c r="P57" s="4">
        <v>1217000000</v>
      </c>
      <c r="Q57" s="4">
        <v>1200000000</v>
      </c>
      <c r="R57" s="4">
        <v>1480000000</v>
      </c>
      <c r="S57" s="4">
        <v>1804000000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1134781000</v>
      </c>
      <c r="C59" s="4">
        <v>1135964000</v>
      </c>
      <c r="D59" s="4">
        <v>1294473000</v>
      </c>
      <c r="E59" s="4">
        <v>1230916000</v>
      </c>
      <c r="F59" s="4">
        <v>1467247000</v>
      </c>
      <c r="G59" s="4">
        <v>1359610000</v>
      </c>
      <c r="H59" s="4">
        <v>1397424000</v>
      </c>
      <c r="I59" s="4">
        <v>1693268000</v>
      </c>
      <c r="J59" s="4">
        <v>3657166000</v>
      </c>
      <c r="K59" s="4">
        <v>3952443000</v>
      </c>
      <c r="L59" s="4">
        <v>4139000000</v>
      </c>
      <c r="M59" s="4">
        <v>5191000000</v>
      </c>
      <c r="N59" s="4">
        <v>4682000000</v>
      </c>
      <c r="O59" s="5">
        <v>4682000000</v>
      </c>
      <c r="P59" s="4">
        <v>5780000000</v>
      </c>
      <c r="Q59" s="4">
        <v>4890000000</v>
      </c>
      <c r="R59" s="4">
        <v>4772000000</v>
      </c>
      <c r="S59" s="4">
        <v>4682000000</v>
      </c>
    </row>
    <row r="60" spans="1:19" ht="16" x14ac:dyDescent="0.2">
      <c r="A60" s="3" t="s">
        <v>69</v>
      </c>
      <c r="B60" s="4">
        <v>1100926000</v>
      </c>
      <c r="C60" s="4">
        <v>1125015000</v>
      </c>
      <c r="D60" s="4">
        <v>1281425000</v>
      </c>
      <c r="E60" s="4">
        <v>1208516000</v>
      </c>
      <c r="F60" s="4">
        <v>1467247000</v>
      </c>
      <c r="G60" s="4">
        <v>1359610000</v>
      </c>
      <c r="H60" s="4">
        <v>1397424000</v>
      </c>
      <c r="I60" s="4">
        <v>1693268000</v>
      </c>
      <c r="J60" s="4">
        <v>2745226000</v>
      </c>
      <c r="K60" s="4">
        <v>2847743000</v>
      </c>
      <c r="L60" s="4">
        <v>3141000000</v>
      </c>
      <c r="M60" s="4">
        <v>3995000000</v>
      </c>
      <c r="N60" s="4">
        <v>3647000000</v>
      </c>
      <c r="O60" s="5">
        <v>3647000000</v>
      </c>
      <c r="P60" s="4">
        <v>4498000000</v>
      </c>
      <c r="Q60" s="4">
        <v>3715000000</v>
      </c>
      <c r="R60" s="4">
        <v>3599000000</v>
      </c>
      <c r="S60" s="4">
        <v>3647000000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33855000</v>
      </c>
      <c r="C63" s="4">
        <v>10949000</v>
      </c>
      <c r="D63" s="4">
        <v>13048000</v>
      </c>
      <c r="E63" s="4">
        <v>22400000</v>
      </c>
      <c r="F63" s="4" t="s">
        <v>24</v>
      </c>
      <c r="G63" s="4" t="s">
        <v>24</v>
      </c>
      <c r="H63" s="4" t="s">
        <v>24</v>
      </c>
      <c r="I63" s="4" t="s">
        <v>24</v>
      </c>
      <c r="J63" s="4">
        <v>911940000</v>
      </c>
      <c r="K63" s="4">
        <v>1104700000</v>
      </c>
      <c r="L63" s="4">
        <v>998000000</v>
      </c>
      <c r="M63" s="4">
        <v>1196000000</v>
      </c>
      <c r="N63" s="4">
        <v>1035000000</v>
      </c>
      <c r="O63" s="5">
        <v>1035000000</v>
      </c>
      <c r="P63" s="4">
        <v>1282000000</v>
      </c>
      <c r="Q63" s="4">
        <v>1175000000</v>
      </c>
      <c r="R63" s="4">
        <v>1173000000</v>
      </c>
      <c r="S63" s="4">
        <v>1035000000</v>
      </c>
    </row>
    <row r="64" spans="1:19" ht="16" x14ac:dyDescent="0.2">
      <c r="A64" s="3" t="s">
        <v>73</v>
      </c>
      <c r="B64" s="4">
        <v>2227339000</v>
      </c>
      <c r="C64" s="4">
        <v>2268949000</v>
      </c>
      <c r="D64" s="4">
        <v>2302155000</v>
      </c>
      <c r="E64" s="4">
        <v>2008077000</v>
      </c>
      <c r="F64" s="4">
        <v>2507264000</v>
      </c>
      <c r="G64" s="4">
        <v>2456612000</v>
      </c>
      <c r="H64" s="4">
        <v>2942083000</v>
      </c>
      <c r="I64" s="4">
        <v>3457706000</v>
      </c>
      <c r="J64" s="4">
        <v>3023003000</v>
      </c>
      <c r="K64" s="4">
        <v>3131783000</v>
      </c>
      <c r="L64" s="4">
        <v>4414000000</v>
      </c>
      <c r="M64" s="4">
        <v>6128000000</v>
      </c>
      <c r="N64" s="4">
        <v>5206000000</v>
      </c>
      <c r="O64" s="5">
        <v>5206000000</v>
      </c>
      <c r="P64" s="4">
        <v>6429000000</v>
      </c>
      <c r="Q64" s="4">
        <v>6519000000</v>
      </c>
      <c r="R64" s="4">
        <v>6084000000</v>
      </c>
      <c r="S64" s="4">
        <v>5206000000</v>
      </c>
    </row>
    <row r="65" spans="1:19" ht="16" x14ac:dyDescent="0.2">
      <c r="A65" s="3" t="s">
        <v>74</v>
      </c>
      <c r="B65" s="4">
        <v>1493904000</v>
      </c>
      <c r="C65" s="4">
        <v>1534182000</v>
      </c>
      <c r="D65" s="4">
        <v>1412948000</v>
      </c>
      <c r="E65" s="4">
        <v>1096299000</v>
      </c>
      <c r="F65" s="4">
        <v>1300559000</v>
      </c>
      <c r="G65" s="4">
        <v>1302481000</v>
      </c>
      <c r="H65" s="4">
        <v>1574241000</v>
      </c>
      <c r="I65" s="4">
        <v>2070569000</v>
      </c>
      <c r="J65" s="4">
        <v>2310081000</v>
      </c>
      <c r="K65" s="4">
        <v>2389719000</v>
      </c>
      <c r="L65" s="4">
        <v>3142000000</v>
      </c>
      <c r="M65" s="4">
        <v>4918000000</v>
      </c>
      <c r="N65" s="4" t="s">
        <v>24</v>
      </c>
      <c r="O65" s="5" t="s">
        <v>24</v>
      </c>
      <c r="P65" s="4">
        <v>5446000000</v>
      </c>
      <c r="Q65" s="4">
        <v>5576000000</v>
      </c>
      <c r="R65" s="4">
        <v>5214000000</v>
      </c>
      <c r="S65" s="4" t="s">
        <v>24</v>
      </c>
    </row>
    <row r="66" spans="1:19" ht="16" x14ac:dyDescent="0.2">
      <c r="A66" s="3" t="s">
        <v>75</v>
      </c>
      <c r="B66" s="4">
        <v>451162000</v>
      </c>
      <c r="C66" s="4">
        <v>444721000</v>
      </c>
      <c r="D66" s="4">
        <v>548096000</v>
      </c>
      <c r="E66" s="4">
        <v>537033000</v>
      </c>
      <c r="F66" s="4">
        <v>714237000</v>
      </c>
      <c r="G66" s="4">
        <v>675867000</v>
      </c>
      <c r="H66" s="4">
        <v>822628000</v>
      </c>
      <c r="I66" s="4">
        <v>788742000</v>
      </c>
      <c r="J66" s="4">
        <v>468217000</v>
      </c>
      <c r="K66" s="4">
        <v>450781000</v>
      </c>
      <c r="L66" s="4">
        <v>677000000</v>
      </c>
      <c r="M66" s="4">
        <v>687000000</v>
      </c>
      <c r="N66" s="4" t="s">
        <v>24</v>
      </c>
      <c r="O66" s="5" t="s">
        <v>24</v>
      </c>
      <c r="P66" s="4">
        <v>546000000</v>
      </c>
      <c r="Q66" s="4">
        <v>499000000</v>
      </c>
      <c r="R66" s="4">
        <v>472000000</v>
      </c>
      <c r="S66" s="4" t="s">
        <v>24</v>
      </c>
    </row>
    <row r="67" spans="1:19" ht="16" x14ac:dyDescent="0.2">
      <c r="A67" s="3" t="s">
        <v>76</v>
      </c>
      <c r="B67" s="4">
        <v>282273000</v>
      </c>
      <c r="C67" s="4">
        <v>290046000</v>
      </c>
      <c r="D67" s="4">
        <v>341111000</v>
      </c>
      <c r="E67" s="4">
        <v>374745000</v>
      </c>
      <c r="F67" s="4">
        <v>492468000</v>
      </c>
      <c r="G67" s="4">
        <v>510485000</v>
      </c>
      <c r="H67" s="4">
        <v>591227000</v>
      </c>
      <c r="I67" s="4">
        <v>659335000</v>
      </c>
      <c r="J67" s="4">
        <v>314258000</v>
      </c>
      <c r="K67" s="4">
        <v>376542000</v>
      </c>
      <c r="L67" s="4">
        <v>680000000</v>
      </c>
      <c r="M67" s="4">
        <v>605000000</v>
      </c>
      <c r="N67" s="4" t="s">
        <v>24</v>
      </c>
      <c r="O67" s="5" t="s">
        <v>24</v>
      </c>
      <c r="P67" s="4">
        <v>517000000</v>
      </c>
      <c r="Q67" s="4">
        <v>522000000</v>
      </c>
      <c r="R67" s="4">
        <v>471000000</v>
      </c>
      <c r="S67" s="4" t="s">
        <v>24</v>
      </c>
    </row>
    <row r="68" spans="1:19" ht="16" x14ac:dyDescent="0.2">
      <c r="A68" s="3" t="s">
        <v>77</v>
      </c>
      <c r="B68" s="4" t="s">
        <v>24</v>
      </c>
      <c r="C68" s="4" t="s">
        <v>24</v>
      </c>
      <c r="D68" s="4" t="s">
        <v>24</v>
      </c>
      <c r="E68" s="4" t="s">
        <v>24</v>
      </c>
      <c r="F68" s="4">
        <v>-43477000</v>
      </c>
      <c r="G68" s="4">
        <v>-32221000</v>
      </c>
      <c r="H68" s="4">
        <v>-46013000</v>
      </c>
      <c r="I68" s="4">
        <v>-60940000</v>
      </c>
      <c r="J68" s="4">
        <v>-69553000</v>
      </c>
      <c r="K68" s="4">
        <v>-85259000</v>
      </c>
      <c r="L68" s="4">
        <v>-85000000</v>
      </c>
      <c r="M68" s="4">
        <v>-82000000</v>
      </c>
      <c r="N68" s="4" t="s">
        <v>24</v>
      </c>
      <c r="O68" s="5" t="s">
        <v>24</v>
      </c>
      <c r="P68" s="4">
        <v>-80000000</v>
      </c>
      <c r="Q68" s="4">
        <v>-78000000</v>
      </c>
      <c r="R68" s="4">
        <v>-73000000</v>
      </c>
      <c r="S68" s="4" t="s">
        <v>24</v>
      </c>
    </row>
    <row r="69" spans="1:19" ht="16" x14ac:dyDescent="0.2">
      <c r="A69" s="3" t="s">
        <v>78</v>
      </c>
      <c r="B69" s="4" t="s">
        <v>24</v>
      </c>
      <c r="C69" s="4" t="s">
        <v>24</v>
      </c>
      <c r="D69" s="4" t="s">
        <v>24</v>
      </c>
      <c r="E69" s="4" t="s">
        <v>24</v>
      </c>
      <c r="F69" s="4">
        <v>43477000</v>
      </c>
      <c r="G69" s="4" t="s">
        <v>24</v>
      </c>
      <c r="H69" s="4" t="s">
        <v>24</v>
      </c>
      <c r="I69" s="4" t="s">
        <v>24</v>
      </c>
      <c r="J69" s="4" t="s">
        <v>24</v>
      </c>
      <c r="K69" s="4" t="s">
        <v>24</v>
      </c>
      <c r="L69" s="4" t="s">
        <v>24</v>
      </c>
      <c r="M69" s="4" t="s">
        <v>24</v>
      </c>
      <c r="N69" s="4">
        <v>5206000000</v>
      </c>
      <c r="O69" s="5">
        <v>5206000000</v>
      </c>
      <c r="P69" s="4" t="s">
        <v>24</v>
      </c>
      <c r="Q69" s="4" t="s">
        <v>24</v>
      </c>
      <c r="R69" s="4" t="s">
        <v>24</v>
      </c>
      <c r="S69" s="4">
        <v>5206000000</v>
      </c>
    </row>
    <row r="70" spans="1:19" ht="16" x14ac:dyDescent="0.2">
      <c r="A70" s="3" t="s">
        <v>79</v>
      </c>
      <c r="B70" s="4">
        <v>884629000</v>
      </c>
      <c r="C70" s="4">
        <v>1017159000</v>
      </c>
      <c r="D70" s="4">
        <v>1212244000</v>
      </c>
      <c r="E70" s="4">
        <v>1119775000</v>
      </c>
      <c r="F70" s="4">
        <v>977835000</v>
      </c>
      <c r="G70" s="4">
        <v>1120100000</v>
      </c>
      <c r="H70" s="4">
        <v>1097257000</v>
      </c>
      <c r="I70" s="4">
        <v>1141000000</v>
      </c>
      <c r="J70" s="4">
        <v>501573000</v>
      </c>
      <c r="K70" s="4">
        <v>657102000</v>
      </c>
      <c r="L70" s="4">
        <v>757000000</v>
      </c>
      <c r="M70" s="4">
        <v>1111000000</v>
      </c>
      <c r="N70" s="4">
        <v>3038000000</v>
      </c>
      <c r="O70" s="5">
        <v>3038000000</v>
      </c>
      <c r="P70" s="4">
        <v>1252000000</v>
      </c>
      <c r="Q70" s="4">
        <v>1172000000</v>
      </c>
      <c r="R70" s="4">
        <v>1273000000</v>
      </c>
      <c r="S70" s="4">
        <v>3038000000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1922580000</v>
      </c>
      <c r="C76" s="4">
        <v>2163813000</v>
      </c>
      <c r="D76" s="4">
        <v>3333536000</v>
      </c>
      <c r="E76" s="4">
        <v>3120729000</v>
      </c>
      <c r="F76" s="4">
        <v>3736898000</v>
      </c>
      <c r="G76" s="4">
        <v>4474296000</v>
      </c>
      <c r="H76" s="4">
        <v>4469312000</v>
      </c>
      <c r="I76" s="4">
        <v>4495718000</v>
      </c>
      <c r="J76" s="4">
        <v>4625390000</v>
      </c>
      <c r="K76" s="4">
        <v>5262531000</v>
      </c>
      <c r="L76" s="4">
        <v>5777000000</v>
      </c>
      <c r="M76" s="4">
        <v>5809000000</v>
      </c>
      <c r="N76" s="4">
        <v>4694000000</v>
      </c>
      <c r="O76" s="5">
        <v>4694000000</v>
      </c>
      <c r="P76" s="4">
        <v>5828000000</v>
      </c>
      <c r="Q76" s="4">
        <v>5786000000</v>
      </c>
      <c r="R76" s="4">
        <v>5827000000</v>
      </c>
      <c r="S76" s="4">
        <v>4694000000</v>
      </c>
    </row>
    <row r="77" spans="1:19" ht="16" x14ac:dyDescent="0.2">
      <c r="A77" s="3" t="s">
        <v>86</v>
      </c>
      <c r="B77" s="4">
        <v>1641335000</v>
      </c>
      <c r="C77" s="4">
        <v>1779155000</v>
      </c>
      <c r="D77" s="4">
        <v>2395598000</v>
      </c>
      <c r="E77" s="4">
        <v>2271705000</v>
      </c>
      <c r="F77" s="4">
        <v>2804333000</v>
      </c>
      <c r="G77" s="4">
        <v>3331879000</v>
      </c>
      <c r="H77" s="4">
        <v>3228678000</v>
      </c>
      <c r="I77" s="4">
        <v>3198016000</v>
      </c>
      <c r="J77" s="4">
        <v>3333750000</v>
      </c>
      <c r="K77" s="4">
        <v>-497599000</v>
      </c>
      <c r="L77" s="4">
        <v>-568000000</v>
      </c>
      <c r="M77" s="4">
        <v>-1170000000</v>
      </c>
      <c r="N77" s="4">
        <v>3504000000</v>
      </c>
      <c r="O77" s="5">
        <v>3504000000</v>
      </c>
      <c r="P77" s="4">
        <v>-1360000000</v>
      </c>
      <c r="Q77" s="4">
        <v>-1559000000</v>
      </c>
      <c r="R77" s="4">
        <v>-1652000000</v>
      </c>
      <c r="S77" s="4">
        <v>3504000000</v>
      </c>
    </row>
    <row r="78" spans="1:19" ht="16" x14ac:dyDescent="0.2">
      <c r="A78" s="3" t="s">
        <v>87</v>
      </c>
      <c r="B78" s="4">
        <v>3004816000</v>
      </c>
      <c r="C78" s="4">
        <v>3357421000</v>
      </c>
      <c r="D78" s="4">
        <v>4206334000</v>
      </c>
      <c r="E78" s="4">
        <v>4195455000</v>
      </c>
      <c r="F78" s="4">
        <v>5043755000</v>
      </c>
      <c r="G78" s="4">
        <v>6053851000</v>
      </c>
      <c r="H78" s="4">
        <v>6354068000</v>
      </c>
      <c r="I78" s="4">
        <v>6844961000</v>
      </c>
      <c r="J78" s="4">
        <v>7444246000</v>
      </c>
      <c r="K78" s="4">
        <v>4028159000</v>
      </c>
      <c r="L78" s="4">
        <v>4465000000</v>
      </c>
      <c r="M78" s="4">
        <v>4454000000</v>
      </c>
      <c r="N78" s="4">
        <v>3504000000</v>
      </c>
      <c r="O78" s="5">
        <v>3504000000</v>
      </c>
      <c r="P78" s="4">
        <v>4452000000</v>
      </c>
      <c r="Q78" s="4">
        <v>4404000000</v>
      </c>
      <c r="R78" s="4">
        <v>4403000000</v>
      </c>
      <c r="S78" s="4">
        <v>3504000000</v>
      </c>
    </row>
    <row r="79" spans="1:19" ht="16" x14ac:dyDescent="0.2">
      <c r="A79" s="3" t="s">
        <v>88</v>
      </c>
      <c r="B79" s="4">
        <v>1363481000</v>
      </c>
      <c r="C79" s="4">
        <v>1578266000</v>
      </c>
      <c r="D79" s="4">
        <v>1810736000</v>
      </c>
      <c r="E79" s="4">
        <v>1923750000</v>
      </c>
      <c r="F79" s="4">
        <v>2239422000</v>
      </c>
      <c r="G79" s="4">
        <v>2721972000</v>
      </c>
      <c r="H79" s="4">
        <v>3125390000</v>
      </c>
      <c r="I79" s="4">
        <v>3646945000</v>
      </c>
      <c r="J79" s="4">
        <v>4110496000</v>
      </c>
      <c r="K79" s="4">
        <v>4525758000</v>
      </c>
      <c r="L79" s="4">
        <v>5033000000</v>
      </c>
      <c r="M79" s="4">
        <v>5624000000</v>
      </c>
      <c r="N79" s="4" t="s">
        <v>24</v>
      </c>
      <c r="O79" s="5" t="s">
        <v>24</v>
      </c>
      <c r="P79" s="4">
        <v>5812000000</v>
      </c>
      <c r="Q79" s="4">
        <v>5963000000</v>
      </c>
      <c r="R79" s="4">
        <v>6055000000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281245000</v>
      </c>
      <c r="C83" s="4">
        <v>384658000</v>
      </c>
      <c r="D83" s="4">
        <v>937938000</v>
      </c>
      <c r="E83" s="4">
        <v>849024000</v>
      </c>
      <c r="F83" s="4">
        <v>932565000</v>
      </c>
      <c r="G83" s="4">
        <v>1142417000</v>
      </c>
      <c r="H83" s="4">
        <v>1240634000</v>
      </c>
      <c r="I83" s="4">
        <v>1297702000</v>
      </c>
      <c r="J83" s="4">
        <v>1291640000</v>
      </c>
      <c r="K83" s="4">
        <v>5760130000</v>
      </c>
      <c r="L83" s="4">
        <v>6345000000</v>
      </c>
      <c r="M83" s="4">
        <v>6979000000</v>
      </c>
      <c r="N83" s="4">
        <v>1190000000</v>
      </c>
      <c r="O83" s="5">
        <v>1190000000</v>
      </c>
      <c r="P83" s="4">
        <v>7188000000</v>
      </c>
      <c r="Q83" s="4">
        <v>7345000000</v>
      </c>
      <c r="R83" s="4">
        <v>7479000000</v>
      </c>
      <c r="S83" s="4">
        <v>1190000000</v>
      </c>
    </row>
    <row r="84" spans="1:19" ht="16" x14ac:dyDescent="0.2">
      <c r="A84" s="3" t="s">
        <v>93</v>
      </c>
      <c r="B84" s="4">
        <v>125305000</v>
      </c>
      <c r="C84" s="4">
        <v>214071000</v>
      </c>
      <c r="D84" s="4">
        <v>740435000</v>
      </c>
      <c r="E84" s="4">
        <v>627700000</v>
      </c>
      <c r="F84" s="4">
        <v>745918000</v>
      </c>
      <c r="G84" s="4">
        <v>891727000</v>
      </c>
      <c r="H84" s="4">
        <v>892780000</v>
      </c>
      <c r="I84" s="4">
        <v>906876000</v>
      </c>
      <c r="J84" s="4">
        <v>879108000</v>
      </c>
      <c r="K84" s="4">
        <v>906723000</v>
      </c>
      <c r="L84" s="4">
        <v>897000000</v>
      </c>
      <c r="M84" s="4">
        <v>862000000</v>
      </c>
      <c r="N84" s="4">
        <v>763000000</v>
      </c>
      <c r="O84" s="5">
        <v>763000000</v>
      </c>
      <c r="P84" s="4">
        <v>858000000</v>
      </c>
      <c r="Q84" s="4">
        <v>852000000</v>
      </c>
      <c r="R84" s="4">
        <v>887000000</v>
      </c>
      <c r="S84" s="4">
        <v>763000000</v>
      </c>
    </row>
    <row r="85" spans="1:19" ht="16" x14ac:dyDescent="0.2">
      <c r="A85" s="3" t="s">
        <v>94</v>
      </c>
      <c r="B85" s="4">
        <v>36199000</v>
      </c>
      <c r="C85" s="4">
        <v>95018000</v>
      </c>
      <c r="D85" s="4">
        <v>436205000</v>
      </c>
      <c r="E85" s="4">
        <v>383644000</v>
      </c>
      <c r="F85" s="4">
        <v>462382000</v>
      </c>
      <c r="G85" s="4">
        <v>594773000</v>
      </c>
      <c r="H85" s="4">
        <v>608184000</v>
      </c>
      <c r="I85" s="4">
        <v>627745000</v>
      </c>
      <c r="J85" s="4">
        <v>622255000</v>
      </c>
      <c r="K85" s="4">
        <v>696853000</v>
      </c>
      <c r="L85" s="4">
        <v>715000000</v>
      </c>
      <c r="M85" s="4">
        <v>704000000</v>
      </c>
      <c r="N85" s="4" t="s">
        <v>24</v>
      </c>
      <c r="O85" s="5" t="s">
        <v>24</v>
      </c>
      <c r="P85" s="4">
        <v>708000000</v>
      </c>
      <c r="Q85" s="4">
        <v>710000000</v>
      </c>
      <c r="R85" s="4">
        <v>737000000</v>
      </c>
      <c r="S85" s="4" t="s">
        <v>24</v>
      </c>
    </row>
    <row r="86" spans="1:19" ht="16" x14ac:dyDescent="0.2">
      <c r="A86" s="3" t="s">
        <v>95</v>
      </c>
      <c r="B86" s="4">
        <v>89106000</v>
      </c>
      <c r="C86" s="4">
        <v>119053000</v>
      </c>
      <c r="D86" s="4">
        <v>304230000</v>
      </c>
      <c r="E86" s="4">
        <v>244056000</v>
      </c>
      <c r="F86" s="4">
        <v>283536000</v>
      </c>
      <c r="G86" s="4">
        <v>296954000</v>
      </c>
      <c r="H86" s="4">
        <v>284596000</v>
      </c>
      <c r="I86" s="4">
        <v>279131000</v>
      </c>
      <c r="J86" s="4">
        <v>256853000</v>
      </c>
      <c r="K86" s="4">
        <v>209870000</v>
      </c>
      <c r="L86" s="4">
        <v>182000000</v>
      </c>
      <c r="M86" s="4">
        <v>158000000</v>
      </c>
      <c r="N86" s="4">
        <v>763000000</v>
      </c>
      <c r="O86" s="5">
        <v>763000000</v>
      </c>
      <c r="P86" s="4">
        <v>150000000</v>
      </c>
      <c r="Q86" s="4">
        <v>142000000</v>
      </c>
      <c r="R86" s="4">
        <v>150000000</v>
      </c>
      <c r="S86" s="4">
        <v>763000000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155940000</v>
      </c>
      <c r="C89" s="4">
        <v>170587000</v>
      </c>
      <c r="D89" s="4">
        <v>197503000</v>
      </c>
      <c r="E89" s="4">
        <v>221324000</v>
      </c>
      <c r="F89" s="4">
        <v>186647000</v>
      </c>
      <c r="G89" s="4">
        <v>250690000</v>
      </c>
      <c r="H89" s="4">
        <v>347854000</v>
      </c>
      <c r="I89" s="4">
        <v>390826000</v>
      </c>
      <c r="J89" s="4">
        <v>412532000</v>
      </c>
      <c r="K89" s="4">
        <v>4853407000</v>
      </c>
      <c r="L89" s="4">
        <v>5448000000</v>
      </c>
      <c r="M89" s="4">
        <v>6117000000</v>
      </c>
      <c r="N89" s="4">
        <v>427000000</v>
      </c>
      <c r="O89" s="5">
        <v>427000000</v>
      </c>
      <c r="P89" s="4">
        <v>6330000000</v>
      </c>
      <c r="Q89" s="4">
        <v>6493000000</v>
      </c>
      <c r="R89" s="4">
        <v>6592000000</v>
      </c>
      <c r="S89" s="4">
        <v>427000000</v>
      </c>
    </row>
    <row r="90" spans="1:19" ht="16" x14ac:dyDescent="0.2">
      <c r="A90" s="3" t="s">
        <v>99</v>
      </c>
      <c r="B90" s="4">
        <v>7057940000</v>
      </c>
      <c r="C90" s="4">
        <v>7803141000</v>
      </c>
      <c r="D90" s="4">
        <v>9153781000</v>
      </c>
      <c r="E90" s="4">
        <v>8479746000</v>
      </c>
      <c r="F90" s="4">
        <v>9603207000</v>
      </c>
      <c r="G90" s="4">
        <v>10322677000</v>
      </c>
      <c r="H90" s="4">
        <v>11095995000</v>
      </c>
      <c r="I90" s="4">
        <v>12045641000</v>
      </c>
      <c r="J90" s="4">
        <v>12970475000</v>
      </c>
      <c r="K90" s="4">
        <v>14397416000</v>
      </c>
      <c r="L90" s="4">
        <v>16654000000</v>
      </c>
      <c r="M90" s="4">
        <v>19717000000</v>
      </c>
      <c r="N90" s="4">
        <v>19424000000</v>
      </c>
      <c r="O90" s="5">
        <v>19424000000</v>
      </c>
      <c r="P90" s="4">
        <v>20506000000</v>
      </c>
      <c r="Q90" s="4">
        <v>19567000000</v>
      </c>
      <c r="R90" s="4">
        <v>19436000000</v>
      </c>
      <c r="S90" s="4">
        <v>19424000000</v>
      </c>
    </row>
    <row r="91" spans="1:19" ht="16" x14ac:dyDescent="0.2">
      <c r="A91" s="3" t="s">
        <v>100</v>
      </c>
      <c r="B91" s="4">
        <v>3810546000</v>
      </c>
      <c r="C91" s="4">
        <v>3837010000</v>
      </c>
      <c r="D91" s="4">
        <v>4642645000</v>
      </c>
      <c r="E91" s="4">
        <v>4295920000</v>
      </c>
      <c r="F91" s="4">
        <v>5348853000</v>
      </c>
      <c r="G91" s="4">
        <v>5522246000</v>
      </c>
      <c r="H91" s="4">
        <v>6425095000</v>
      </c>
      <c r="I91" s="4">
        <v>7205676000</v>
      </c>
      <c r="J91" s="4">
        <v>8156924000</v>
      </c>
      <c r="K91" s="4">
        <v>8898566000</v>
      </c>
      <c r="L91" s="4">
        <v>10575000000</v>
      </c>
      <c r="M91" s="4">
        <v>13278000000</v>
      </c>
      <c r="N91" s="4">
        <v>11194000000</v>
      </c>
      <c r="O91" s="5">
        <v>11194000000</v>
      </c>
      <c r="P91" s="4">
        <v>13943000000</v>
      </c>
      <c r="Q91" s="4">
        <v>12831000000</v>
      </c>
      <c r="R91" s="4">
        <v>12370000000</v>
      </c>
      <c r="S91" s="4">
        <v>11194000000</v>
      </c>
    </row>
    <row r="92" spans="1:19" ht="16" x14ac:dyDescent="0.2">
      <c r="A92" s="3" t="s">
        <v>101</v>
      </c>
      <c r="B92" s="4">
        <v>2885168000</v>
      </c>
      <c r="C92" s="4">
        <v>2992865000</v>
      </c>
      <c r="D92" s="4">
        <v>3301235000</v>
      </c>
      <c r="E92" s="4">
        <v>3060814000</v>
      </c>
      <c r="F92" s="4">
        <v>3663264000</v>
      </c>
      <c r="G92" s="4">
        <v>3593195000</v>
      </c>
      <c r="H92" s="4">
        <v>4257623000</v>
      </c>
      <c r="I92" s="4">
        <v>4942932000</v>
      </c>
      <c r="J92" s="4">
        <v>5166780000</v>
      </c>
      <c r="K92" s="4">
        <v>5687038000</v>
      </c>
      <c r="L92" s="4">
        <v>6841000000</v>
      </c>
      <c r="M92" s="4">
        <v>8006000000</v>
      </c>
      <c r="N92" s="4">
        <v>5679000000</v>
      </c>
      <c r="O92" s="5">
        <v>5679000000</v>
      </c>
      <c r="P92" s="4">
        <v>8042000000</v>
      </c>
      <c r="Q92" s="4">
        <v>6965000000</v>
      </c>
      <c r="R92" s="4">
        <v>6406000000</v>
      </c>
      <c r="S92" s="4">
        <v>5679000000</v>
      </c>
    </row>
    <row r="93" spans="1:19" ht="16" x14ac:dyDescent="0.2">
      <c r="A93" s="3" t="s">
        <v>102</v>
      </c>
      <c r="B93" s="4">
        <v>32987000</v>
      </c>
      <c r="C93" s="4">
        <v>35665000</v>
      </c>
      <c r="D93" s="4">
        <v>40332000</v>
      </c>
      <c r="E93" s="4">
        <v>27623000</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892391000</v>
      </c>
      <c r="C95" s="4">
        <v>808480000</v>
      </c>
      <c r="D95" s="4">
        <v>1301078000</v>
      </c>
      <c r="E95" s="4">
        <v>1207483000</v>
      </c>
      <c r="F95" s="4">
        <v>1685589000</v>
      </c>
      <c r="G95" s="4">
        <v>1929051000</v>
      </c>
      <c r="H95" s="4">
        <v>2167472000</v>
      </c>
      <c r="I95" s="4">
        <v>2262744000</v>
      </c>
      <c r="J95" s="4">
        <v>2990144000</v>
      </c>
      <c r="K95" s="4">
        <v>3211528000</v>
      </c>
      <c r="L95" s="4">
        <v>3734000000</v>
      </c>
      <c r="M95" s="4">
        <v>5272000000</v>
      </c>
      <c r="N95" s="4">
        <v>5515000000</v>
      </c>
      <c r="O95" s="5">
        <v>5515000000</v>
      </c>
      <c r="P95" s="4">
        <v>5901000000</v>
      </c>
      <c r="Q95" s="4">
        <v>5866000000</v>
      </c>
      <c r="R95" s="4">
        <v>5964000000</v>
      </c>
      <c r="S95" s="4">
        <v>5515000000</v>
      </c>
    </row>
    <row r="96" spans="1:19" ht="16" x14ac:dyDescent="0.2">
      <c r="A96" s="3" t="s">
        <v>105</v>
      </c>
      <c r="B96" s="4">
        <v>74160000</v>
      </c>
      <c r="C96" s="4">
        <v>18031000</v>
      </c>
      <c r="D96" s="4">
        <v>215536000</v>
      </c>
      <c r="E96" s="4">
        <v>12960000</v>
      </c>
      <c r="F96" s="4">
        <v>323833000</v>
      </c>
      <c r="G96" s="4">
        <v>45810000</v>
      </c>
      <c r="H96" s="4">
        <v>445498000</v>
      </c>
      <c r="I96" s="4">
        <v>25197000</v>
      </c>
      <c r="J96" s="4">
        <v>375181000</v>
      </c>
      <c r="K96" s="4">
        <v>160917000</v>
      </c>
      <c r="L96" s="4">
        <v>108000000</v>
      </c>
      <c r="M96" s="4">
        <v>419000000</v>
      </c>
      <c r="N96" s="4">
        <v>104000000</v>
      </c>
      <c r="O96" s="5">
        <v>104000000</v>
      </c>
      <c r="P96" s="4">
        <v>429000000</v>
      </c>
      <c r="Q96" s="4">
        <v>451000000</v>
      </c>
      <c r="R96" s="4">
        <v>426000000</v>
      </c>
      <c r="S96" s="4">
        <v>104000000</v>
      </c>
    </row>
    <row r="97" spans="1:19" ht="16" x14ac:dyDescent="0.2">
      <c r="A97" s="3" t="s">
        <v>106</v>
      </c>
      <c r="B97" s="4">
        <v>74160000</v>
      </c>
      <c r="C97" s="4">
        <v>18031000</v>
      </c>
      <c r="D97" s="4">
        <v>215536000</v>
      </c>
      <c r="E97" s="4">
        <v>12960000</v>
      </c>
      <c r="F97" s="4">
        <v>323833000</v>
      </c>
      <c r="G97" s="4">
        <v>45810000</v>
      </c>
      <c r="H97" s="4">
        <v>445498000</v>
      </c>
      <c r="I97" s="4">
        <v>25197000</v>
      </c>
      <c r="J97" s="4">
        <v>375181000</v>
      </c>
      <c r="K97" s="4">
        <v>50194000</v>
      </c>
      <c r="L97" s="4" t="s">
        <v>24</v>
      </c>
      <c r="M97" s="4">
        <v>300000000</v>
      </c>
      <c r="N97" s="4" t="s">
        <v>24</v>
      </c>
      <c r="O97" s="5" t="s">
        <v>24</v>
      </c>
      <c r="P97" s="4">
        <v>300000000</v>
      </c>
      <c r="Q97" s="4">
        <v>323000000</v>
      </c>
      <c r="R97" s="4">
        <v>300000000</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110723000</v>
      </c>
      <c r="L98" s="4">
        <v>108000000</v>
      </c>
      <c r="M98" s="4">
        <v>119000000</v>
      </c>
      <c r="N98" s="4">
        <v>104000000</v>
      </c>
      <c r="O98" s="5">
        <v>104000000</v>
      </c>
      <c r="P98" s="4">
        <v>129000000</v>
      </c>
      <c r="Q98" s="4">
        <v>128000000</v>
      </c>
      <c r="R98" s="4">
        <v>126000000</v>
      </c>
      <c r="S98" s="4">
        <v>104000000</v>
      </c>
    </row>
    <row r="99" spans="1:19" ht="16" x14ac:dyDescent="0.2">
      <c r="A99" s="3" t="s">
        <v>108</v>
      </c>
      <c r="B99" s="4">
        <v>5182000</v>
      </c>
      <c r="C99" s="4">
        <v>3955000</v>
      </c>
      <c r="D99" s="4">
        <v>6253000</v>
      </c>
      <c r="E99" s="4">
        <v>12217000</v>
      </c>
      <c r="F99" s="4">
        <v>2455000</v>
      </c>
      <c r="G99" s="4" t="s">
        <v>24</v>
      </c>
      <c r="H99" s="4" t="s">
        <v>24</v>
      </c>
      <c r="I99" s="4" t="s">
        <v>24</v>
      </c>
      <c r="J99" s="4" t="s">
        <v>24</v>
      </c>
      <c r="K99" s="4" t="s">
        <v>24</v>
      </c>
      <c r="L99" s="4" t="s">
        <v>24</v>
      </c>
      <c r="M99" s="4" t="s">
        <v>24</v>
      </c>
      <c r="N99" s="4">
        <v>1397000000</v>
      </c>
      <c r="O99" s="5">
        <v>1397000000</v>
      </c>
      <c r="P99" s="4" t="s">
        <v>24</v>
      </c>
      <c r="Q99" s="4" t="s">
        <v>24</v>
      </c>
      <c r="R99" s="4" t="s">
        <v>24</v>
      </c>
      <c r="S99" s="4">
        <v>1397000000</v>
      </c>
    </row>
    <row r="100" spans="1:19" ht="16" x14ac:dyDescent="0.2">
      <c r="A100" s="3" t="s">
        <v>109</v>
      </c>
      <c r="B100" s="4" t="s">
        <v>24</v>
      </c>
      <c r="C100" s="4" t="s">
        <v>24</v>
      </c>
      <c r="D100" s="4" t="s">
        <v>24</v>
      </c>
      <c r="E100" s="4" t="s">
        <v>24</v>
      </c>
      <c r="F100" s="4">
        <v>512481000</v>
      </c>
      <c r="G100" s="4">
        <v>893148000</v>
      </c>
      <c r="H100" s="4">
        <v>1017144000</v>
      </c>
      <c r="I100" s="4">
        <v>691365000</v>
      </c>
      <c r="J100" s="4">
        <v>511329000</v>
      </c>
      <c r="K100" s="4">
        <v>496219000</v>
      </c>
      <c r="L100" s="4">
        <v>559000000</v>
      </c>
      <c r="M100" s="4">
        <v>796000000</v>
      </c>
      <c r="N100" s="4" t="s">
        <v>24</v>
      </c>
      <c r="O100" s="5" t="s">
        <v>24</v>
      </c>
      <c r="P100" s="4">
        <v>1070000000</v>
      </c>
      <c r="Q100" s="4">
        <v>1128000000</v>
      </c>
      <c r="R100" s="4">
        <v>1067000000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5182000</v>
      </c>
      <c r="C102" s="4">
        <v>3955000</v>
      </c>
      <c r="D102" s="4">
        <v>6253000</v>
      </c>
      <c r="E102" s="4">
        <v>5094000</v>
      </c>
      <c r="F102" s="4">
        <v>2455000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v>7123000</v>
      </c>
      <c r="F103" s="4">
        <v>-512481000</v>
      </c>
      <c r="G103" s="4">
        <v>-893148000</v>
      </c>
      <c r="H103" s="4">
        <v>-1017144000</v>
      </c>
      <c r="I103" s="4">
        <v>-691365000</v>
      </c>
      <c r="J103" s="4">
        <v>-511329000</v>
      </c>
      <c r="K103" s="4">
        <v>-496219000</v>
      </c>
      <c r="L103" s="4">
        <v>-559000000</v>
      </c>
      <c r="M103" s="4">
        <v>-796000000</v>
      </c>
      <c r="N103" s="4">
        <v>1397000000</v>
      </c>
      <c r="O103" s="5">
        <v>1397000000</v>
      </c>
      <c r="P103" s="4">
        <v>-1070000000</v>
      </c>
      <c r="Q103" s="4">
        <v>-1128000000</v>
      </c>
      <c r="R103" s="4">
        <v>-1067000000</v>
      </c>
      <c r="S103" s="4">
        <v>1397000000</v>
      </c>
    </row>
    <row r="104" spans="1:19" ht="16" x14ac:dyDescent="0.2">
      <c r="A104" s="3" t="s">
        <v>113</v>
      </c>
      <c r="B104" s="4">
        <v>3889888000</v>
      </c>
      <c r="C104" s="4">
        <v>3858996000</v>
      </c>
      <c r="D104" s="4">
        <v>4864434000</v>
      </c>
      <c r="E104" s="4">
        <v>4321097000</v>
      </c>
      <c r="F104" s="4">
        <v>5675141000</v>
      </c>
      <c r="G104" s="4">
        <v>5568056000</v>
      </c>
      <c r="H104" s="4">
        <v>6870593000</v>
      </c>
      <c r="I104" s="4">
        <v>7230873000</v>
      </c>
      <c r="J104" s="4">
        <v>8532105000</v>
      </c>
      <c r="K104" s="4">
        <v>9059483000</v>
      </c>
      <c r="L104" s="4">
        <v>10683000000</v>
      </c>
      <c r="M104" s="4">
        <v>13697000000</v>
      </c>
      <c r="N104" s="4">
        <v>12695000000</v>
      </c>
      <c r="O104" s="5">
        <v>12695000000</v>
      </c>
      <c r="P104" s="4">
        <v>14372000000</v>
      </c>
      <c r="Q104" s="4">
        <v>13282000000</v>
      </c>
      <c r="R104" s="4">
        <v>12796000000</v>
      </c>
      <c r="S104" s="4">
        <v>12695000000</v>
      </c>
    </row>
    <row r="105" spans="1:19" ht="16" x14ac:dyDescent="0.2">
      <c r="A105" s="3" t="s">
        <v>114</v>
      </c>
      <c r="B105" s="4">
        <v>1112594000</v>
      </c>
      <c r="C105" s="4">
        <v>1658326000</v>
      </c>
      <c r="D105" s="4">
        <v>1690426000</v>
      </c>
      <c r="E105" s="4">
        <v>1669585000</v>
      </c>
      <c r="F105" s="4">
        <v>1346558000</v>
      </c>
      <c r="G105" s="4">
        <v>2074012000</v>
      </c>
      <c r="H105" s="4">
        <v>1632592000</v>
      </c>
      <c r="I105" s="4">
        <v>2493502000</v>
      </c>
      <c r="J105" s="4">
        <v>2121284000</v>
      </c>
      <c r="K105" s="4">
        <v>2980323000</v>
      </c>
      <c r="L105" s="4">
        <v>3211000000</v>
      </c>
      <c r="M105" s="4">
        <v>2992000000</v>
      </c>
      <c r="N105" s="4">
        <v>3144000000</v>
      </c>
      <c r="O105" s="5">
        <v>3144000000</v>
      </c>
      <c r="P105" s="4">
        <v>2997000000</v>
      </c>
      <c r="Q105" s="4">
        <v>2982000000</v>
      </c>
      <c r="R105" s="4">
        <v>3260000000</v>
      </c>
      <c r="S105" s="4">
        <v>3144000000</v>
      </c>
    </row>
    <row r="106" spans="1:19" ht="16" x14ac:dyDescent="0.2">
      <c r="A106" s="3" t="s">
        <v>115</v>
      </c>
      <c r="B106" s="4">
        <v>1112594000</v>
      </c>
      <c r="C106" s="4">
        <v>1658326000</v>
      </c>
      <c r="D106" s="4">
        <v>1690426000</v>
      </c>
      <c r="E106" s="4">
        <v>1669585000</v>
      </c>
      <c r="F106" s="4">
        <v>1346558000</v>
      </c>
      <c r="G106" s="4">
        <v>2074012000</v>
      </c>
      <c r="H106" s="4">
        <v>1632592000</v>
      </c>
      <c r="I106" s="4">
        <v>2493502000</v>
      </c>
      <c r="J106" s="4">
        <v>2121284000</v>
      </c>
      <c r="K106" s="4">
        <v>2678288000</v>
      </c>
      <c r="L106" s="4">
        <v>2878000000</v>
      </c>
      <c r="M106" s="4">
        <v>2575000000</v>
      </c>
      <c r="N106" s="4">
        <v>2875000000</v>
      </c>
      <c r="O106" s="5">
        <v>2875000000</v>
      </c>
      <c r="P106" s="4">
        <v>2576000000</v>
      </c>
      <c r="Q106" s="4">
        <v>2577000000</v>
      </c>
      <c r="R106" s="4">
        <v>2874000000</v>
      </c>
      <c r="S106" s="4">
        <v>2875000000</v>
      </c>
    </row>
    <row r="107" spans="1:19" ht="16" x14ac:dyDescent="0.2">
      <c r="A107" s="3" t="s">
        <v>116</v>
      </c>
      <c r="B107" s="4" t="s">
        <v>24</v>
      </c>
      <c r="C107" s="4" t="s">
        <v>24</v>
      </c>
      <c r="D107" s="4" t="s">
        <v>24</v>
      </c>
      <c r="E107" s="4" t="s">
        <v>24</v>
      </c>
      <c r="F107" s="4" t="s">
        <v>24</v>
      </c>
      <c r="G107" s="4" t="s">
        <v>24</v>
      </c>
      <c r="H107" s="4" t="s">
        <v>24</v>
      </c>
      <c r="I107" s="4" t="s">
        <v>24</v>
      </c>
      <c r="J107" s="4" t="s">
        <v>24</v>
      </c>
      <c r="K107" s="4">
        <v>302035000</v>
      </c>
      <c r="L107" s="4">
        <v>333000000</v>
      </c>
      <c r="M107" s="4">
        <v>417000000</v>
      </c>
      <c r="N107" s="4">
        <v>269000000</v>
      </c>
      <c r="O107" s="5">
        <v>269000000</v>
      </c>
      <c r="P107" s="4">
        <v>421000000</v>
      </c>
      <c r="Q107" s="4">
        <v>405000000</v>
      </c>
      <c r="R107" s="4">
        <v>386000000</v>
      </c>
      <c r="S107" s="4">
        <v>269000000</v>
      </c>
    </row>
    <row r="108" spans="1:19" ht="16" x14ac:dyDescent="0.2">
      <c r="A108" s="3" t="s">
        <v>117</v>
      </c>
      <c r="B108" s="4">
        <v>171635000</v>
      </c>
      <c r="C108" s="4">
        <v>178484000</v>
      </c>
      <c r="D108" s="4">
        <v>243354000</v>
      </c>
      <c r="E108" s="4">
        <v>228696000</v>
      </c>
      <c r="F108" s="4">
        <v>246497000</v>
      </c>
      <c r="G108" s="4">
        <v>223112000</v>
      </c>
      <c r="H108" s="4">
        <v>224466000</v>
      </c>
      <c r="I108" s="4">
        <v>357886000</v>
      </c>
      <c r="J108" s="4">
        <v>416328000</v>
      </c>
      <c r="K108" s="4">
        <v>532211000</v>
      </c>
      <c r="L108" s="4">
        <v>623000000</v>
      </c>
      <c r="M108" s="4">
        <v>576000000</v>
      </c>
      <c r="N108" s="4">
        <v>718000000</v>
      </c>
      <c r="O108" s="5">
        <v>718000000</v>
      </c>
      <c r="P108" s="4">
        <v>607000000</v>
      </c>
      <c r="Q108" s="4">
        <v>629000000</v>
      </c>
      <c r="R108" s="4">
        <v>643000000</v>
      </c>
      <c r="S108" s="4">
        <v>718000000</v>
      </c>
    </row>
    <row r="109" spans="1:19" ht="16" x14ac:dyDescent="0.2">
      <c r="A109" s="3" t="s">
        <v>118</v>
      </c>
      <c r="B109" s="4">
        <v>104212000</v>
      </c>
      <c r="C109" s="4">
        <v>24245000</v>
      </c>
      <c r="D109" s="4">
        <v>73173000</v>
      </c>
      <c r="E109" s="4">
        <v>61670000</v>
      </c>
      <c r="F109" s="4">
        <v>82167000</v>
      </c>
      <c r="G109" s="4">
        <v>54290000</v>
      </c>
      <c r="H109" s="4">
        <v>49327000</v>
      </c>
      <c r="I109" s="4">
        <v>114385000</v>
      </c>
      <c r="J109" s="4">
        <v>115818000</v>
      </c>
      <c r="K109" s="4">
        <v>114657000</v>
      </c>
      <c r="L109" s="4">
        <v>111000000</v>
      </c>
      <c r="M109" s="4">
        <v>122000000</v>
      </c>
      <c r="N109" s="4">
        <v>268000000</v>
      </c>
      <c r="O109" s="5">
        <v>268000000</v>
      </c>
      <c r="P109" s="4">
        <v>119000000</v>
      </c>
      <c r="Q109" s="4">
        <v>126000000</v>
      </c>
      <c r="R109" s="4">
        <v>127000000</v>
      </c>
      <c r="S109" s="4">
        <v>268000000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67423000</v>
      </c>
      <c r="C114" s="4">
        <v>154239000</v>
      </c>
      <c r="D114" s="4">
        <v>170181000</v>
      </c>
      <c r="E114" s="4">
        <v>167026000</v>
      </c>
      <c r="F114" s="4">
        <v>164330000</v>
      </c>
      <c r="G114" s="4">
        <v>168822000</v>
      </c>
      <c r="H114" s="4">
        <v>175139000</v>
      </c>
      <c r="I114" s="4">
        <v>243501000</v>
      </c>
      <c r="J114" s="4">
        <v>300510000</v>
      </c>
      <c r="K114" s="4">
        <v>417554000</v>
      </c>
      <c r="L114" s="4">
        <v>512000000</v>
      </c>
      <c r="M114" s="4">
        <v>454000000</v>
      </c>
      <c r="N114" s="4">
        <v>450000000</v>
      </c>
      <c r="O114" s="5">
        <v>450000000</v>
      </c>
      <c r="P114" s="4">
        <v>488000000</v>
      </c>
      <c r="Q114" s="4">
        <v>503000000</v>
      </c>
      <c r="R114" s="4">
        <v>516000000</v>
      </c>
      <c r="S114" s="4">
        <v>450000000</v>
      </c>
    </row>
    <row r="115" spans="1:19" ht="16" x14ac:dyDescent="0.2">
      <c r="A115" s="3" t="s">
        <v>121</v>
      </c>
      <c r="B115" s="4">
        <v>1284229000</v>
      </c>
      <c r="C115" s="4">
        <v>1836810000</v>
      </c>
      <c r="D115" s="4">
        <v>1933780000</v>
      </c>
      <c r="E115" s="4">
        <v>1898281000</v>
      </c>
      <c r="F115" s="4">
        <v>1593055000</v>
      </c>
      <c r="G115" s="4">
        <v>2297124000</v>
      </c>
      <c r="H115" s="4">
        <v>1857058000</v>
      </c>
      <c r="I115" s="4">
        <v>2851388000</v>
      </c>
      <c r="J115" s="4">
        <v>2537612000</v>
      </c>
      <c r="K115" s="4">
        <v>3512534000</v>
      </c>
      <c r="L115" s="4">
        <v>3834000000</v>
      </c>
      <c r="M115" s="4">
        <v>3568000000</v>
      </c>
      <c r="N115" s="4">
        <v>3862000000</v>
      </c>
      <c r="O115" s="5">
        <v>3862000000</v>
      </c>
      <c r="P115" s="4">
        <v>3604000000</v>
      </c>
      <c r="Q115" s="4">
        <v>3611000000</v>
      </c>
      <c r="R115" s="4">
        <v>3903000000</v>
      </c>
      <c r="S115" s="4">
        <v>3862000000</v>
      </c>
    </row>
    <row r="116" spans="1:19" ht="16" x14ac:dyDescent="0.2">
      <c r="A116" s="3" t="s">
        <v>122</v>
      </c>
      <c r="B116" s="4">
        <v>5174117000</v>
      </c>
      <c r="C116" s="4">
        <v>5695806000</v>
      </c>
      <c r="D116" s="4">
        <v>6798214000</v>
      </c>
      <c r="E116" s="4">
        <v>6219378000</v>
      </c>
      <c r="F116" s="4">
        <v>7268196000</v>
      </c>
      <c r="G116" s="4">
        <v>7865180000</v>
      </c>
      <c r="H116" s="4">
        <v>8727651000</v>
      </c>
      <c r="I116" s="4">
        <v>10082261000</v>
      </c>
      <c r="J116" s="4">
        <v>11069717000</v>
      </c>
      <c r="K116" s="4">
        <v>12572017000</v>
      </c>
      <c r="L116" s="4">
        <v>14517000000</v>
      </c>
      <c r="M116" s="4">
        <v>17265000000</v>
      </c>
      <c r="N116" s="4">
        <v>16557000000</v>
      </c>
      <c r="O116" s="5">
        <v>16557000000</v>
      </c>
      <c r="P116" s="4">
        <v>17976000000</v>
      </c>
      <c r="Q116" s="4">
        <v>16893000000</v>
      </c>
      <c r="R116" s="4">
        <v>16699000000</v>
      </c>
      <c r="S116" s="4">
        <v>16557000000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1649881000</v>
      </c>
      <c r="C118" s="4">
        <v>1753079000</v>
      </c>
      <c r="D118" s="4">
        <v>1853647000</v>
      </c>
      <c r="E118" s="4">
        <v>1874463000</v>
      </c>
      <c r="F118" s="4">
        <v>1955351000</v>
      </c>
      <c r="G118" s="4">
        <v>2034775000</v>
      </c>
      <c r="H118" s="4">
        <v>2104456000</v>
      </c>
      <c r="I118" s="4">
        <v>2218930000</v>
      </c>
      <c r="J118" s="4">
        <v>2304812000</v>
      </c>
      <c r="K118" s="4">
        <v>2413880000</v>
      </c>
      <c r="L118" s="4">
        <v>2533000000</v>
      </c>
      <c r="M118" s="4">
        <v>2655000000</v>
      </c>
      <c r="N118" s="4">
        <v>2795000000</v>
      </c>
      <c r="O118" s="5">
        <v>2795000000</v>
      </c>
      <c r="P118" s="4">
        <v>2696000000</v>
      </c>
      <c r="Q118" s="4">
        <v>2742000000</v>
      </c>
      <c r="R118" s="4">
        <v>2758000000</v>
      </c>
      <c r="S118" s="4">
        <v>2795000000</v>
      </c>
    </row>
    <row r="119" spans="1:19" ht="16" x14ac:dyDescent="0.2">
      <c r="A119" s="3" t="s">
        <v>125</v>
      </c>
      <c r="B119" s="4">
        <v>225000</v>
      </c>
      <c r="C119" s="4">
        <v>232000</v>
      </c>
      <c r="D119" s="4">
        <v>238000</v>
      </c>
      <c r="E119" s="4">
        <v>244000</v>
      </c>
      <c r="F119" s="4">
        <v>247000</v>
      </c>
      <c r="G119" s="4">
        <v>250000</v>
      </c>
      <c r="H119" s="4">
        <v>253000</v>
      </c>
      <c r="I119" s="4">
        <v>257000</v>
      </c>
      <c r="J119" s="4">
        <v>260000</v>
      </c>
      <c r="K119" s="4">
        <v>264000</v>
      </c>
      <c r="L119" s="4" t="s">
        <v>24</v>
      </c>
      <c r="M119" s="4" t="s">
        <v>24</v>
      </c>
      <c r="N119" s="4" t="s">
        <v>24</v>
      </c>
      <c r="O119" s="5" t="s">
        <v>24</v>
      </c>
      <c r="P119" s="4" t="s">
        <v>24</v>
      </c>
      <c r="Q119" s="4" t="s">
        <v>24</v>
      </c>
      <c r="R119" s="4" t="s">
        <v>24</v>
      </c>
      <c r="S119" s="4" t="s">
        <v>24</v>
      </c>
    </row>
    <row r="120" spans="1:19" ht="16" x14ac:dyDescent="0.2">
      <c r="A120" s="3" t="s">
        <v>126</v>
      </c>
      <c r="B120" s="4">
        <v>1649656000</v>
      </c>
      <c r="C120" s="4">
        <v>1752847000</v>
      </c>
      <c r="D120" s="4">
        <v>1853409000</v>
      </c>
      <c r="E120" s="4">
        <v>1874219000</v>
      </c>
      <c r="F120" s="4">
        <v>1955104000</v>
      </c>
      <c r="G120" s="4">
        <v>2034525000</v>
      </c>
      <c r="H120" s="4">
        <v>2104203000</v>
      </c>
      <c r="I120" s="4">
        <v>2218673000</v>
      </c>
      <c r="J120" s="4">
        <v>2304552000</v>
      </c>
      <c r="K120" s="4">
        <v>2413616000</v>
      </c>
      <c r="L120" s="4">
        <v>2533000000</v>
      </c>
      <c r="M120" s="4">
        <v>2655000000</v>
      </c>
      <c r="N120" s="4">
        <v>2795000000</v>
      </c>
      <c r="O120" s="5">
        <v>2795000000</v>
      </c>
      <c r="P120" s="4">
        <v>2696000000</v>
      </c>
      <c r="Q120" s="4">
        <v>2742000000</v>
      </c>
      <c r="R120" s="4">
        <v>2758000000</v>
      </c>
      <c r="S120" s="4">
        <v>2795000000</v>
      </c>
    </row>
    <row r="121" spans="1:19" ht="16" x14ac:dyDescent="0.2">
      <c r="A121" s="3" t="s">
        <v>127</v>
      </c>
      <c r="B121" s="4">
        <v>419035000</v>
      </c>
      <c r="C121" s="4">
        <v>521231000</v>
      </c>
      <c r="D121" s="4">
        <v>670783000</v>
      </c>
      <c r="E121" s="4">
        <v>965369000</v>
      </c>
      <c r="F121" s="4">
        <v>1058551000</v>
      </c>
      <c r="G121" s="4">
        <v>1217547000</v>
      </c>
      <c r="H121" s="4">
        <v>1536455000</v>
      </c>
      <c r="I121" s="4">
        <v>2009371000</v>
      </c>
      <c r="J121" s="4">
        <v>2371612000</v>
      </c>
      <c r="K121" s="4">
        <v>2609250000</v>
      </c>
      <c r="L121" s="4">
        <v>3060000000</v>
      </c>
      <c r="M121" s="4">
        <v>3800000000</v>
      </c>
      <c r="N121" s="4">
        <v>4324000000</v>
      </c>
      <c r="O121" s="5">
        <v>4324000000</v>
      </c>
      <c r="P121" s="4">
        <v>3994000000</v>
      </c>
      <c r="Q121" s="4">
        <v>4124000000</v>
      </c>
      <c r="R121" s="4">
        <v>4279000000</v>
      </c>
      <c r="S121" s="4">
        <v>4324000000</v>
      </c>
    </row>
    <row r="122" spans="1:19" ht="16" x14ac:dyDescent="0.2">
      <c r="A122" s="3" t="s">
        <v>128</v>
      </c>
      <c r="B122" s="4">
        <v>441793000</v>
      </c>
      <c r="C122" s="4">
        <v>766934000</v>
      </c>
      <c r="D122" s="4">
        <v>1071175000</v>
      </c>
      <c r="E122" s="4">
        <v>1245772000</v>
      </c>
      <c r="F122" s="4">
        <v>1468910000</v>
      </c>
      <c r="G122" s="4">
        <v>1660820000</v>
      </c>
      <c r="H122" s="4">
        <v>1730893000</v>
      </c>
      <c r="I122" s="4">
        <v>1760097000</v>
      </c>
      <c r="J122" s="4">
        <v>2037037000</v>
      </c>
      <c r="K122" s="4">
        <v>2040922000</v>
      </c>
      <c r="L122" s="4">
        <v>2688000000</v>
      </c>
      <c r="M122" s="4">
        <v>3638000000</v>
      </c>
      <c r="N122" s="4">
        <v>4412000000</v>
      </c>
      <c r="O122" s="5">
        <v>4412000000</v>
      </c>
      <c r="P122" s="4">
        <v>3849000000</v>
      </c>
      <c r="Q122" s="4">
        <v>4046000000</v>
      </c>
      <c r="R122" s="4">
        <v>4268000000</v>
      </c>
      <c r="S122" s="4">
        <v>4412000000</v>
      </c>
    </row>
    <row r="123" spans="1:19" ht="16" x14ac:dyDescent="0.2">
      <c r="A123" s="3" t="s">
        <v>129</v>
      </c>
      <c r="B123" s="4">
        <v>194706000</v>
      </c>
      <c r="C123" s="4">
        <v>106275000</v>
      </c>
      <c r="D123" s="4">
        <v>81248000</v>
      </c>
      <c r="E123" s="4">
        <v>86962000</v>
      </c>
      <c r="F123" s="4">
        <v>-50854000</v>
      </c>
      <c r="G123" s="4">
        <v>-39877000</v>
      </c>
      <c r="H123" s="4">
        <v>54620000</v>
      </c>
      <c r="I123" s="4">
        <v>-19399000</v>
      </c>
      <c r="J123" s="4">
        <v>-82794000</v>
      </c>
      <c r="K123" s="4">
        <v>-34168000</v>
      </c>
      <c r="L123" s="4">
        <v>-25000000</v>
      </c>
      <c r="M123" s="4">
        <v>-42000000</v>
      </c>
      <c r="N123" s="4">
        <v>-17000000</v>
      </c>
      <c r="O123" s="5">
        <v>-17000000</v>
      </c>
      <c r="P123" s="4">
        <v>-22000000</v>
      </c>
      <c r="Q123" s="4">
        <v>9000000</v>
      </c>
      <c r="R123" s="4">
        <v>-11000000</v>
      </c>
      <c r="S123" s="4">
        <v>-17000000</v>
      </c>
    </row>
    <row r="124" spans="1:19" ht="16" x14ac:dyDescent="0.2">
      <c r="A124" s="3" t="s">
        <v>130</v>
      </c>
      <c r="B124" s="4">
        <v>1867120000</v>
      </c>
      <c r="C124" s="4">
        <v>2105057000</v>
      </c>
      <c r="D124" s="4">
        <v>2335287000</v>
      </c>
      <c r="E124" s="4">
        <v>2241828000</v>
      </c>
      <c r="F124" s="4">
        <v>2314856000</v>
      </c>
      <c r="G124" s="4">
        <v>2438171000</v>
      </c>
      <c r="H124" s="4">
        <v>2353514000</v>
      </c>
      <c r="I124" s="4">
        <v>1950257000</v>
      </c>
      <c r="J124" s="4">
        <v>1887443000</v>
      </c>
      <c r="K124" s="4">
        <v>1811384000</v>
      </c>
      <c r="L124" s="4">
        <v>2136000000</v>
      </c>
      <c r="M124" s="4">
        <v>2451000000</v>
      </c>
      <c r="N124" s="4">
        <v>2866000000</v>
      </c>
      <c r="O124" s="5">
        <v>2866000000</v>
      </c>
      <c r="P124" s="4">
        <v>2529000000</v>
      </c>
      <c r="Q124" s="4">
        <v>2673000000</v>
      </c>
      <c r="R124" s="4">
        <v>2736000000</v>
      </c>
      <c r="S124" s="4">
        <v>2866000000</v>
      </c>
    </row>
    <row r="125" spans="1:19" ht="16" x14ac:dyDescent="0.2">
      <c r="A125" s="3" t="s">
        <v>131</v>
      </c>
      <c r="B125" s="4">
        <v>16703000</v>
      </c>
      <c r="C125" s="4">
        <v>2278000</v>
      </c>
      <c r="D125" s="4">
        <v>20280000</v>
      </c>
      <c r="E125" s="4">
        <v>18540000</v>
      </c>
      <c r="F125" s="4">
        <v>20155000</v>
      </c>
      <c r="G125" s="4">
        <v>19326000</v>
      </c>
      <c r="H125" s="4">
        <v>14830000</v>
      </c>
      <c r="I125" s="4">
        <v>13123000</v>
      </c>
      <c r="J125" s="4">
        <v>13315000</v>
      </c>
      <c r="K125" s="4">
        <v>14015000</v>
      </c>
      <c r="L125" s="4">
        <v>1000000</v>
      </c>
      <c r="M125" s="4">
        <v>1000000</v>
      </c>
      <c r="N125" s="4">
        <v>1000000</v>
      </c>
      <c r="O125" s="5">
        <v>1000000</v>
      </c>
      <c r="P125" s="4">
        <v>1000000</v>
      </c>
      <c r="Q125" s="4">
        <v>1000000</v>
      </c>
      <c r="R125" s="4">
        <v>1000000</v>
      </c>
      <c r="S125" s="4">
        <v>1000000</v>
      </c>
    </row>
    <row r="126" spans="1:19" ht="16" x14ac:dyDescent="0.2">
      <c r="A126" s="3" t="s">
        <v>132</v>
      </c>
      <c r="B126" s="4">
        <v>1883823000</v>
      </c>
      <c r="C126" s="4">
        <v>2107335000</v>
      </c>
      <c r="D126" s="4">
        <v>2355567000</v>
      </c>
      <c r="E126" s="4">
        <v>2260368000</v>
      </c>
      <c r="F126" s="4">
        <v>2335011000</v>
      </c>
      <c r="G126" s="4">
        <v>2457497000</v>
      </c>
      <c r="H126" s="4">
        <v>2368344000</v>
      </c>
      <c r="I126" s="4">
        <v>1963380000</v>
      </c>
      <c r="J126" s="4">
        <v>1900758000</v>
      </c>
      <c r="K126" s="4">
        <v>1825399000</v>
      </c>
      <c r="L126" s="4">
        <v>2137000000</v>
      </c>
      <c r="M126" s="4">
        <v>2452000000</v>
      </c>
      <c r="N126" s="4">
        <v>2867000000</v>
      </c>
      <c r="O126" s="5">
        <v>2867000000</v>
      </c>
      <c r="P126" s="4">
        <v>2530000000</v>
      </c>
      <c r="Q126" s="4">
        <v>2674000000</v>
      </c>
      <c r="R126" s="4">
        <v>2737000000</v>
      </c>
      <c r="S126" s="4">
        <v>2867000000</v>
      </c>
    </row>
    <row r="127" spans="1:19" ht="16" x14ac:dyDescent="0.2">
      <c r="A127" s="3" t="s">
        <v>133</v>
      </c>
      <c r="B127" s="4">
        <v>7057940000</v>
      </c>
      <c r="C127" s="4">
        <v>7803141000</v>
      </c>
      <c r="D127" s="4">
        <v>9153781000</v>
      </c>
      <c r="E127" s="4">
        <v>8479746000</v>
      </c>
      <c r="F127" s="4">
        <v>9603207000</v>
      </c>
      <c r="G127" s="4">
        <v>10322677000</v>
      </c>
      <c r="H127" s="4">
        <v>11095995000</v>
      </c>
      <c r="I127" s="4">
        <v>12045641000</v>
      </c>
      <c r="J127" s="4">
        <v>12970475000</v>
      </c>
      <c r="K127" s="4">
        <v>14397416000</v>
      </c>
      <c r="L127" s="4">
        <v>16654000000</v>
      </c>
      <c r="M127" s="4">
        <v>19717000000</v>
      </c>
      <c r="N127" s="4">
        <v>19424000000</v>
      </c>
      <c r="O127" s="5">
        <v>19424000000</v>
      </c>
      <c r="P127" s="4">
        <v>20506000000</v>
      </c>
      <c r="Q127" s="4">
        <v>19567000000</v>
      </c>
      <c r="R127" s="4">
        <v>19436000000</v>
      </c>
      <c r="S127" s="4">
        <v>19424000000</v>
      </c>
    </row>
    <row r="128" spans="1:19" ht="16" x14ac:dyDescent="0.2">
      <c r="A128" s="3" t="s">
        <v>134</v>
      </c>
      <c r="B128" s="4">
        <v>203416503</v>
      </c>
      <c r="C128" s="4">
        <v>206028577</v>
      </c>
      <c r="D128" s="4">
        <v>203164870</v>
      </c>
      <c r="E128" s="4">
        <v>194113850</v>
      </c>
      <c r="F128" s="4">
        <v>192068068</v>
      </c>
      <c r="G128" s="4">
        <v>186998472</v>
      </c>
      <c r="H128" s="4">
        <v>177727653</v>
      </c>
      <c r="I128" s="4">
        <v>164588172</v>
      </c>
      <c r="J128" s="4">
        <v>153520380</v>
      </c>
      <c r="K128" s="4">
        <v>150330358</v>
      </c>
      <c r="L128" s="4">
        <v>144496077</v>
      </c>
      <c r="M128" s="4">
        <v>135493980</v>
      </c>
      <c r="N128" s="4">
        <v>131351864</v>
      </c>
      <c r="O128" s="5">
        <v>131351864</v>
      </c>
      <c r="P128" s="4">
        <v>134231300</v>
      </c>
      <c r="Q128" s="4">
        <v>133238368</v>
      </c>
      <c r="R128" s="4">
        <v>131351864</v>
      </c>
      <c r="S128" s="4">
        <v>131351864</v>
      </c>
    </row>
    <row r="129" spans="1:30" ht="16" x14ac:dyDescent="0.2">
      <c r="A129" s="15" t="s">
        <v>197</v>
      </c>
      <c r="B129" s="10"/>
      <c r="C129" s="11">
        <f>(C128/B128)-1</f>
        <v>1.2841013199405893E-2</v>
      </c>
      <c r="D129" s="11">
        <f>(D128/C128)-1</f>
        <v>-1.3899562098125817E-2</v>
      </c>
      <c r="E129" s="11">
        <f>(E128/D128)-1</f>
        <v>-4.4550123257037444E-2</v>
      </c>
      <c r="F129" s="11">
        <f t="shared" ref="F129:N129" si="6">(F128/E128)-1</f>
        <v>-1.0539083120550186E-2</v>
      </c>
      <c r="G129" s="11">
        <f t="shared" si="6"/>
        <v>-2.6394788330978525E-2</v>
      </c>
      <c r="H129" s="11">
        <f t="shared" si="6"/>
        <v>-4.9576977292092539E-2</v>
      </c>
      <c r="I129" s="11">
        <f t="shared" si="6"/>
        <v>-7.3930425447074399E-2</v>
      </c>
      <c r="J129" s="11">
        <f t="shared" si="6"/>
        <v>-6.7245366817732188E-2</v>
      </c>
      <c r="K129" s="11">
        <f t="shared" si="6"/>
        <v>-2.0779143459650151E-2</v>
      </c>
      <c r="L129" s="11">
        <f t="shared" si="6"/>
        <v>-3.8809732628987681E-2</v>
      </c>
      <c r="M129" s="11">
        <f t="shared" si="6"/>
        <v>-6.2299940502883011E-2</v>
      </c>
      <c r="N129" s="11">
        <f t="shared" si="6"/>
        <v>-3.0570479957855001E-2</v>
      </c>
      <c r="O129" s="11">
        <f>(O128/N128)-1</f>
        <v>0</v>
      </c>
      <c r="P129" s="11"/>
      <c r="Q129" s="11">
        <f>(Q128/P128)-1</f>
        <v>-7.397171896569632E-3</v>
      </c>
      <c r="R129" s="11">
        <f>(R128/Q128)-1</f>
        <v>-1.4158864509658309E-2</v>
      </c>
      <c r="S129" s="11">
        <f>(S128/R128)-1</f>
        <v>0</v>
      </c>
    </row>
    <row r="130" spans="1:30" ht="16" x14ac:dyDescent="0.2">
      <c r="A130" s="3" t="s">
        <v>135</v>
      </c>
      <c r="B130" s="4" t="s">
        <v>24</v>
      </c>
      <c r="C130" s="4" t="s">
        <v>24</v>
      </c>
      <c r="D130" s="4" t="s">
        <v>24</v>
      </c>
      <c r="E130" s="4" t="s">
        <v>24</v>
      </c>
      <c r="F130" s="4" t="s">
        <v>24</v>
      </c>
      <c r="G130" s="4" t="s">
        <v>24</v>
      </c>
      <c r="H130" s="4" t="s">
        <v>24</v>
      </c>
      <c r="I130" s="4" t="s">
        <v>24</v>
      </c>
      <c r="J130" s="4" t="s">
        <v>24</v>
      </c>
      <c r="K130" s="4">
        <v>412758000</v>
      </c>
      <c r="L130" s="4">
        <v>441000000</v>
      </c>
      <c r="M130" s="4">
        <v>536000000</v>
      </c>
      <c r="N130" s="4">
        <v>373000000</v>
      </c>
      <c r="O130" s="5">
        <v>373000000</v>
      </c>
      <c r="P130" s="4">
        <v>550000000</v>
      </c>
      <c r="Q130" s="4">
        <v>533000000</v>
      </c>
      <c r="R130" s="4">
        <v>512000000</v>
      </c>
      <c r="S130" s="4">
        <v>373000000</v>
      </c>
    </row>
    <row r="131" spans="1:30" ht="16" x14ac:dyDescent="0.2">
      <c r="A131" s="3" t="s">
        <v>136</v>
      </c>
      <c r="B131" s="4">
        <v>298143000</v>
      </c>
      <c r="C131" s="4">
        <v>459101000</v>
      </c>
      <c r="D131" s="4">
        <v>894589000</v>
      </c>
      <c r="E131" s="4">
        <v>682296000</v>
      </c>
      <c r="F131" s="4">
        <v>756428000</v>
      </c>
      <c r="G131" s="4">
        <v>1207763000</v>
      </c>
      <c r="H131" s="4">
        <v>888171000</v>
      </c>
      <c r="I131" s="4">
        <v>1260750000</v>
      </c>
      <c r="J131" s="4">
        <v>1333122000</v>
      </c>
      <c r="K131" s="4">
        <v>1334925000</v>
      </c>
      <c r="L131" s="4">
        <v>1311000000</v>
      </c>
      <c r="M131" s="4">
        <v>1397000000</v>
      </c>
      <c r="N131" s="4">
        <v>1071000000</v>
      </c>
      <c r="O131" s="5">
        <v>1071000000</v>
      </c>
      <c r="P131" s="4">
        <v>1659000000</v>
      </c>
      <c r="Q131" s="4">
        <v>1700000000</v>
      </c>
      <c r="R131" s="4">
        <v>1694000000</v>
      </c>
      <c r="S131" s="4">
        <v>1071000000</v>
      </c>
    </row>
    <row r="132" spans="1:30" ht="16" x14ac:dyDescent="0.2">
      <c r="A132" s="3" t="s">
        <v>137</v>
      </c>
      <c r="B132" s="6">
        <v>15.83</v>
      </c>
      <c r="C132" s="6">
        <v>21.79</v>
      </c>
      <c r="D132" s="6">
        <v>37.979999999999997</v>
      </c>
      <c r="E132" s="6">
        <v>30.19</v>
      </c>
      <c r="F132" s="6">
        <v>32.4</v>
      </c>
      <c r="G132" s="6">
        <v>49.15</v>
      </c>
      <c r="H132" s="6">
        <v>37.5</v>
      </c>
      <c r="I132" s="6">
        <v>64.209999999999994</v>
      </c>
      <c r="J132" s="6">
        <v>70.14</v>
      </c>
      <c r="K132" s="6">
        <v>73.13</v>
      </c>
      <c r="L132" s="6">
        <v>61.35</v>
      </c>
      <c r="M132" s="6">
        <v>56.97</v>
      </c>
      <c r="N132" s="6">
        <v>37.36</v>
      </c>
      <c r="O132" s="7">
        <v>37.36</v>
      </c>
      <c r="P132" s="6">
        <v>65.569999999999993</v>
      </c>
      <c r="Q132" s="6">
        <v>63.58</v>
      </c>
      <c r="R132" s="6">
        <v>61.89</v>
      </c>
      <c r="S132" s="6">
        <v>37.36</v>
      </c>
    </row>
    <row r="133" spans="1:30" ht="16" x14ac:dyDescent="0.2">
      <c r="A133" s="3" t="s">
        <v>138</v>
      </c>
      <c r="B133" s="4">
        <v>25</v>
      </c>
      <c r="C133" s="4">
        <v>25</v>
      </c>
      <c r="D133" s="4">
        <v>19</v>
      </c>
      <c r="E133" s="4">
        <v>21</v>
      </c>
      <c r="F133" s="4">
        <v>18</v>
      </c>
      <c r="G133" s="4">
        <v>17</v>
      </c>
      <c r="H133" s="4">
        <v>14</v>
      </c>
      <c r="I133" s="4">
        <v>9</v>
      </c>
      <c r="J133" s="4">
        <v>8</v>
      </c>
      <c r="K133" s="4">
        <v>7</v>
      </c>
      <c r="L133" s="4">
        <v>8</v>
      </c>
      <c r="M133" s="4">
        <v>8</v>
      </c>
      <c r="N133" s="4">
        <v>11</v>
      </c>
      <c r="O133" s="5">
        <v>11</v>
      </c>
      <c r="P133" s="4">
        <v>9</v>
      </c>
      <c r="Q133" s="4">
        <v>10</v>
      </c>
      <c r="R133" s="4">
        <v>10</v>
      </c>
      <c r="S133" s="4">
        <v>11</v>
      </c>
    </row>
    <row r="134" spans="1:30" ht="16" x14ac:dyDescent="0.2">
      <c r="A134" s="3" t="s">
        <v>139</v>
      </c>
      <c r="B134" s="6">
        <v>1.32</v>
      </c>
      <c r="C134" s="6">
        <v>1.46</v>
      </c>
      <c r="D134" s="6">
        <v>1.2</v>
      </c>
      <c r="E134" s="6">
        <v>1.24</v>
      </c>
      <c r="F134" s="6">
        <v>1.03</v>
      </c>
      <c r="G134" s="6">
        <v>1.05</v>
      </c>
      <c r="H134" s="6">
        <v>0.96</v>
      </c>
      <c r="I134" s="6">
        <v>1.04</v>
      </c>
      <c r="J134" s="6">
        <v>0.98</v>
      </c>
      <c r="K134" s="6">
        <v>1.01</v>
      </c>
      <c r="L134" s="6">
        <v>1.02</v>
      </c>
      <c r="M134" s="6">
        <v>1.02</v>
      </c>
      <c r="N134" s="6">
        <v>1.1599999999999999</v>
      </c>
      <c r="O134" s="7">
        <v>1.1599999999999999</v>
      </c>
      <c r="P134" s="6">
        <v>1.02</v>
      </c>
      <c r="Q134" s="6">
        <v>1.04</v>
      </c>
      <c r="R134" s="6">
        <v>1.06</v>
      </c>
      <c r="S134" s="6">
        <v>1.1599999999999999</v>
      </c>
    </row>
    <row r="135" spans="1:30" ht="16" x14ac:dyDescent="0.2">
      <c r="A135" s="3" t="s">
        <v>140</v>
      </c>
      <c r="B135" s="6">
        <v>11.54</v>
      </c>
      <c r="C135" s="6">
        <v>7.95</v>
      </c>
      <c r="D135" s="6">
        <v>5.56</v>
      </c>
      <c r="E135" s="6">
        <v>1.82</v>
      </c>
      <c r="F135" s="6">
        <v>4.91</v>
      </c>
      <c r="G135" s="6">
        <v>3.01</v>
      </c>
      <c r="H135" s="6">
        <v>3.05</v>
      </c>
      <c r="I135" s="6">
        <v>2.4900000000000002</v>
      </c>
      <c r="J135" s="6">
        <v>2.2000000000000002</v>
      </c>
      <c r="K135" s="6">
        <v>3.92</v>
      </c>
      <c r="L135" s="6">
        <v>7.41</v>
      </c>
      <c r="M135" s="6">
        <v>18.05</v>
      </c>
      <c r="N135" s="6">
        <v>24.37</v>
      </c>
      <c r="O135" s="7">
        <v>24.37</v>
      </c>
      <c r="P135" s="6">
        <v>23.78</v>
      </c>
      <c r="Q135" s="6">
        <v>27.88</v>
      </c>
      <c r="R135" s="6">
        <v>27.38</v>
      </c>
      <c r="S135" s="6">
        <v>24.37</v>
      </c>
    </row>
    <row r="136" spans="1:30" ht="16" x14ac:dyDescent="0.2">
      <c r="A136" s="3" t="s">
        <v>141</v>
      </c>
      <c r="B136" s="4">
        <v>121000</v>
      </c>
      <c r="C136" s="4">
        <v>141000</v>
      </c>
      <c r="D136" s="4">
        <v>177000</v>
      </c>
      <c r="E136" s="4">
        <v>142000</v>
      </c>
      <c r="F136" s="4">
        <v>161000</v>
      </c>
      <c r="G136" s="4">
        <v>138000</v>
      </c>
      <c r="H136" s="4">
        <v>170000</v>
      </c>
      <c r="I136" s="4">
        <v>199000</v>
      </c>
      <c r="J136" s="4">
        <v>200000</v>
      </c>
      <c r="K136" s="4">
        <v>240000</v>
      </c>
      <c r="L136" s="4">
        <v>238000</v>
      </c>
      <c r="M136" s="4">
        <v>250000</v>
      </c>
      <c r="N136" s="4" t="s">
        <v>24</v>
      </c>
      <c r="O136" s="5" t="s">
        <v>24</v>
      </c>
      <c r="P136" s="4">
        <v>250000</v>
      </c>
      <c r="Q136" s="4">
        <v>250000</v>
      </c>
      <c r="R136" s="4">
        <v>250000</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382958000</v>
      </c>
      <c r="C139" s="4">
        <v>396089000</v>
      </c>
      <c r="D139" s="4">
        <v>370091000</v>
      </c>
      <c r="E139" s="4">
        <v>242265000</v>
      </c>
      <c r="F139" s="4">
        <v>285612000</v>
      </c>
      <c r="G139" s="4">
        <v>254896000</v>
      </c>
      <c r="H139" s="4">
        <v>127167000</v>
      </c>
      <c r="I139" s="4">
        <v>87541000</v>
      </c>
      <c r="J139" s="4">
        <v>289474000</v>
      </c>
      <c r="K139" s="4">
        <v>56779000</v>
      </c>
      <c r="L139" s="4">
        <v>698000000</v>
      </c>
      <c r="M139" s="4">
        <v>996000000</v>
      </c>
      <c r="N139" s="4">
        <v>818000000</v>
      </c>
      <c r="O139" s="5">
        <v>818000000</v>
      </c>
      <c r="P139" s="4">
        <v>223000000</v>
      </c>
      <c r="Q139" s="4">
        <v>207000000</v>
      </c>
      <c r="R139" s="4">
        <v>233000000</v>
      </c>
      <c r="S139" s="4">
        <v>155000000</v>
      </c>
    </row>
    <row r="140" spans="1:30" ht="16" x14ac:dyDescent="0.2">
      <c r="A140" s="3" t="s">
        <v>143</v>
      </c>
      <c r="B140" s="4">
        <v>319179000</v>
      </c>
      <c r="C140" s="4">
        <v>353492000</v>
      </c>
      <c r="D140" s="4">
        <v>418117000</v>
      </c>
      <c r="E140" s="4">
        <v>487278000</v>
      </c>
      <c r="F140" s="4">
        <v>529176000</v>
      </c>
      <c r="G140" s="4">
        <v>696752000</v>
      </c>
      <c r="H140" s="4">
        <v>760405000</v>
      </c>
      <c r="I140" s="4">
        <v>773704000</v>
      </c>
      <c r="J140" s="4">
        <v>771833000</v>
      </c>
      <c r="K140" s="4">
        <v>794581000</v>
      </c>
      <c r="L140" s="4">
        <v>876000000</v>
      </c>
      <c r="M140" s="4">
        <v>925000000</v>
      </c>
      <c r="N140" s="4">
        <v>924000000</v>
      </c>
      <c r="O140" s="5">
        <v>924000000</v>
      </c>
      <c r="P140" s="4">
        <v>263000000</v>
      </c>
      <c r="Q140" s="4">
        <v>251000000</v>
      </c>
      <c r="R140" s="4">
        <v>238000000</v>
      </c>
      <c r="S140" s="4">
        <v>172000000</v>
      </c>
    </row>
    <row r="141" spans="1:30" ht="16" x14ac:dyDescent="0.2">
      <c r="A141" s="3" t="s">
        <v>144</v>
      </c>
      <c r="B141" s="4">
        <v>125651000</v>
      </c>
      <c r="C141" s="4">
        <v>96882000</v>
      </c>
      <c r="D141" s="4">
        <v>-31174000</v>
      </c>
      <c r="E141" s="4">
        <v>-186327000</v>
      </c>
      <c r="F141" s="4">
        <v>78574000</v>
      </c>
      <c r="G141" s="4">
        <v>59300000</v>
      </c>
      <c r="H141" s="4">
        <v>112110000</v>
      </c>
      <c r="I141" s="4">
        <v>184063000</v>
      </c>
      <c r="J141" s="4">
        <v>161294000</v>
      </c>
      <c r="K141" s="4">
        <v>285658000</v>
      </c>
      <c r="L141" s="4">
        <v>125000000</v>
      </c>
      <c r="M141" s="4">
        <v>77000000</v>
      </c>
      <c r="N141" s="4">
        <v>198000000</v>
      </c>
      <c r="O141" s="5">
        <v>198000000</v>
      </c>
      <c r="P141" s="4" t="s">
        <v>24</v>
      </c>
      <c r="Q141" s="4" t="s">
        <v>24</v>
      </c>
      <c r="R141" s="4" t="s">
        <v>24</v>
      </c>
      <c r="S141" s="4">
        <v>198000000</v>
      </c>
    </row>
    <row r="142" spans="1:30" ht="16" x14ac:dyDescent="0.2">
      <c r="A142" s="3" t="s">
        <v>145</v>
      </c>
      <c r="B142" s="4">
        <v>76230000</v>
      </c>
      <c r="C142" s="4">
        <v>81405000</v>
      </c>
      <c r="D142" s="4">
        <v>68383000</v>
      </c>
      <c r="E142" s="4">
        <v>10624000</v>
      </c>
      <c r="F142" s="4">
        <v>62560000</v>
      </c>
      <c r="G142" s="4">
        <v>58997000</v>
      </c>
      <c r="H142" s="4">
        <v>48544000</v>
      </c>
      <c r="I142" s="4">
        <v>90664000</v>
      </c>
      <c r="J142" s="4">
        <v>61346000</v>
      </c>
      <c r="K142" s="4">
        <v>83084000</v>
      </c>
      <c r="L142" s="4">
        <v>102000000</v>
      </c>
      <c r="M142" s="4">
        <v>81000000</v>
      </c>
      <c r="N142" s="4">
        <v>95000000</v>
      </c>
      <c r="O142" s="5" t="s">
        <v>24</v>
      </c>
      <c r="P142" s="4" t="s">
        <v>24</v>
      </c>
      <c r="Q142" s="4" t="s">
        <v>24</v>
      </c>
      <c r="R142" s="4" t="s">
        <v>24</v>
      </c>
      <c r="S142" s="4" t="s">
        <v>24</v>
      </c>
    </row>
    <row r="143" spans="1:30" ht="19" x14ac:dyDescent="0.25">
      <c r="A143" s="14" t="s">
        <v>198</v>
      </c>
      <c r="B143" s="25">
        <f t="shared" ref="B143:S143" si="7">B142/B2</f>
        <v>4.6147344481542183E-3</v>
      </c>
      <c r="C143" s="25">
        <f t="shared" si="7"/>
        <v>4.7461100758217391E-3</v>
      </c>
      <c r="D143" s="25">
        <f t="shared" si="7"/>
        <v>3.7292575285650885E-3</v>
      </c>
      <c r="E143" s="25">
        <f t="shared" si="7"/>
        <v>6.7401989551422754E-4</v>
      </c>
      <c r="F143" s="25">
        <f t="shared" si="7"/>
        <v>3.4951290549586696E-3</v>
      </c>
      <c r="G143" s="25">
        <f t="shared" si="7"/>
        <v>3.2145547620710761E-3</v>
      </c>
      <c r="H143" s="25">
        <f t="shared" si="7"/>
        <v>2.5464875347536221E-3</v>
      </c>
      <c r="I143" s="25">
        <f t="shared" si="7"/>
        <v>4.1032945476111426E-3</v>
      </c>
      <c r="J143" s="25">
        <f t="shared" si="7"/>
        <v>2.4264387129029298E-3</v>
      </c>
      <c r="K143" s="25">
        <f t="shared" si="7"/>
        <v>3.0471160186013296E-3</v>
      </c>
      <c r="L143" s="25">
        <f t="shared" si="7"/>
        <v>3.483011780775141E-3</v>
      </c>
      <c r="M143" s="25">
        <f t="shared" si="7"/>
        <v>2.4194993727223849E-3</v>
      </c>
      <c r="N143" s="25">
        <f t="shared" si="7"/>
        <v>2.737594374963979E-3</v>
      </c>
      <c r="O143" s="25" t="e">
        <f t="shared" si="7"/>
        <v>#VALUE!</v>
      </c>
      <c r="P143" s="25" t="e">
        <f t="shared" si="7"/>
        <v>#VALUE!</v>
      </c>
      <c r="Q143" s="25" t="e">
        <f t="shared" si="7"/>
        <v>#VALUE!</v>
      </c>
      <c r="R143" s="25" t="e">
        <f t="shared" si="7"/>
        <v>#VALUE!</v>
      </c>
      <c r="S143" s="25" t="e">
        <f t="shared" si="7"/>
        <v>#VALUE!</v>
      </c>
      <c r="T143" s="12"/>
      <c r="U143" s="12"/>
      <c r="V143" s="12"/>
      <c r="W143" s="12"/>
      <c r="X143" s="12"/>
      <c r="Y143" s="12"/>
      <c r="Z143" s="12"/>
      <c r="AA143" s="13"/>
      <c r="AB143" s="13"/>
      <c r="AC143" s="13"/>
      <c r="AD143" s="13"/>
    </row>
    <row r="144" spans="1:30" ht="16" x14ac:dyDescent="0.2">
      <c r="A144" s="3" t="s">
        <v>146</v>
      </c>
      <c r="B144" s="4">
        <v>2266000</v>
      </c>
      <c r="C144" s="4">
        <v>-9201000</v>
      </c>
      <c r="D144" s="4">
        <v>-123165000</v>
      </c>
      <c r="E144" s="4">
        <v>-38971000</v>
      </c>
      <c r="F144" s="4">
        <v>-10912000</v>
      </c>
      <c r="G144" s="4">
        <v>-23155000</v>
      </c>
      <c r="H144" s="4">
        <v>-63001000</v>
      </c>
      <c r="I144" s="4">
        <v>52705000</v>
      </c>
      <c r="J144" s="4">
        <v>20998000</v>
      </c>
      <c r="K144" s="4">
        <v>29209000</v>
      </c>
      <c r="L144" s="4">
        <v>-13000000</v>
      </c>
      <c r="M144" s="4">
        <v>-13000000</v>
      </c>
      <c r="N144" s="4">
        <v>85000000</v>
      </c>
      <c r="O144" s="5" t="s">
        <v>24</v>
      </c>
      <c r="P144" s="4" t="s">
        <v>24</v>
      </c>
      <c r="Q144" s="4" t="s">
        <v>24</v>
      </c>
      <c r="R144" s="4" t="s">
        <v>24</v>
      </c>
      <c r="S144" s="4" t="s">
        <v>24</v>
      </c>
    </row>
    <row r="145" spans="1:19" ht="16" x14ac:dyDescent="0.2">
      <c r="A145" s="3" t="s">
        <v>147</v>
      </c>
      <c r="B145" s="4">
        <v>628000</v>
      </c>
      <c r="C145" s="4" t="s">
        <v>24</v>
      </c>
      <c r="D145" s="4">
        <v>25597000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46527000</v>
      </c>
      <c r="C146" s="4">
        <v>24678000</v>
      </c>
      <c r="D146" s="4">
        <v>-1989000</v>
      </c>
      <c r="E146" s="4">
        <v>-157980000</v>
      </c>
      <c r="F146" s="4">
        <v>26926000</v>
      </c>
      <c r="G146" s="4">
        <v>23458000</v>
      </c>
      <c r="H146" s="4">
        <v>126567000</v>
      </c>
      <c r="I146" s="4">
        <v>40694000</v>
      </c>
      <c r="J146" s="4">
        <v>78950000</v>
      </c>
      <c r="K146" s="4">
        <v>173365000</v>
      </c>
      <c r="L146" s="4">
        <v>36000000</v>
      </c>
      <c r="M146" s="4">
        <v>9000000</v>
      </c>
      <c r="N146" s="4">
        <v>18000000</v>
      </c>
      <c r="O146" s="5">
        <v>198000000</v>
      </c>
      <c r="P146" s="4" t="s">
        <v>24</v>
      </c>
      <c r="Q146" s="4" t="s">
        <v>24</v>
      </c>
      <c r="R146" s="4" t="s">
        <v>24</v>
      </c>
      <c r="S146" s="4">
        <v>198000000</v>
      </c>
    </row>
    <row r="147" spans="1:19" ht="16" x14ac:dyDescent="0.2">
      <c r="A147" s="3" t="s">
        <v>149</v>
      </c>
      <c r="B147" s="4">
        <v>221000</v>
      </c>
      <c r="C147" s="4">
        <v>-212237000</v>
      </c>
      <c r="D147" s="4">
        <v>456855000</v>
      </c>
      <c r="E147" s="4">
        <v>-44359000</v>
      </c>
      <c r="F147" s="4">
        <v>346920000</v>
      </c>
      <c r="G147" s="4">
        <v>-94741000</v>
      </c>
      <c r="H147" s="4">
        <v>256961000</v>
      </c>
      <c r="I147" s="4">
        <v>-111458000</v>
      </c>
      <c r="J147" s="4">
        <v>-29535000</v>
      </c>
      <c r="K147" s="4">
        <v>120257000</v>
      </c>
      <c r="L147" s="4">
        <v>-266000000</v>
      </c>
      <c r="M147" s="4">
        <v>-347000000</v>
      </c>
      <c r="N147" s="4">
        <v>-206000000</v>
      </c>
      <c r="O147" s="5">
        <v>-206000000</v>
      </c>
      <c r="P147" s="4">
        <v>-320000000</v>
      </c>
      <c r="Q147" s="4">
        <v>-44000000</v>
      </c>
      <c r="R147" s="4">
        <v>-3000000</v>
      </c>
      <c r="S147" s="4">
        <v>161000000</v>
      </c>
    </row>
    <row r="148" spans="1:19" ht="16" x14ac:dyDescent="0.2">
      <c r="A148" s="3" t="s">
        <v>150</v>
      </c>
      <c r="B148" s="4">
        <v>48232000</v>
      </c>
      <c r="C148" s="4">
        <v>-22626000</v>
      </c>
      <c r="D148" s="4">
        <v>750000</v>
      </c>
      <c r="E148" s="4">
        <v>-116458000</v>
      </c>
      <c r="F148" s="4">
        <v>-292706000</v>
      </c>
      <c r="G148" s="4">
        <v>122115000</v>
      </c>
      <c r="H148" s="4">
        <v>-31353000</v>
      </c>
      <c r="I148" s="4">
        <v>-316262000</v>
      </c>
      <c r="J148" s="4">
        <v>-1464980000</v>
      </c>
      <c r="K148" s="4">
        <v>-240574000</v>
      </c>
      <c r="L148" s="4">
        <v>-167000000</v>
      </c>
      <c r="M148" s="4">
        <v>-1092000000</v>
      </c>
      <c r="N148" s="4">
        <v>438000000</v>
      </c>
      <c r="O148" s="5" t="s">
        <v>24</v>
      </c>
      <c r="P148" s="4" t="s">
        <v>24</v>
      </c>
      <c r="Q148" s="4" t="s">
        <v>24</v>
      </c>
      <c r="R148" s="4" t="s">
        <v>24</v>
      </c>
      <c r="S148" s="4" t="s">
        <v>24</v>
      </c>
    </row>
    <row r="149" spans="1:19" ht="16" x14ac:dyDescent="0.2">
      <c r="A149" s="3" t="s">
        <v>151</v>
      </c>
      <c r="B149" s="4">
        <v>-158545000</v>
      </c>
      <c r="C149" s="4">
        <v>-53268000</v>
      </c>
      <c r="D149" s="4">
        <v>50229000</v>
      </c>
      <c r="E149" s="4">
        <v>160790000</v>
      </c>
      <c r="F149" s="4">
        <v>-483071000</v>
      </c>
      <c r="G149" s="4">
        <v>67966000</v>
      </c>
      <c r="H149" s="4">
        <v>-445089000</v>
      </c>
      <c r="I149" s="4">
        <v>-499105000</v>
      </c>
      <c r="J149" s="4">
        <v>483074000</v>
      </c>
      <c r="K149" s="4">
        <v>-77320000</v>
      </c>
      <c r="L149" s="4">
        <v>-1276000000</v>
      </c>
      <c r="M149" s="4">
        <v>-1725000000</v>
      </c>
      <c r="N149" s="4">
        <v>370000000</v>
      </c>
      <c r="O149" s="5" t="s">
        <v>24</v>
      </c>
      <c r="P149" s="4" t="s">
        <v>24</v>
      </c>
      <c r="Q149" s="4" t="s">
        <v>24</v>
      </c>
      <c r="R149" s="4" t="s">
        <v>24</v>
      </c>
      <c r="S149" s="4" t="s">
        <v>24</v>
      </c>
    </row>
    <row r="150" spans="1:19" ht="16" x14ac:dyDescent="0.2">
      <c r="A150" s="3" t="s">
        <v>152</v>
      </c>
      <c r="B150" s="4">
        <v>-212265000</v>
      </c>
      <c r="C150" s="4">
        <v>-141526000</v>
      </c>
      <c r="D150" s="4">
        <v>-82756000</v>
      </c>
      <c r="E150" s="4">
        <v>83128000</v>
      </c>
      <c r="F150" s="4">
        <v>113012000</v>
      </c>
      <c r="G150" s="4">
        <v>-194337000</v>
      </c>
      <c r="H150" s="4">
        <v>19346000</v>
      </c>
      <c r="I150" s="4">
        <v>-76602000</v>
      </c>
      <c r="J150" s="4">
        <v>28897000</v>
      </c>
      <c r="K150" s="4">
        <v>-144152000</v>
      </c>
      <c r="L150" s="4">
        <v>-90000000</v>
      </c>
      <c r="M150" s="4">
        <v>-367000000</v>
      </c>
      <c r="N150" s="4">
        <v>-214000000</v>
      </c>
      <c r="O150" s="5" t="s">
        <v>24</v>
      </c>
      <c r="P150" s="4" t="s">
        <v>24</v>
      </c>
      <c r="Q150" s="4" t="s">
        <v>24</v>
      </c>
      <c r="R150" s="4" t="s">
        <v>24</v>
      </c>
      <c r="S150" s="4" t="s">
        <v>24</v>
      </c>
    </row>
    <row r="151" spans="1:19" ht="16" x14ac:dyDescent="0.2">
      <c r="A151" s="3" t="s">
        <v>153</v>
      </c>
      <c r="B151" s="4">
        <v>319594000</v>
      </c>
      <c r="C151" s="4">
        <v>7928000</v>
      </c>
      <c r="D151" s="4">
        <v>493657000</v>
      </c>
      <c r="E151" s="4">
        <v>-166781000</v>
      </c>
      <c r="F151" s="4">
        <v>984651000</v>
      </c>
      <c r="G151" s="4">
        <v>-86060000</v>
      </c>
      <c r="H151" s="4">
        <v>744470000</v>
      </c>
      <c r="I151" s="4">
        <v>815258000</v>
      </c>
      <c r="J151" s="4">
        <v>961662000</v>
      </c>
      <c r="K151" s="4">
        <v>592972000</v>
      </c>
      <c r="L151" s="4">
        <v>1310000000</v>
      </c>
      <c r="M151" s="4">
        <v>2866000000</v>
      </c>
      <c r="N151" s="4">
        <v>-853000000</v>
      </c>
      <c r="O151" s="5" t="s">
        <v>24</v>
      </c>
      <c r="P151" s="4" t="s">
        <v>24</v>
      </c>
      <c r="Q151" s="4" t="s">
        <v>24</v>
      </c>
      <c r="R151" s="4" t="s">
        <v>24</v>
      </c>
      <c r="S151" s="4" t="s">
        <v>24</v>
      </c>
    </row>
    <row r="152" spans="1:19" ht="16" x14ac:dyDescent="0.2">
      <c r="A152" s="3" t="s">
        <v>154</v>
      </c>
      <c r="B152" s="4">
        <v>3205000</v>
      </c>
      <c r="C152" s="4">
        <v>-2745000</v>
      </c>
      <c r="D152" s="4">
        <v>-5025000</v>
      </c>
      <c r="E152" s="4">
        <v>-5038000</v>
      </c>
      <c r="F152" s="4">
        <v>25034000</v>
      </c>
      <c r="G152" s="4">
        <v>-4425000</v>
      </c>
      <c r="H152" s="4">
        <v>-30413000</v>
      </c>
      <c r="I152" s="4">
        <v>-34747000</v>
      </c>
      <c r="J152" s="4">
        <v>-38188000</v>
      </c>
      <c r="K152" s="4">
        <v>-10669000</v>
      </c>
      <c r="L152" s="4">
        <v>-43000000</v>
      </c>
      <c r="M152" s="4">
        <v>-29000000</v>
      </c>
      <c r="N152" s="4">
        <v>53000000</v>
      </c>
      <c r="O152" s="5">
        <v>-206000000</v>
      </c>
      <c r="P152" s="4">
        <v>-320000000</v>
      </c>
      <c r="Q152" s="4">
        <v>-44000000</v>
      </c>
      <c r="R152" s="4">
        <v>-3000000</v>
      </c>
      <c r="S152" s="4">
        <v>161000000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828009000</v>
      </c>
      <c r="C154" s="4">
        <v>634226000</v>
      </c>
      <c r="D154" s="4">
        <v>1213889000</v>
      </c>
      <c r="E154" s="4">
        <v>498857000</v>
      </c>
      <c r="F154" s="4">
        <v>1240282000</v>
      </c>
      <c r="G154" s="4">
        <v>916207000</v>
      </c>
      <c r="H154" s="4">
        <v>1256643000</v>
      </c>
      <c r="I154" s="4">
        <v>933850000</v>
      </c>
      <c r="J154" s="4">
        <v>1193066000</v>
      </c>
      <c r="K154" s="4">
        <v>1257275000</v>
      </c>
      <c r="L154" s="4">
        <v>1433000000</v>
      </c>
      <c r="M154" s="4">
        <v>1651000000</v>
      </c>
      <c r="N154" s="4">
        <v>1734000000</v>
      </c>
      <c r="O154" s="5">
        <v>1734000000</v>
      </c>
      <c r="P154" s="4">
        <v>166000000</v>
      </c>
      <c r="Q154" s="4">
        <v>414000000</v>
      </c>
      <c r="R154" s="4">
        <v>468000000</v>
      </c>
      <c r="S154" s="4">
        <v>686000000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23483000</v>
      </c>
      <c r="C156" s="4">
        <v>16408000</v>
      </c>
      <c r="D156" s="4">
        <v>15792000</v>
      </c>
      <c r="E156" s="4">
        <v>161138000</v>
      </c>
      <c r="F156" s="4">
        <v>15784000</v>
      </c>
      <c r="G156" s="4">
        <v>26031000</v>
      </c>
      <c r="H156" s="4">
        <v>175000000</v>
      </c>
      <c r="I156" s="4">
        <v>350291000</v>
      </c>
      <c r="J156" s="4">
        <v>218708000</v>
      </c>
      <c r="K156" s="4">
        <v>186655000</v>
      </c>
      <c r="L156" s="4">
        <v>366000000</v>
      </c>
      <c r="M156" s="4">
        <v>544000000</v>
      </c>
      <c r="N156" s="4">
        <v>322000000</v>
      </c>
      <c r="O156" s="5">
        <v>322000000</v>
      </c>
      <c r="P156" s="4">
        <v>150000000</v>
      </c>
      <c r="Q156" s="4">
        <v>19000000</v>
      </c>
      <c r="R156" s="4">
        <v>11000000</v>
      </c>
      <c r="S156" s="4">
        <v>142000000</v>
      </c>
    </row>
    <row r="157" spans="1:19" ht="16" x14ac:dyDescent="0.2">
      <c r="A157" s="3" t="s">
        <v>159</v>
      </c>
      <c r="B157" s="4">
        <v>23483000</v>
      </c>
      <c r="C157" s="4">
        <v>16408000</v>
      </c>
      <c r="D157" s="4">
        <v>15792000</v>
      </c>
      <c r="E157" s="4">
        <v>161138000</v>
      </c>
      <c r="F157" s="4">
        <v>15784000</v>
      </c>
      <c r="G157" s="4">
        <v>26031000</v>
      </c>
      <c r="H157" s="4">
        <v>175000000</v>
      </c>
      <c r="I157" s="4">
        <v>350291000</v>
      </c>
      <c r="J157" s="4">
        <v>218708000</v>
      </c>
      <c r="K157" s="4">
        <v>186655000</v>
      </c>
      <c r="L157" s="4">
        <v>366000000</v>
      </c>
      <c r="M157" s="4">
        <v>544000000</v>
      </c>
      <c r="N157" s="4">
        <v>322000000</v>
      </c>
      <c r="O157" s="5">
        <v>322000000</v>
      </c>
      <c r="P157" s="4">
        <v>150000000</v>
      </c>
      <c r="Q157" s="4">
        <v>19000000</v>
      </c>
      <c r="R157" s="4">
        <v>11000000</v>
      </c>
      <c r="S157" s="4">
        <v>142000000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-458989000</v>
      </c>
      <c r="C159" s="4">
        <v>-497697000</v>
      </c>
      <c r="D159" s="4">
        <v>-736858000</v>
      </c>
      <c r="E159" s="4">
        <v>-624060000</v>
      </c>
      <c r="F159" s="4">
        <v>-963145000</v>
      </c>
      <c r="G159" s="4">
        <v>-924239000</v>
      </c>
      <c r="H159" s="4">
        <v>-716485000</v>
      </c>
      <c r="I159" s="4">
        <v>-1036651000</v>
      </c>
      <c r="J159" s="4">
        <v>-1005480000</v>
      </c>
      <c r="K159" s="4">
        <v>-983035000</v>
      </c>
      <c r="L159" s="4">
        <v>-1159000000</v>
      </c>
      <c r="M159" s="4">
        <v>-1385000000</v>
      </c>
      <c r="N159" s="4">
        <v>-1030000000</v>
      </c>
      <c r="O159" s="5">
        <v>-1030000000</v>
      </c>
      <c r="P159" s="4">
        <v>-314000000</v>
      </c>
      <c r="Q159" s="4">
        <v>-323000000</v>
      </c>
      <c r="R159" s="4">
        <v>-223000000</v>
      </c>
      <c r="S159" s="4">
        <v>-170000000</v>
      </c>
    </row>
    <row r="160" spans="1:19" ht="16" x14ac:dyDescent="0.2">
      <c r="A160" s="3" t="s">
        <v>162</v>
      </c>
      <c r="B160" s="4">
        <v>-458989000</v>
      </c>
      <c r="C160" s="4">
        <v>-497697000</v>
      </c>
      <c r="D160" s="4">
        <v>-736858000</v>
      </c>
      <c r="E160" s="4">
        <v>-624060000</v>
      </c>
      <c r="F160" s="4">
        <v>-963145000</v>
      </c>
      <c r="G160" s="4">
        <v>-924239000</v>
      </c>
      <c r="H160" s="4">
        <v>-716485000</v>
      </c>
      <c r="I160" s="4">
        <v>-1036651000</v>
      </c>
      <c r="J160" s="4">
        <v>-1005480000</v>
      </c>
      <c r="K160" s="4">
        <v>-983035000</v>
      </c>
      <c r="L160" s="4">
        <v>-1159000000</v>
      </c>
      <c r="M160" s="4">
        <v>-1385000000</v>
      </c>
      <c r="N160" s="4">
        <v>-1030000000</v>
      </c>
      <c r="O160" s="5">
        <v>-1030000000</v>
      </c>
      <c r="P160" s="4">
        <v>-314000000</v>
      </c>
      <c r="Q160" s="4">
        <v>-323000000</v>
      </c>
      <c r="R160" s="4">
        <v>-223000000</v>
      </c>
      <c r="S160" s="4">
        <v>-170000000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5800000</v>
      </c>
      <c r="C162" s="4" t="s">
        <v>24</v>
      </c>
      <c r="D162" s="4">
        <v>-3342000</v>
      </c>
      <c r="E162" s="4">
        <v>-3600000</v>
      </c>
      <c r="F162" s="4">
        <v>-11939000</v>
      </c>
      <c r="G162" s="4">
        <v>-10250000</v>
      </c>
      <c r="H162" s="4">
        <v>-2033000</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v>5800000</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v>-3342000</v>
      </c>
      <c r="E164" s="4">
        <v>-3600000</v>
      </c>
      <c r="F164" s="4">
        <v>-11939000</v>
      </c>
      <c r="G164" s="4">
        <v>-10250000</v>
      </c>
      <c r="H164" s="4">
        <v>-2033000</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3985000</v>
      </c>
      <c r="C165" s="4">
        <v>-125098000</v>
      </c>
      <c r="D165" s="4">
        <v>-650054000</v>
      </c>
      <c r="E165" s="4">
        <v>531189000</v>
      </c>
      <c r="F165" s="4">
        <v>-167441000</v>
      </c>
      <c r="G165" s="4">
        <v>-242143000</v>
      </c>
      <c r="H165" s="4">
        <v>-36620000</v>
      </c>
      <c r="I165" s="4">
        <v>-109664000</v>
      </c>
      <c r="J165" s="4">
        <v>-153239000</v>
      </c>
      <c r="K165" s="4">
        <v>-146909000</v>
      </c>
      <c r="L165" s="4">
        <v>-50000000</v>
      </c>
      <c r="M165" s="4">
        <v>-18000000</v>
      </c>
      <c r="N165" s="4">
        <v>21000000</v>
      </c>
      <c r="O165" s="5">
        <v>-29000000</v>
      </c>
      <c r="P165" s="4" t="s">
        <v>24</v>
      </c>
      <c r="Q165" s="4" t="s">
        <v>24</v>
      </c>
      <c r="R165" s="4">
        <v>-30000000</v>
      </c>
      <c r="S165" s="4">
        <v>1000000</v>
      </c>
    </row>
    <row r="166" spans="1:19" ht="16" x14ac:dyDescent="0.2">
      <c r="A166" s="3" t="s">
        <v>168</v>
      </c>
      <c r="B166" s="4">
        <v>3985000</v>
      </c>
      <c r="C166" s="4" t="s">
        <v>24</v>
      </c>
      <c r="D166" s="4" t="s">
        <v>24</v>
      </c>
      <c r="E166" s="4">
        <v>531189000</v>
      </c>
      <c r="F166" s="4">
        <v>10191000</v>
      </c>
      <c r="G166" s="4" t="s">
        <v>24</v>
      </c>
      <c r="H166" s="4" t="s">
        <v>24</v>
      </c>
      <c r="I166" s="4" t="s">
        <v>24</v>
      </c>
      <c r="J166" s="4" t="s">
        <v>24</v>
      </c>
      <c r="K166" s="4" t="s">
        <v>24</v>
      </c>
      <c r="L166" s="4" t="s">
        <v>24</v>
      </c>
      <c r="M166" s="4" t="s">
        <v>24</v>
      </c>
      <c r="N166" s="4">
        <v>50000000</v>
      </c>
      <c r="O166" s="5" t="s">
        <v>24</v>
      </c>
      <c r="P166" s="4" t="s">
        <v>24</v>
      </c>
      <c r="Q166" s="4" t="s">
        <v>24</v>
      </c>
      <c r="R166" s="4" t="s">
        <v>24</v>
      </c>
      <c r="S166" s="4" t="s">
        <v>24</v>
      </c>
    </row>
    <row r="167" spans="1:19" ht="16" x14ac:dyDescent="0.2">
      <c r="A167" s="3" t="s">
        <v>169</v>
      </c>
      <c r="B167" s="4" t="s">
        <v>24</v>
      </c>
      <c r="C167" s="4">
        <v>-125098000</v>
      </c>
      <c r="D167" s="4">
        <v>-650054000</v>
      </c>
      <c r="E167" s="4" t="s">
        <v>24</v>
      </c>
      <c r="F167" s="4">
        <v>-177632000</v>
      </c>
      <c r="G167" s="4">
        <v>-242143000</v>
      </c>
      <c r="H167" s="4">
        <v>-36620000</v>
      </c>
      <c r="I167" s="4">
        <v>-109664000</v>
      </c>
      <c r="J167" s="4">
        <v>-153239000</v>
      </c>
      <c r="K167" s="4">
        <v>-146909000</v>
      </c>
      <c r="L167" s="4">
        <v>-50000000</v>
      </c>
      <c r="M167" s="4">
        <v>-18000000</v>
      </c>
      <c r="N167" s="4">
        <v>-29000000</v>
      </c>
      <c r="O167" s="5">
        <v>-29000000</v>
      </c>
      <c r="P167" s="4" t="s">
        <v>24</v>
      </c>
      <c r="Q167" s="4" t="s">
        <v>24</v>
      </c>
      <c r="R167" s="4">
        <v>-30000000</v>
      </c>
      <c r="S167" s="4">
        <v>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-557000</v>
      </c>
      <c r="C169" s="4">
        <v>517000</v>
      </c>
      <c r="D169" s="4" t="s">
        <v>24</v>
      </c>
      <c r="E169" s="4">
        <v>-4000000</v>
      </c>
      <c r="F169" s="4">
        <v>5294000</v>
      </c>
      <c r="G169" s="4">
        <v>-29380000</v>
      </c>
      <c r="H169" s="4">
        <v>673000</v>
      </c>
      <c r="I169" s="4">
        <v>-2360000</v>
      </c>
      <c r="J169" s="4">
        <v>67557000</v>
      </c>
      <c r="K169" s="4">
        <v>22176000</v>
      </c>
      <c r="L169" s="4">
        <v>-8000000</v>
      </c>
      <c r="M169" s="4">
        <v>1000000</v>
      </c>
      <c r="N169" s="4">
        <v>-36000000</v>
      </c>
      <c r="O169" s="5">
        <v>14000000</v>
      </c>
      <c r="P169" s="4">
        <v>-12000000</v>
      </c>
      <c r="Q169" s="4">
        <v>-4000000</v>
      </c>
      <c r="R169" s="4">
        <v>-12000000</v>
      </c>
      <c r="S169" s="4">
        <v>42000000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-426278000</v>
      </c>
      <c r="C171" s="4">
        <v>-605870000</v>
      </c>
      <c r="D171" s="4">
        <v>-1374462000</v>
      </c>
      <c r="E171" s="4">
        <v>60667000</v>
      </c>
      <c r="F171" s="4">
        <v>-1121447000</v>
      </c>
      <c r="G171" s="4">
        <v>-1179981000</v>
      </c>
      <c r="H171" s="4">
        <v>-579465000</v>
      </c>
      <c r="I171" s="4">
        <v>-798384000</v>
      </c>
      <c r="J171" s="4">
        <v>-872454000</v>
      </c>
      <c r="K171" s="4">
        <v>-921113000</v>
      </c>
      <c r="L171" s="4">
        <v>-851000000</v>
      </c>
      <c r="M171" s="4">
        <v>-858000000</v>
      </c>
      <c r="N171" s="4">
        <v>-723000000</v>
      </c>
      <c r="O171" s="5">
        <v>-723000000</v>
      </c>
      <c r="P171" s="4">
        <v>-176000000</v>
      </c>
      <c r="Q171" s="4">
        <v>-308000000</v>
      </c>
      <c r="R171" s="4">
        <v>-254000000</v>
      </c>
      <c r="S171" s="4">
        <v>15000000</v>
      </c>
    </row>
    <row r="172" spans="1:19" ht="16" x14ac:dyDescent="0.2">
      <c r="A172" s="3" t="s">
        <v>173</v>
      </c>
      <c r="B172" s="4">
        <v>-60411000</v>
      </c>
      <c r="C172" s="4">
        <v>-65240000</v>
      </c>
      <c r="D172" s="4">
        <v>-67181000</v>
      </c>
      <c r="E172" s="4">
        <v>-68211000</v>
      </c>
      <c r="F172" s="4">
        <v>-63138000</v>
      </c>
      <c r="G172" s="4">
        <v>-62436000</v>
      </c>
      <c r="H172" s="4">
        <v>-59959000</v>
      </c>
      <c r="I172" s="4">
        <v>-57833000</v>
      </c>
      <c r="J172" s="4">
        <v>-52004000</v>
      </c>
      <c r="K172" s="4">
        <v>-50462000</v>
      </c>
      <c r="L172" s="4">
        <v>-50000000</v>
      </c>
      <c r="M172" s="4">
        <v>-48000000</v>
      </c>
      <c r="N172" s="4">
        <v>-45000000</v>
      </c>
      <c r="O172" s="5">
        <v>-45000000</v>
      </c>
      <c r="P172" s="4">
        <v>-12000000</v>
      </c>
      <c r="Q172" s="4">
        <v>-11000000</v>
      </c>
      <c r="R172" s="4">
        <v>-11000000</v>
      </c>
      <c r="S172" s="4">
        <v>-11000000</v>
      </c>
    </row>
    <row r="173" spans="1:19" ht="16" x14ac:dyDescent="0.2">
      <c r="A173" s="3" t="s">
        <v>174</v>
      </c>
      <c r="B173" s="4">
        <v>7557560000</v>
      </c>
      <c r="C173" s="4">
        <v>484994000</v>
      </c>
      <c r="D173" s="4">
        <v>178034000</v>
      </c>
      <c r="E173" s="4">
        <v>-224136000</v>
      </c>
      <c r="F173" s="4">
        <v>-21295000</v>
      </c>
      <c r="G173" s="4">
        <v>458293000</v>
      </c>
      <c r="H173" s="4">
        <v>-45043000</v>
      </c>
      <c r="I173" s="4">
        <v>471408000</v>
      </c>
      <c r="J173" s="4">
        <v>-27026000</v>
      </c>
      <c r="K173" s="4">
        <v>232599000</v>
      </c>
      <c r="L173" s="4">
        <v>111000000</v>
      </c>
      <c r="M173" s="4">
        <v>-123000000</v>
      </c>
      <c r="N173" s="4">
        <v>-157000000</v>
      </c>
      <c r="O173" s="5">
        <v>-157000000</v>
      </c>
      <c r="P173" s="4">
        <v>-35000000</v>
      </c>
      <c r="Q173" s="4">
        <v>-14000000</v>
      </c>
      <c r="R173" s="4">
        <v>236000000</v>
      </c>
      <c r="S173" s="4">
        <v>-344000000</v>
      </c>
    </row>
    <row r="174" spans="1:19" ht="16" x14ac:dyDescent="0.2">
      <c r="A174" s="3" t="s">
        <v>175</v>
      </c>
      <c r="B174" s="4">
        <v>7572157000</v>
      </c>
      <c r="C174" s="4">
        <v>9233414000</v>
      </c>
      <c r="D174" s="4">
        <v>5764772000</v>
      </c>
      <c r="E174" s="4">
        <v>6175953000</v>
      </c>
      <c r="F174" s="4">
        <v>5966937000</v>
      </c>
      <c r="G174" s="4">
        <v>6904215000</v>
      </c>
      <c r="H174" s="4">
        <v>7434107000</v>
      </c>
      <c r="I174" s="4">
        <v>9677424000</v>
      </c>
      <c r="J174" s="4">
        <v>11985978000</v>
      </c>
      <c r="K174" s="4">
        <v>12777055000</v>
      </c>
      <c r="L174" s="4">
        <v>1724000000</v>
      </c>
      <c r="M174" s="4">
        <v>3767000000</v>
      </c>
      <c r="N174" s="4">
        <v>4047000000</v>
      </c>
      <c r="O174" s="5">
        <v>4047000000</v>
      </c>
      <c r="P174" s="4">
        <v>1026000000</v>
      </c>
      <c r="Q174" s="4">
        <v>995000000</v>
      </c>
      <c r="R174" s="4">
        <v>1535000000</v>
      </c>
      <c r="S174" s="4">
        <v>491000000</v>
      </c>
    </row>
    <row r="175" spans="1:19" ht="16" x14ac:dyDescent="0.2">
      <c r="A175" s="3" t="s">
        <v>176</v>
      </c>
      <c r="B175" s="4">
        <v>-14597000</v>
      </c>
      <c r="C175" s="4">
        <v>-8748420000</v>
      </c>
      <c r="D175" s="4">
        <v>-5586738000</v>
      </c>
      <c r="E175" s="4">
        <v>-6400089000</v>
      </c>
      <c r="F175" s="4">
        <v>-5988232000</v>
      </c>
      <c r="G175" s="4">
        <v>-6445922000</v>
      </c>
      <c r="H175" s="4">
        <v>-7479150000</v>
      </c>
      <c r="I175" s="4">
        <v>-9206016000</v>
      </c>
      <c r="J175" s="4">
        <v>-12013004000</v>
      </c>
      <c r="K175" s="4">
        <v>-12544456000</v>
      </c>
      <c r="L175" s="4">
        <v>-1613000000</v>
      </c>
      <c r="M175" s="4">
        <v>-3890000000</v>
      </c>
      <c r="N175" s="4">
        <v>-4204000000</v>
      </c>
      <c r="O175" s="5">
        <v>-4204000000</v>
      </c>
      <c r="P175" s="4">
        <v>-1061000000</v>
      </c>
      <c r="Q175" s="4">
        <v>-1009000000</v>
      </c>
      <c r="R175" s="4">
        <v>-1299000000</v>
      </c>
      <c r="S175" s="4">
        <v>-835000000</v>
      </c>
    </row>
    <row r="176" spans="1:19" ht="16" x14ac:dyDescent="0.2">
      <c r="A176" s="3" t="s">
        <v>177</v>
      </c>
      <c r="B176" s="4">
        <v>-209989000</v>
      </c>
      <c r="C176" s="4">
        <v>-70991000</v>
      </c>
      <c r="D176" s="4">
        <v>-129262000</v>
      </c>
      <c r="E176" s="4">
        <v>-260274000</v>
      </c>
      <c r="F176" s="4">
        <v>-85576000</v>
      </c>
      <c r="G176" s="4">
        <v>-148340000</v>
      </c>
      <c r="H176" s="4">
        <v>-306640000</v>
      </c>
      <c r="I176" s="4">
        <v>-450319000</v>
      </c>
      <c r="J176" s="4">
        <v>-350323000</v>
      </c>
      <c r="K176" s="4">
        <v>-214510000</v>
      </c>
      <c r="L176" s="4">
        <v>-428000000</v>
      </c>
      <c r="M176" s="4">
        <v>-696000000</v>
      </c>
      <c r="N176" s="4">
        <v>-487000000</v>
      </c>
      <c r="O176" s="5">
        <v>-487000000</v>
      </c>
      <c r="P176" s="4">
        <v>-161000000</v>
      </c>
      <c r="Q176" s="4">
        <v>-127000000</v>
      </c>
      <c r="R176" s="4">
        <v>-154000000</v>
      </c>
      <c r="S176" s="4">
        <v>-45000000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-209989000</v>
      </c>
      <c r="C178" s="4">
        <v>-70991000</v>
      </c>
      <c r="D178" s="4">
        <v>-129262000</v>
      </c>
      <c r="E178" s="4">
        <v>-260274000</v>
      </c>
      <c r="F178" s="4">
        <v>-85576000</v>
      </c>
      <c r="G178" s="4">
        <v>-148340000</v>
      </c>
      <c r="H178" s="4">
        <v>-306640000</v>
      </c>
      <c r="I178" s="4">
        <v>-450319000</v>
      </c>
      <c r="J178" s="4">
        <v>-350323000</v>
      </c>
      <c r="K178" s="4">
        <v>-214510000</v>
      </c>
      <c r="L178" s="4">
        <v>-428000000</v>
      </c>
      <c r="M178" s="4">
        <v>-696000000</v>
      </c>
      <c r="N178" s="4">
        <v>-487000000</v>
      </c>
      <c r="O178" s="5">
        <v>-487000000</v>
      </c>
      <c r="P178" s="4">
        <v>-161000000</v>
      </c>
      <c r="Q178" s="4">
        <v>-127000000</v>
      </c>
      <c r="R178" s="4">
        <v>-154000000</v>
      </c>
      <c r="S178" s="4">
        <v>-45000000</v>
      </c>
    </row>
    <row r="179" spans="1:1022 1027:2048 2053:3060 3074:4086 4100:5112 5126:6138 6152:7164 7178:8190 8204:9216 9230:10237 10242:11263 11268:12275 12289:13301 13315:14327 14341:15353 15367:16379" ht="16" x14ac:dyDescent="0.2">
      <c r="A179" s="3" t="s">
        <v>180</v>
      </c>
      <c r="B179" s="4">
        <v>-7554882000</v>
      </c>
      <c r="C179" s="4">
        <v>-31405000</v>
      </c>
      <c r="D179" s="4">
        <v>-4584000</v>
      </c>
      <c r="E179" s="4">
        <v>-24198000</v>
      </c>
      <c r="F179" s="4">
        <v>7460000</v>
      </c>
      <c r="G179" s="4">
        <v>5995000</v>
      </c>
      <c r="H179" s="4">
        <v>7096000</v>
      </c>
      <c r="I179" s="4">
        <v>-10300000</v>
      </c>
      <c r="J179" s="4">
        <v>13581000</v>
      </c>
      <c r="K179" s="4">
        <v>-32750000</v>
      </c>
      <c r="L179" s="4">
        <v>-46000000</v>
      </c>
      <c r="M179" s="4">
        <v>-21000000</v>
      </c>
      <c r="N179" s="4">
        <v>9000000</v>
      </c>
      <c r="O179" s="5">
        <v>9000000</v>
      </c>
      <c r="P179" s="4">
        <v>-33000000</v>
      </c>
      <c r="Q179" s="4">
        <v>22000000</v>
      </c>
      <c r="R179" s="4">
        <v>-4000000</v>
      </c>
      <c r="S179" s="4">
        <v>24000000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-267722000</v>
      </c>
      <c r="C181" s="4">
        <v>317358000</v>
      </c>
      <c r="D181" s="4">
        <v>-22993000</v>
      </c>
      <c r="E181" s="4">
        <v>-576819000</v>
      </c>
      <c r="F181" s="4">
        <v>-162549000</v>
      </c>
      <c r="G181" s="4">
        <v>253512000</v>
      </c>
      <c r="H181" s="4">
        <v>-404546000</v>
      </c>
      <c r="I181" s="4">
        <v>-47044000</v>
      </c>
      <c r="J181" s="4">
        <v>-415772000</v>
      </c>
      <c r="K181" s="4">
        <v>-65123000</v>
      </c>
      <c r="L181" s="4">
        <v>-413000000</v>
      </c>
      <c r="M181" s="4">
        <v>-888000000</v>
      </c>
      <c r="N181" s="4">
        <v>-680000000</v>
      </c>
      <c r="O181" s="5">
        <v>-680000000</v>
      </c>
      <c r="P181" s="4">
        <v>-241000000</v>
      </c>
      <c r="Q181" s="4">
        <v>-130000000</v>
      </c>
      <c r="R181" s="4">
        <v>67000000</v>
      </c>
      <c r="S181" s="4">
        <v>-376000000</v>
      </c>
    </row>
    <row r="182" spans="1:1022 1027:2048 2053:3060 3074:4086 4100:5112 5126:6138 6152:7164 7178:8190 8204:9216 9230:10237 10242:11263 11268:12275 12289:13301 13315:14327 14341:15353 15367:16379" ht="16" x14ac:dyDescent="0.2">
      <c r="A182" s="3" t="s">
        <v>182</v>
      </c>
      <c r="B182" s="4">
        <v>10273000</v>
      </c>
      <c r="C182" s="4">
        <v>-17069000</v>
      </c>
      <c r="D182" s="4">
        <v>-22317000</v>
      </c>
      <c r="E182" s="4">
        <v>6171000</v>
      </c>
      <c r="F182" s="4">
        <v>-42572000</v>
      </c>
      <c r="G182" s="4">
        <v>8358000</v>
      </c>
      <c r="H182" s="4">
        <v>5228000</v>
      </c>
      <c r="I182" s="4">
        <v>-20392000</v>
      </c>
      <c r="J182" s="4">
        <v>554000</v>
      </c>
      <c r="K182" s="4">
        <v>-40825000</v>
      </c>
      <c r="L182" s="4">
        <v>4000000</v>
      </c>
      <c r="M182" s="4">
        <v>6000000</v>
      </c>
      <c r="N182" s="4">
        <v>-5000000</v>
      </c>
      <c r="O182" s="5">
        <v>-5000000</v>
      </c>
      <c r="P182" s="4">
        <v>-10000000</v>
      </c>
      <c r="Q182" s="4">
        <v>7000000</v>
      </c>
      <c r="R182" s="4">
        <v>-1000000</v>
      </c>
      <c r="S182" s="4">
        <v>-1000000</v>
      </c>
    </row>
    <row r="183" spans="1:1022 1027:2048 2053:3060 3074:4086 4100:5112 5126:6138 6152:7164 7178:8190 8204:9216 9230:10237 10242:11263 11268:12275 12289:13301 13315:14327 14341:15353 15367:16379" ht="16" x14ac:dyDescent="0.2">
      <c r="A183" s="3" t="s">
        <v>183</v>
      </c>
      <c r="B183" s="4">
        <v>134009000</v>
      </c>
      <c r="C183" s="4">
        <v>345714000</v>
      </c>
      <c r="D183" s="4">
        <v>-183566000</v>
      </c>
      <c r="E183" s="4">
        <v>-17295000</v>
      </c>
      <c r="F183" s="4">
        <v>-43714000</v>
      </c>
      <c r="G183" s="4">
        <v>-10262000</v>
      </c>
      <c r="H183" s="4">
        <v>272632000</v>
      </c>
      <c r="I183" s="4">
        <v>88422000</v>
      </c>
      <c r="J183" s="4">
        <v>-95160000</v>
      </c>
      <c r="K183" s="4">
        <v>271039000</v>
      </c>
      <c r="L183" s="4">
        <v>169000000</v>
      </c>
      <c r="M183" s="4">
        <v>-95000000</v>
      </c>
      <c r="N183" s="4">
        <v>331000000</v>
      </c>
      <c r="O183" s="5">
        <v>331000000</v>
      </c>
      <c r="P183" s="4">
        <v>-251000000</v>
      </c>
      <c r="Q183" s="4">
        <v>-24000000</v>
      </c>
      <c r="R183" s="4">
        <v>281000000</v>
      </c>
      <c r="S183" s="4">
        <v>325000000</v>
      </c>
    </row>
    <row r="184" spans="1:1022 1027:2048 2053:3060 3074:4086 4100:5112 5126:6138 6152:7164 7178:8190 8204:9216 9230:10237 10242:11263 11268:12275 12289:13301 13315:14327 14341:15353 15367:16379" ht="16" x14ac:dyDescent="0.2">
      <c r="A184" s="3" t="s">
        <v>54</v>
      </c>
      <c r="B184" s="4">
        <v>922485000</v>
      </c>
      <c r="C184" s="4">
        <v>975423000</v>
      </c>
      <c r="D184" s="4">
        <v>1044605000</v>
      </c>
      <c r="E184" s="4">
        <v>784683000</v>
      </c>
      <c r="F184" s="4">
        <v>1117653000</v>
      </c>
      <c r="G184" s="4">
        <v>1230954000</v>
      </c>
      <c r="H184" s="4">
        <v>1333142000</v>
      </c>
      <c r="I184" s="4">
        <v>1352759000</v>
      </c>
      <c r="J184" s="4">
        <v>1499103000</v>
      </c>
      <c r="K184" s="4">
        <v>1451013000</v>
      </c>
      <c r="L184" s="4">
        <v>1941000000</v>
      </c>
      <c r="M184" s="4">
        <v>2336000000</v>
      </c>
      <c r="N184" s="4">
        <v>2518000000</v>
      </c>
      <c r="O184" s="5">
        <v>2518000000</v>
      </c>
      <c r="P184" s="4">
        <v>670000000</v>
      </c>
      <c r="Q184" s="4">
        <v>610000000</v>
      </c>
      <c r="R184" s="4">
        <v>613000000</v>
      </c>
      <c r="S184" s="4">
        <v>625000000</v>
      </c>
    </row>
    <row r="185" spans="1:1022 1027:2048 2053:3060 3074:4086 4100:5112 5126:6138 6152:7164 7178:8190 8204:9216 9230:10237 10242:11263 11268:12275 12289:13301 13315:14327 14341:15353 15367:16379" ht="16" x14ac:dyDescent="0.2">
      <c r="A185" s="3" t="s">
        <v>55</v>
      </c>
      <c r="B185" s="6">
        <v>5.58</v>
      </c>
      <c r="C185" s="6">
        <v>5.69</v>
      </c>
      <c r="D185" s="6">
        <v>5.7</v>
      </c>
      <c r="E185" s="6">
        <v>4.9800000000000004</v>
      </c>
      <c r="F185" s="6">
        <v>6.24</v>
      </c>
      <c r="G185" s="6">
        <v>6.71</v>
      </c>
      <c r="H185" s="6">
        <v>6.99</v>
      </c>
      <c r="I185" s="6">
        <v>6.12</v>
      </c>
      <c r="J185" s="6">
        <v>5.93</v>
      </c>
      <c r="K185" s="6">
        <v>5.32</v>
      </c>
      <c r="L185" s="6">
        <v>6.63</v>
      </c>
      <c r="M185" s="6">
        <v>6.98</v>
      </c>
      <c r="N185" s="6">
        <v>7.26</v>
      </c>
      <c r="O185" s="7">
        <v>7.26</v>
      </c>
      <c r="P185" s="6">
        <v>6.91</v>
      </c>
      <c r="Q185" s="6">
        <v>6.91</v>
      </c>
      <c r="R185" s="6">
        <v>7.02</v>
      </c>
      <c r="S185" s="6">
        <v>7.26</v>
      </c>
    </row>
    <row r="186" spans="1:1022 1027:2048 2053:3060 3074:4086 4100:5112 5126:6138 6152:7164 7178:8190 8204:9216 9230:10237 10242:11263 11268:12275 12289:13301 13315:14327 14341:15353 15367:16379" ht="16" x14ac:dyDescent="0.2">
      <c r="A186" s="3" t="s">
        <v>184</v>
      </c>
      <c r="B186" s="4">
        <v>-3985000</v>
      </c>
      <c r="C186" s="4">
        <v>125098000</v>
      </c>
      <c r="D186" s="4">
        <v>650054000</v>
      </c>
      <c r="E186" s="4">
        <v>-531189000</v>
      </c>
      <c r="F186" s="4">
        <v>167441000</v>
      </c>
      <c r="G186" s="4">
        <v>242143000</v>
      </c>
      <c r="H186" s="4">
        <v>36620000</v>
      </c>
      <c r="I186" s="4">
        <v>109664000</v>
      </c>
      <c r="J186" s="4">
        <v>153239000</v>
      </c>
      <c r="K186" s="4">
        <v>146909000</v>
      </c>
      <c r="L186" s="4">
        <v>50000000</v>
      </c>
      <c r="M186" s="4">
        <v>18000000</v>
      </c>
      <c r="N186" s="4">
        <v>-21000000</v>
      </c>
      <c r="O186" s="5">
        <v>29000000</v>
      </c>
      <c r="P186" s="4" t="s">
        <v>24</v>
      </c>
      <c r="Q186" s="4" t="s">
        <v>24</v>
      </c>
      <c r="R186" s="4">
        <v>30000000</v>
      </c>
      <c r="S186" s="4">
        <v>-1000000</v>
      </c>
    </row>
    <row r="187" spans="1:1022 1027:2048 2053:3060 3074:4086 4100:5112 5126:6138 6152:7164 7178:8190 8204:9216 9230:10237 10242:11263 11268:12275 12289:13301 13315:14327 14341:15353 15367:16379" ht="16" x14ac:dyDescent="0.2">
      <c r="A187" s="3" t="s">
        <v>185</v>
      </c>
      <c r="B187" s="4">
        <v>369020000</v>
      </c>
      <c r="C187" s="4">
        <v>136529000</v>
      </c>
      <c r="D187" s="4">
        <v>477031000</v>
      </c>
      <c r="E187" s="4">
        <v>-125203000</v>
      </c>
      <c r="F187" s="4">
        <v>277137000</v>
      </c>
      <c r="G187" s="4">
        <v>-8032000</v>
      </c>
      <c r="H187" s="4">
        <v>540158000</v>
      </c>
      <c r="I187" s="4">
        <v>-102801000</v>
      </c>
      <c r="J187" s="4">
        <v>187586000</v>
      </c>
      <c r="K187" s="4">
        <v>274240000</v>
      </c>
      <c r="L187" s="4">
        <v>274000000</v>
      </c>
      <c r="M187" s="4">
        <v>266000000</v>
      </c>
      <c r="N187" s="4">
        <v>704000000</v>
      </c>
      <c r="O187" s="5">
        <v>704000000</v>
      </c>
      <c r="P187" s="4">
        <v>-148000000</v>
      </c>
      <c r="Q187" s="4">
        <v>91000000</v>
      </c>
      <c r="R187" s="4">
        <v>245000000</v>
      </c>
      <c r="S187" s="4">
        <v>516000000</v>
      </c>
    </row>
    <row r="188" spans="1:1022 1027:2048 2053:3060 3074:4086 4100:5112 5126:6138 6152:7164 7178:8190 8204:9216 9230:10237 10242:11263 11268:12275 12289:13301 13315:14327 14341:15353 15367:16379" ht="16" x14ac:dyDescent="0.2">
      <c r="A188" s="24" t="s">
        <v>186</v>
      </c>
      <c r="B188" s="22">
        <v>446653860</v>
      </c>
      <c r="C188" s="22">
        <v>224503721</v>
      </c>
      <c r="D188" s="22">
        <v>597217780</v>
      </c>
      <c r="E188" s="22">
        <v>-128108289</v>
      </c>
      <c r="F188" s="22">
        <v>361488081</v>
      </c>
      <c r="G188" s="22">
        <v>81393824</v>
      </c>
      <c r="H188" s="22">
        <v>616585847</v>
      </c>
      <c r="I188" s="22">
        <v>-63238388</v>
      </c>
      <c r="J188" s="22">
        <v>329540683</v>
      </c>
      <c r="K188" s="22">
        <v>312103918</v>
      </c>
      <c r="L188" s="22">
        <v>370122881</v>
      </c>
      <c r="M188" s="22">
        <v>388173842</v>
      </c>
      <c r="N188" s="22">
        <v>525751189</v>
      </c>
      <c r="O188" s="23">
        <v>797985737</v>
      </c>
      <c r="P188" s="22">
        <v>-102505017</v>
      </c>
      <c r="Q188" s="22">
        <v>142930314</v>
      </c>
      <c r="R188" s="22">
        <v>181800654</v>
      </c>
      <c r="S188" s="22">
        <v>486256757</v>
      </c>
    </row>
    <row r="189" spans="1:1022 1027:2048 2053:3060 3074:4086 4100:5112 5126:6138 6152:7164 7178:8190 8204:9216 9230:10237 10242:11263 11268:12275 12289:13301 13315:14327 14341:15353 15367:16379" ht="19" x14ac:dyDescent="0.25">
      <c r="A189" s="26" t="s">
        <v>199</v>
      </c>
      <c r="B189" s="27"/>
      <c r="C189" s="28">
        <f>(C188/B188)-1</f>
        <v>-0.49736531774291615</v>
      </c>
      <c r="D189" s="28">
        <f>(D188/C188)-1</f>
        <v>1.6601687372477891</v>
      </c>
      <c r="E189" s="28">
        <f>(E188/D188)-1</f>
        <v>-1.2145084980557679</v>
      </c>
      <c r="F189" s="28">
        <f t="shared" ref="F189:N189" si="8">(F188/E188)-1</f>
        <v>-3.8217384200642943</v>
      </c>
      <c r="G189" s="28">
        <f t="shared" si="8"/>
        <v>-0.774836769791035</v>
      </c>
      <c r="H189" s="28">
        <f t="shared" si="8"/>
        <v>6.5753394631022619</v>
      </c>
      <c r="I189" s="28">
        <f t="shared" si="8"/>
        <v>-1.1025621789855971</v>
      </c>
      <c r="J189" s="28">
        <f t="shared" si="8"/>
        <v>-6.2110860732250162</v>
      </c>
      <c r="K189" s="28">
        <f t="shared" si="8"/>
        <v>-5.2912328885353466E-2</v>
      </c>
      <c r="L189" s="28">
        <f t="shared" si="8"/>
        <v>0.1858962981682275</v>
      </c>
      <c r="M189" s="28">
        <f t="shared" si="8"/>
        <v>4.8770183975737513E-2</v>
      </c>
      <c r="N189" s="28">
        <f t="shared" si="8"/>
        <v>0.35442199374165972</v>
      </c>
      <c r="O189" s="28">
        <f>(O188/N188)-1</f>
        <v>0.5178011076262159</v>
      </c>
      <c r="P189" s="28"/>
      <c r="Q189" s="28">
        <f>(Q188/P188)-1</f>
        <v>-2.3943738383068607</v>
      </c>
      <c r="R189" s="28">
        <f>(R188/Q188)-1</f>
        <v>0.27195308617316827</v>
      </c>
      <c r="S189" s="28">
        <f>(S188/R188)-1</f>
        <v>1.6746700097129463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1" t="s">
        <v>200</v>
      </c>
      <c r="B190" s="29">
        <f t="shared" ref="B190:S190" si="9">B188/B2</f>
        <v>2.7039078501155077E-2</v>
      </c>
      <c r="C190" s="29">
        <f t="shared" si="9"/>
        <v>1.3089114578927249E-2</v>
      </c>
      <c r="D190" s="29">
        <f t="shared" si="9"/>
        <v>3.2569189743911917E-2</v>
      </c>
      <c r="E190" s="29">
        <f t="shared" si="9"/>
        <v>-8.1275918266459409E-3</v>
      </c>
      <c r="F190" s="29">
        <f t="shared" si="9"/>
        <v>2.0195771977691065E-2</v>
      </c>
      <c r="G190" s="29">
        <f t="shared" si="9"/>
        <v>4.4348849016454233E-3</v>
      </c>
      <c r="H190" s="29">
        <f t="shared" si="9"/>
        <v>3.2344433369541119E-2</v>
      </c>
      <c r="I190" s="29">
        <f t="shared" si="9"/>
        <v>-2.8620591710063299E-3</v>
      </c>
      <c r="J190" s="29">
        <f t="shared" si="9"/>
        <v>1.3034432085346598E-2</v>
      </c>
      <c r="K190" s="29">
        <f t="shared" si="9"/>
        <v>1.1446449954335802E-2</v>
      </c>
      <c r="L190" s="29">
        <f t="shared" si="9"/>
        <v>1.2638650537817996E-2</v>
      </c>
      <c r="M190" s="29">
        <f t="shared" si="9"/>
        <v>1.1594893422546149E-2</v>
      </c>
      <c r="N190" s="29">
        <f t="shared" si="9"/>
        <v>1.5150457869863408E-2</v>
      </c>
      <c r="O190" s="30">
        <f t="shared" si="9"/>
        <v>2.2995381735923002E-2</v>
      </c>
      <c r="P190" s="29">
        <f t="shared" si="9"/>
        <v>-1.0638818578100675E-2</v>
      </c>
      <c r="Q190" s="29">
        <f t="shared" si="9"/>
        <v>1.7571958937791985E-2</v>
      </c>
      <c r="R190" s="29">
        <f t="shared" si="9"/>
        <v>2.1451404601769912E-2</v>
      </c>
      <c r="S190" s="29">
        <f t="shared" si="9"/>
        <v>5.7490749231496809E-2</v>
      </c>
      <c r="T190" s="3"/>
      <c r="AH190" s="32"/>
      <c r="AM190" s="3"/>
      <c r="BA190" s="32"/>
      <c r="BF190" s="3"/>
      <c r="BT190" s="32"/>
      <c r="BY190" s="3"/>
      <c r="CM190" s="32"/>
      <c r="CR190" s="3"/>
      <c r="DF190" s="32"/>
      <c r="DK190" s="3"/>
      <c r="DY190" s="32"/>
      <c r="ED190" s="3"/>
      <c r="ER190" s="32"/>
      <c r="EW190" s="3"/>
      <c r="FK190" s="32"/>
      <c r="FP190" s="3"/>
      <c r="GD190" s="32"/>
      <c r="GI190" s="3"/>
      <c r="GW190" s="32"/>
      <c r="HB190" s="3"/>
      <c r="HP190" s="32"/>
      <c r="HU190" s="3"/>
      <c r="II190" s="32"/>
      <c r="IN190" s="3"/>
      <c r="JB190" s="32"/>
      <c r="JG190" s="3"/>
      <c r="JU190" s="32"/>
      <c r="JZ190" s="3"/>
      <c r="KN190" s="32"/>
      <c r="KS190" s="3"/>
      <c r="LG190" s="32"/>
      <c r="LL190" s="3"/>
      <c r="LZ190" s="32"/>
      <c r="ME190" s="3"/>
      <c r="MS190" s="32"/>
      <c r="MX190" s="3"/>
      <c r="NL190" s="32"/>
      <c r="NQ190" s="3"/>
      <c r="OE190" s="32"/>
      <c r="OJ190" s="3"/>
      <c r="OX190" s="32"/>
      <c r="PC190" s="3"/>
      <c r="PQ190" s="32"/>
      <c r="PV190" s="3"/>
      <c r="QJ190" s="32"/>
      <c r="QO190" s="3"/>
      <c r="RC190" s="32"/>
      <c r="RH190" s="3"/>
      <c r="RV190" s="32"/>
      <c r="SA190" s="3"/>
      <c r="SO190" s="32"/>
      <c r="ST190" s="3"/>
      <c r="TH190" s="32"/>
      <c r="TM190" s="3"/>
      <c r="UA190" s="32"/>
      <c r="UF190" s="3"/>
      <c r="UT190" s="32"/>
      <c r="UY190" s="3"/>
      <c r="VM190" s="32"/>
      <c r="VR190" s="3"/>
      <c r="WF190" s="32"/>
      <c r="WK190" s="3"/>
      <c r="WY190" s="32"/>
      <c r="XD190" s="3"/>
      <c r="XR190" s="32"/>
      <c r="XW190" s="3"/>
      <c r="YK190" s="32"/>
      <c r="YP190" s="3"/>
      <c r="ZD190" s="32"/>
      <c r="ZI190" s="3"/>
      <c r="ZW190" s="32"/>
      <c r="AAB190" s="3"/>
      <c r="AAP190" s="32"/>
      <c r="AAU190" s="3"/>
      <c r="ABI190" s="32"/>
      <c r="ABN190" s="3"/>
      <c r="ACB190" s="32"/>
      <c r="ACG190" s="3"/>
      <c r="ACU190" s="32"/>
      <c r="ACZ190" s="3"/>
      <c r="ADN190" s="32"/>
      <c r="ADS190" s="3"/>
      <c r="AEG190" s="32"/>
      <c r="AEL190" s="3"/>
      <c r="AEZ190" s="32"/>
      <c r="AFE190" s="3"/>
      <c r="AFS190" s="32"/>
      <c r="AFX190" s="3"/>
      <c r="AGL190" s="32"/>
      <c r="AGQ190" s="3"/>
      <c r="AHE190" s="32"/>
      <c r="AHJ190" s="3"/>
      <c r="AHX190" s="32"/>
      <c r="AIC190" s="3"/>
      <c r="AIQ190" s="32"/>
      <c r="AIV190" s="3"/>
      <c r="AJJ190" s="32"/>
      <c r="AJO190" s="3"/>
      <c r="AKC190" s="32"/>
      <c r="AKH190" s="3"/>
      <c r="AKV190" s="32"/>
      <c r="ALA190" s="3"/>
      <c r="ALO190" s="32"/>
      <c r="ALT190" s="3"/>
      <c r="AMH190" s="32"/>
      <c r="AMM190" s="3"/>
      <c r="ANA190" s="32"/>
      <c r="ANF190" s="3"/>
      <c r="ANT190" s="32"/>
      <c r="ANY190" s="3"/>
      <c r="AOM190" s="32"/>
      <c r="AOR190" s="3"/>
      <c r="APF190" s="32"/>
      <c r="APK190" s="3"/>
      <c r="APY190" s="32"/>
      <c r="AQD190" s="3"/>
      <c r="AQR190" s="32"/>
      <c r="AQW190" s="3"/>
      <c r="ARK190" s="32"/>
      <c r="ARP190" s="3"/>
      <c r="ASD190" s="32"/>
      <c r="ASI190" s="3"/>
      <c r="ASW190" s="32"/>
      <c r="ATB190" s="3"/>
      <c r="ATP190" s="32"/>
      <c r="ATU190" s="3"/>
      <c r="AUI190" s="32"/>
      <c r="AUN190" s="3"/>
      <c r="AVB190" s="32"/>
      <c r="AVG190" s="3"/>
      <c r="AVU190" s="32"/>
      <c r="AVZ190" s="3"/>
      <c r="AWN190" s="32"/>
      <c r="AWS190" s="3"/>
      <c r="AXG190" s="32"/>
      <c r="AXL190" s="3"/>
      <c r="AXZ190" s="32"/>
      <c r="AYE190" s="3"/>
      <c r="AYS190" s="32"/>
      <c r="AYX190" s="3"/>
      <c r="AZL190" s="32"/>
      <c r="AZQ190" s="3"/>
      <c r="BAE190" s="32"/>
      <c r="BAJ190" s="3"/>
      <c r="BAX190" s="32"/>
      <c r="BBC190" s="3"/>
      <c r="BBQ190" s="32"/>
      <c r="BBV190" s="3"/>
      <c r="BCJ190" s="32"/>
      <c r="BCO190" s="3"/>
      <c r="BDC190" s="32"/>
      <c r="BDH190" s="3"/>
      <c r="BDV190" s="32"/>
      <c r="BEA190" s="3"/>
      <c r="BEO190" s="32"/>
      <c r="BET190" s="3"/>
      <c r="BFH190" s="32"/>
      <c r="BFM190" s="3"/>
      <c r="BGA190" s="32"/>
      <c r="BGF190" s="3"/>
      <c r="BGT190" s="32"/>
      <c r="BGY190" s="3"/>
      <c r="BHM190" s="32"/>
      <c r="BHR190" s="3"/>
      <c r="BIF190" s="32"/>
      <c r="BIK190" s="3"/>
      <c r="BIY190" s="32"/>
      <c r="BJD190" s="3"/>
      <c r="BJR190" s="32"/>
      <c r="BJW190" s="3"/>
      <c r="BKK190" s="32"/>
      <c r="BKP190" s="3"/>
      <c r="BLD190" s="32"/>
      <c r="BLI190" s="3"/>
      <c r="BLW190" s="32"/>
      <c r="BMB190" s="3"/>
      <c r="BMP190" s="32"/>
      <c r="BMU190" s="3"/>
      <c r="BNI190" s="32"/>
      <c r="BNN190" s="3"/>
      <c r="BOB190" s="32"/>
      <c r="BOG190" s="3"/>
      <c r="BOU190" s="32"/>
      <c r="BOZ190" s="3"/>
      <c r="BPN190" s="32"/>
      <c r="BPS190" s="3"/>
      <c r="BQG190" s="32"/>
      <c r="BQL190" s="3"/>
      <c r="BQZ190" s="32"/>
      <c r="BRE190" s="3"/>
      <c r="BRS190" s="32"/>
      <c r="BRX190" s="3"/>
      <c r="BSL190" s="32"/>
      <c r="BSQ190" s="3"/>
      <c r="BTE190" s="32"/>
      <c r="BTJ190" s="3"/>
      <c r="BTX190" s="32"/>
      <c r="BUC190" s="3"/>
      <c r="BUQ190" s="32"/>
      <c r="BUV190" s="3"/>
      <c r="BVJ190" s="32"/>
      <c r="BVO190" s="3"/>
      <c r="BWC190" s="32"/>
      <c r="BWH190" s="3"/>
      <c r="BWV190" s="32"/>
      <c r="BXA190" s="3"/>
      <c r="BXO190" s="32"/>
      <c r="BXT190" s="3"/>
      <c r="BYH190" s="32"/>
      <c r="BYM190" s="3"/>
      <c r="BZA190" s="32"/>
      <c r="BZF190" s="3"/>
      <c r="BZT190" s="32"/>
      <c r="BZY190" s="3"/>
      <c r="CAM190" s="32"/>
      <c r="CAR190" s="3"/>
      <c r="CBF190" s="32"/>
      <c r="CBK190" s="3"/>
      <c r="CBY190" s="32"/>
      <c r="CCD190" s="3"/>
      <c r="CCR190" s="32"/>
      <c r="CCW190" s="3"/>
      <c r="CDK190" s="32"/>
      <c r="CDP190" s="3"/>
      <c r="CED190" s="32"/>
      <c r="CEI190" s="3"/>
      <c r="CEW190" s="32"/>
      <c r="CFB190" s="3"/>
      <c r="CFP190" s="32"/>
      <c r="CFU190" s="3"/>
      <c r="CGI190" s="32"/>
      <c r="CGN190" s="3"/>
      <c r="CHB190" s="32"/>
      <c r="CHG190" s="3"/>
      <c r="CHU190" s="32"/>
      <c r="CHZ190" s="3"/>
      <c r="CIN190" s="32"/>
      <c r="CIS190" s="3"/>
      <c r="CJG190" s="32"/>
      <c r="CJL190" s="3"/>
      <c r="CJZ190" s="32"/>
      <c r="CKE190" s="3"/>
      <c r="CKS190" s="32"/>
      <c r="CKX190" s="3"/>
      <c r="CLL190" s="32"/>
      <c r="CLQ190" s="3"/>
      <c r="CME190" s="32"/>
      <c r="CMJ190" s="3"/>
      <c r="CMX190" s="32"/>
      <c r="CNC190" s="3"/>
      <c r="CNQ190" s="32"/>
      <c r="CNV190" s="3"/>
      <c r="COJ190" s="32"/>
      <c r="COO190" s="3"/>
      <c r="CPC190" s="32"/>
      <c r="CPH190" s="3"/>
      <c r="CPV190" s="32"/>
      <c r="CQA190" s="3"/>
      <c r="CQO190" s="32"/>
      <c r="CQT190" s="3"/>
      <c r="CRH190" s="32"/>
      <c r="CRM190" s="3"/>
      <c r="CSA190" s="32"/>
      <c r="CSF190" s="3"/>
      <c r="CST190" s="32"/>
      <c r="CSY190" s="3"/>
      <c r="CTM190" s="32"/>
      <c r="CTR190" s="3"/>
      <c r="CUF190" s="32"/>
      <c r="CUK190" s="3"/>
      <c r="CUY190" s="32"/>
      <c r="CVD190" s="3"/>
      <c r="CVR190" s="32"/>
      <c r="CVW190" s="3"/>
      <c r="CWK190" s="32"/>
      <c r="CWP190" s="3"/>
      <c r="CXD190" s="32"/>
      <c r="CXI190" s="3"/>
      <c r="CXW190" s="32"/>
      <c r="CYB190" s="3"/>
      <c r="CYP190" s="32"/>
      <c r="CYU190" s="3"/>
      <c r="CZI190" s="32"/>
      <c r="CZN190" s="3"/>
      <c r="DAB190" s="32"/>
      <c r="DAG190" s="3"/>
      <c r="DAU190" s="32"/>
      <c r="DAZ190" s="3"/>
      <c r="DBN190" s="32"/>
      <c r="DBS190" s="3"/>
      <c r="DCG190" s="32"/>
      <c r="DCL190" s="3"/>
      <c r="DCZ190" s="32"/>
      <c r="DDE190" s="3"/>
      <c r="DDS190" s="32"/>
      <c r="DDX190" s="3"/>
      <c r="DEL190" s="32"/>
      <c r="DEQ190" s="3"/>
      <c r="DFE190" s="32"/>
      <c r="DFJ190" s="3"/>
      <c r="DFX190" s="32"/>
      <c r="DGC190" s="3"/>
      <c r="DGQ190" s="32"/>
      <c r="DGV190" s="3"/>
      <c r="DHJ190" s="32"/>
      <c r="DHO190" s="3"/>
      <c r="DIC190" s="32"/>
      <c r="DIH190" s="3"/>
      <c r="DIV190" s="32"/>
      <c r="DJA190" s="3"/>
      <c r="DJO190" s="32"/>
      <c r="DJT190" s="3"/>
      <c r="DKH190" s="32"/>
      <c r="DKM190" s="3"/>
      <c r="DLA190" s="32"/>
      <c r="DLF190" s="3"/>
      <c r="DLT190" s="32"/>
      <c r="DLY190" s="3"/>
      <c r="DMM190" s="32"/>
      <c r="DMR190" s="3"/>
      <c r="DNF190" s="32"/>
      <c r="DNK190" s="3"/>
      <c r="DNY190" s="32"/>
      <c r="DOD190" s="3"/>
      <c r="DOR190" s="32"/>
      <c r="DOW190" s="3"/>
      <c r="DPK190" s="32"/>
      <c r="DPP190" s="3"/>
      <c r="DQD190" s="32"/>
      <c r="DQI190" s="3"/>
      <c r="DQW190" s="32"/>
      <c r="DRB190" s="3"/>
      <c r="DRP190" s="32"/>
      <c r="DRU190" s="3"/>
      <c r="DSI190" s="32"/>
      <c r="DSN190" s="3"/>
      <c r="DTB190" s="32"/>
      <c r="DTG190" s="3"/>
      <c r="DTU190" s="32"/>
      <c r="DTZ190" s="3"/>
      <c r="DUN190" s="32"/>
      <c r="DUS190" s="3"/>
      <c r="DVG190" s="32"/>
      <c r="DVL190" s="3"/>
      <c r="DVZ190" s="32"/>
      <c r="DWE190" s="3"/>
      <c r="DWS190" s="32"/>
      <c r="DWX190" s="3"/>
      <c r="DXL190" s="32"/>
      <c r="DXQ190" s="3"/>
      <c r="DYE190" s="32"/>
      <c r="DYJ190" s="3"/>
      <c r="DYX190" s="32"/>
      <c r="DZC190" s="3"/>
      <c r="DZQ190" s="32"/>
      <c r="DZV190" s="3"/>
      <c r="EAJ190" s="32"/>
      <c r="EAO190" s="3"/>
      <c r="EBC190" s="32"/>
      <c r="EBH190" s="3"/>
      <c r="EBV190" s="32"/>
      <c r="ECA190" s="3"/>
      <c r="ECO190" s="32"/>
      <c r="ECT190" s="3"/>
      <c r="EDH190" s="32"/>
      <c r="EDM190" s="3"/>
      <c r="EEA190" s="32"/>
      <c r="EEF190" s="3"/>
      <c r="EET190" s="32"/>
      <c r="EEY190" s="3"/>
      <c r="EFM190" s="32"/>
      <c r="EFR190" s="3"/>
      <c r="EGF190" s="32"/>
      <c r="EGK190" s="3"/>
      <c r="EGY190" s="32"/>
      <c r="EHD190" s="3"/>
      <c r="EHR190" s="32"/>
      <c r="EHW190" s="3"/>
      <c r="EIK190" s="32"/>
      <c r="EIP190" s="3"/>
      <c r="EJD190" s="32"/>
      <c r="EJI190" s="3"/>
      <c r="EJW190" s="32"/>
      <c r="EKB190" s="3"/>
      <c r="EKP190" s="32"/>
      <c r="EKU190" s="3"/>
      <c r="ELI190" s="32"/>
      <c r="ELN190" s="3"/>
      <c r="EMB190" s="32"/>
      <c r="EMG190" s="3"/>
      <c r="EMU190" s="32"/>
      <c r="EMZ190" s="3"/>
      <c r="ENN190" s="32"/>
      <c r="ENS190" s="3"/>
      <c r="EOG190" s="32"/>
      <c r="EOL190" s="3"/>
      <c r="EOZ190" s="32"/>
      <c r="EPE190" s="3"/>
      <c r="EPS190" s="32"/>
      <c r="EPX190" s="3"/>
      <c r="EQL190" s="32"/>
      <c r="EQQ190" s="3"/>
      <c r="ERE190" s="32"/>
      <c r="ERJ190" s="3"/>
      <c r="ERX190" s="32"/>
      <c r="ESC190" s="3"/>
      <c r="ESQ190" s="32"/>
      <c r="ESV190" s="3"/>
      <c r="ETJ190" s="32"/>
      <c r="ETO190" s="3"/>
      <c r="EUC190" s="32"/>
      <c r="EUH190" s="3"/>
      <c r="EUV190" s="32"/>
      <c r="EVA190" s="3"/>
      <c r="EVO190" s="32"/>
      <c r="EVT190" s="3"/>
      <c r="EWH190" s="32"/>
      <c r="EWM190" s="3"/>
      <c r="EXA190" s="32"/>
      <c r="EXF190" s="3"/>
      <c r="EXT190" s="32"/>
      <c r="EXY190" s="3"/>
      <c r="EYM190" s="32"/>
      <c r="EYR190" s="3"/>
      <c r="EZF190" s="32"/>
      <c r="EZK190" s="3"/>
      <c r="EZY190" s="32"/>
      <c r="FAD190" s="3"/>
      <c r="FAR190" s="32"/>
      <c r="FAW190" s="3"/>
      <c r="FBK190" s="32"/>
      <c r="FBP190" s="3"/>
      <c r="FCD190" s="32"/>
      <c r="FCI190" s="3"/>
      <c r="FCW190" s="32"/>
      <c r="FDB190" s="3"/>
      <c r="FDP190" s="32"/>
      <c r="FDU190" s="3"/>
      <c r="FEI190" s="32"/>
      <c r="FEN190" s="3"/>
      <c r="FFB190" s="32"/>
      <c r="FFG190" s="3"/>
      <c r="FFU190" s="32"/>
      <c r="FFZ190" s="3"/>
      <c r="FGN190" s="32"/>
      <c r="FGS190" s="3"/>
      <c r="FHG190" s="32"/>
      <c r="FHL190" s="3"/>
      <c r="FHZ190" s="32"/>
      <c r="FIE190" s="3"/>
      <c r="FIS190" s="32"/>
      <c r="FIX190" s="3"/>
      <c r="FJL190" s="32"/>
      <c r="FJQ190" s="3"/>
      <c r="FKE190" s="32"/>
      <c r="FKJ190" s="3"/>
      <c r="FKX190" s="32"/>
      <c r="FLC190" s="3"/>
      <c r="FLQ190" s="32"/>
      <c r="FLV190" s="3"/>
      <c r="FMJ190" s="32"/>
      <c r="FMO190" s="3"/>
      <c r="FNC190" s="32"/>
      <c r="FNH190" s="3"/>
      <c r="FNV190" s="32"/>
      <c r="FOA190" s="3"/>
      <c r="FOO190" s="32"/>
      <c r="FOT190" s="3"/>
      <c r="FPH190" s="32"/>
      <c r="FPM190" s="3"/>
      <c r="FQA190" s="32"/>
      <c r="FQF190" s="3"/>
      <c r="FQT190" s="32"/>
      <c r="FQY190" s="3"/>
      <c r="FRM190" s="32"/>
      <c r="FRR190" s="3"/>
      <c r="FSF190" s="32"/>
      <c r="FSK190" s="3"/>
      <c r="FSY190" s="32"/>
      <c r="FTD190" s="3"/>
      <c r="FTR190" s="32"/>
      <c r="FTW190" s="3"/>
      <c r="FUK190" s="32"/>
      <c r="FUP190" s="3"/>
      <c r="FVD190" s="32"/>
      <c r="FVI190" s="3"/>
      <c r="FVW190" s="32"/>
      <c r="FWB190" s="3"/>
      <c r="FWP190" s="32"/>
      <c r="FWU190" s="3"/>
      <c r="FXI190" s="32"/>
      <c r="FXN190" s="3"/>
      <c r="FYB190" s="32"/>
      <c r="FYG190" s="3"/>
      <c r="FYU190" s="32"/>
      <c r="FYZ190" s="3"/>
      <c r="FZN190" s="32"/>
      <c r="FZS190" s="3"/>
      <c r="GAG190" s="32"/>
      <c r="GAL190" s="3"/>
      <c r="GAZ190" s="32"/>
      <c r="GBE190" s="3"/>
      <c r="GBS190" s="32"/>
      <c r="GBX190" s="3"/>
      <c r="GCL190" s="32"/>
      <c r="GCQ190" s="3"/>
      <c r="GDE190" s="32"/>
      <c r="GDJ190" s="3"/>
      <c r="GDX190" s="32"/>
      <c r="GEC190" s="3"/>
      <c r="GEQ190" s="32"/>
      <c r="GEV190" s="3"/>
      <c r="GFJ190" s="32"/>
      <c r="GFO190" s="3"/>
      <c r="GGC190" s="32"/>
      <c r="GGH190" s="3"/>
      <c r="GGV190" s="32"/>
      <c r="GHA190" s="3"/>
      <c r="GHO190" s="32"/>
      <c r="GHT190" s="3"/>
      <c r="GIH190" s="32"/>
      <c r="GIM190" s="3"/>
      <c r="GJA190" s="32"/>
      <c r="GJF190" s="3"/>
      <c r="GJT190" s="32"/>
      <c r="GJY190" s="3"/>
      <c r="GKM190" s="32"/>
      <c r="GKR190" s="3"/>
      <c r="GLF190" s="32"/>
      <c r="GLK190" s="3"/>
      <c r="GLY190" s="32"/>
      <c r="GMD190" s="3"/>
      <c r="GMR190" s="32"/>
      <c r="GMW190" s="3"/>
      <c r="GNK190" s="32"/>
      <c r="GNP190" s="3"/>
      <c r="GOD190" s="32"/>
      <c r="GOI190" s="3"/>
      <c r="GOW190" s="32"/>
      <c r="GPB190" s="3"/>
      <c r="GPP190" s="32"/>
      <c r="GPU190" s="3"/>
      <c r="GQI190" s="32"/>
      <c r="GQN190" s="3"/>
      <c r="GRB190" s="32"/>
      <c r="GRG190" s="3"/>
      <c r="GRU190" s="32"/>
      <c r="GRZ190" s="3"/>
      <c r="GSN190" s="32"/>
      <c r="GSS190" s="3"/>
      <c r="GTG190" s="32"/>
      <c r="GTL190" s="3"/>
      <c r="GTZ190" s="32"/>
      <c r="GUE190" s="3"/>
      <c r="GUS190" s="32"/>
      <c r="GUX190" s="3"/>
      <c r="GVL190" s="32"/>
      <c r="GVQ190" s="3"/>
      <c r="GWE190" s="32"/>
      <c r="GWJ190" s="3"/>
      <c r="GWX190" s="32"/>
      <c r="GXC190" s="3"/>
      <c r="GXQ190" s="32"/>
      <c r="GXV190" s="3"/>
      <c r="GYJ190" s="32"/>
      <c r="GYO190" s="3"/>
      <c r="GZC190" s="32"/>
      <c r="GZH190" s="3"/>
      <c r="GZV190" s="32"/>
      <c r="HAA190" s="3"/>
      <c r="HAO190" s="32"/>
      <c r="HAT190" s="3"/>
      <c r="HBH190" s="32"/>
      <c r="HBM190" s="3"/>
      <c r="HCA190" s="32"/>
      <c r="HCF190" s="3"/>
      <c r="HCT190" s="32"/>
      <c r="HCY190" s="3"/>
      <c r="HDM190" s="32"/>
      <c r="HDR190" s="3"/>
      <c r="HEF190" s="32"/>
      <c r="HEK190" s="3"/>
      <c r="HEY190" s="32"/>
      <c r="HFD190" s="3"/>
      <c r="HFR190" s="32"/>
      <c r="HFW190" s="3"/>
      <c r="HGK190" s="32"/>
      <c r="HGP190" s="3"/>
      <c r="HHD190" s="32"/>
      <c r="HHI190" s="3"/>
      <c r="HHW190" s="32"/>
      <c r="HIB190" s="3"/>
      <c r="HIP190" s="32"/>
      <c r="HIU190" s="3"/>
      <c r="HJI190" s="32"/>
      <c r="HJN190" s="3"/>
      <c r="HKB190" s="32"/>
      <c r="HKG190" s="3"/>
      <c r="HKU190" s="32"/>
      <c r="HKZ190" s="3"/>
      <c r="HLN190" s="32"/>
      <c r="HLS190" s="3"/>
      <c r="HMG190" s="32"/>
      <c r="HML190" s="3"/>
      <c r="HMZ190" s="32"/>
      <c r="HNE190" s="3"/>
      <c r="HNS190" s="32"/>
      <c r="HNX190" s="3"/>
      <c r="HOL190" s="32"/>
      <c r="HOQ190" s="3"/>
      <c r="HPE190" s="32"/>
      <c r="HPJ190" s="3"/>
      <c r="HPX190" s="32"/>
      <c r="HQC190" s="3"/>
      <c r="HQQ190" s="32"/>
      <c r="HQV190" s="3"/>
      <c r="HRJ190" s="32"/>
      <c r="HRO190" s="3"/>
      <c r="HSC190" s="32"/>
      <c r="HSH190" s="3"/>
      <c r="HSV190" s="32"/>
      <c r="HTA190" s="3"/>
      <c r="HTO190" s="32"/>
      <c r="HTT190" s="3"/>
      <c r="HUH190" s="32"/>
      <c r="HUM190" s="3"/>
      <c r="HVA190" s="32"/>
      <c r="HVF190" s="3"/>
      <c r="HVT190" s="32"/>
      <c r="HVY190" s="3"/>
      <c r="HWM190" s="32"/>
      <c r="HWR190" s="3"/>
      <c r="HXF190" s="32"/>
      <c r="HXK190" s="3"/>
      <c r="HXY190" s="32"/>
      <c r="HYD190" s="3"/>
      <c r="HYR190" s="32"/>
      <c r="HYW190" s="3"/>
      <c r="HZK190" s="32"/>
      <c r="HZP190" s="3"/>
      <c r="IAD190" s="32"/>
      <c r="IAI190" s="3"/>
      <c r="IAW190" s="32"/>
      <c r="IBB190" s="3"/>
      <c r="IBP190" s="32"/>
      <c r="IBU190" s="3"/>
      <c r="ICI190" s="32"/>
      <c r="ICN190" s="3"/>
      <c r="IDB190" s="32"/>
      <c r="IDG190" s="3"/>
      <c r="IDU190" s="32"/>
      <c r="IDZ190" s="3"/>
      <c r="IEN190" s="32"/>
      <c r="IES190" s="3"/>
      <c r="IFG190" s="32"/>
      <c r="IFL190" s="3"/>
      <c r="IFZ190" s="32"/>
      <c r="IGE190" s="3"/>
      <c r="IGS190" s="32"/>
      <c r="IGX190" s="3"/>
      <c r="IHL190" s="32"/>
      <c r="IHQ190" s="3"/>
      <c r="IIE190" s="32"/>
      <c r="IIJ190" s="3"/>
      <c r="IIX190" s="32"/>
      <c r="IJC190" s="3"/>
      <c r="IJQ190" s="32"/>
      <c r="IJV190" s="3"/>
      <c r="IKJ190" s="32"/>
      <c r="IKO190" s="3"/>
      <c r="ILC190" s="32"/>
      <c r="ILH190" s="3"/>
      <c r="ILV190" s="32"/>
      <c r="IMA190" s="3"/>
      <c r="IMO190" s="32"/>
      <c r="IMT190" s="3"/>
      <c r="INH190" s="32"/>
      <c r="INM190" s="3"/>
      <c r="IOA190" s="32"/>
      <c r="IOF190" s="3"/>
      <c r="IOT190" s="32"/>
      <c r="IOY190" s="3"/>
      <c r="IPM190" s="32"/>
      <c r="IPR190" s="3"/>
      <c r="IQF190" s="32"/>
      <c r="IQK190" s="3"/>
      <c r="IQY190" s="32"/>
      <c r="IRD190" s="3"/>
      <c r="IRR190" s="32"/>
      <c r="IRW190" s="3"/>
      <c r="ISK190" s="32"/>
      <c r="ISP190" s="3"/>
      <c r="ITD190" s="32"/>
      <c r="ITI190" s="3"/>
      <c r="ITW190" s="32"/>
      <c r="IUB190" s="3"/>
      <c r="IUP190" s="32"/>
      <c r="IUU190" s="3"/>
      <c r="IVI190" s="32"/>
      <c r="IVN190" s="3"/>
      <c r="IWB190" s="32"/>
      <c r="IWG190" s="3"/>
      <c r="IWU190" s="32"/>
      <c r="IWZ190" s="3"/>
      <c r="IXN190" s="32"/>
      <c r="IXS190" s="3"/>
      <c r="IYG190" s="32"/>
      <c r="IYL190" s="3"/>
      <c r="IYZ190" s="32"/>
      <c r="IZE190" s="3"/>
      <c r="IZS190" s="32"/>
      <c r="IZX190" s="3"/>
      <c r="JAL190" s="32"/>
      <c r="JAQ190" s="3"/>
      <c r="JBE190" s="32"/>
      <c r="JBJ190" s="3"/>
      <c r="JBX190" s="32"/>
      <c r="JCC190" s="3"/>
      <c r="JCQ190" s="32"/>
      <c r="JCV190" s="3"/>
      <c r="JDJ190" s="32"/>
      <c r="JDO190" s="3"/>
      <c r="JEC190" s="32"/>
      <c r="JEH190" s="3"/>
      <c r="JEV190" s="32"/>
      <c r="JFA190" s="3"/>
      <c r="JFO190" s="32"/>
      <c r="JFT190" s="3"/>
      <c r="JGH190" s="32"/>
      <c r="JGM190" s="3"/>
      <c r="JHA190" s="32"/>
      <c r="JHF190" s="3"/>
      <c r="JHT190" s="32"/>
      <c r="JHY190" s="3"/>
      <c r="JIM190" s="32"/>
      <c r="JIR190" s="3"/>
      <c r="JJF190" s="32"/>
      <c r="JJK190" s="3"/>
      <c r="JJY190" s="32"/>
      <c r="JKD190" s="3"/>
      <c r="JKR190" s="32"/>
      <c r="JKW190" s="3"/>
      <c r="JLK190" s="32"/>
      <c r="JLP190" s="3"/>
      <c r="JMD190" s="32"/>
      <c r="JMI190" s="3"/>
      <c r="JMW190" s="32"/>
      <c r="JNB190" s="3"/>
      <c r="JNP190" s="32"/>
      <c r="JNU190" s="3"/>
      <c r="JOI190" s="32"/>
      <c r="JON190" s="3"/>
      <c r="JPB190" s="32"/>
      <c r="JPG190" s="3"/>
      <c r="JPU190" s="32"/>
      <c r="JPZ190" s="3"/>
      <c r="JQN190" s="32"/>
      <c r="JQS190" s="3"/>
      <c r="JRG190" s="32"/>
      <c r="JRL190" s="3"/>
      <c r="JRZ190" s="32"/>
      <c r="JSE190" s="3"/>
      <c r="JSS190" s="32"/>
      <c r="JSX190" s="3"/>
      <c r="JTL190" s="32"/>
      <c r="JTQ190" s="3"/>
      <c r="JUE190" s="32"/>
      <c r="JUJ190" s="3"/>
      <c r="JUX190" s="32"/>
      <c r="JVC190" s="3"/>
      <c r="JVQ190" s="32"/>
      <c r="JVV190" s="3"/>
      <c r="JWJ190" s="32"/>
      <c r="JWO190" s="3"/>
      <c r="JXC190" s="32"/>
      <c r="JXH190" s="3"/>
      <c r="JXV190" s="32"/>
      <c r="JYA190" s="3"/>
      <c r="JYO190" s="32"/>
      <c r="JYT190" s="3"/>
      <c r="JZH190" s="32"/>
      <c r="JZM190" s="3"/>
      <c r="KAA190" s="32"/>
      <c r="KAF190" s="3"/>
      <c r="KAT190" s="32"/>
      <c r="KAY190" s="3"/>
      <c r="KBM190" s="32"/>
      <c r="KBR190" s="3"/>
      <c r="KCF190" s="32"/>
      <c r="KCK190" s="3"/>
      <c r="KCY190" s="32"/>
      <c r="KDD190" s="3"/>
      <c r="KDR190" s="32"/>
      <c r="KDW190" s="3"/>
      <c r="KEK190" s="32"/>
      <c r="KEP190" s="3"/>
      <c r="KFD190" s="32"/>
      <c r="KFI190" s="3"/>
      <c r="KFW190" s="32"/>
      <c r="KGB190" s="3"/>
      <c r="KGP190" s="32"/>
      <c r="KGU190" s="3"/>
      <c r="KHI190" s="32"/>
      <c r="KHN190" s="3"/>
      <c r="KIB190" s="32"/>
      <c r="KIG190" s="3"/>
      <c r="KIU190" s="32"/>
      <c r="KIZ190" s="3"/>
      <c r="KJN190" s="32"/>
      <c r="KJS190" s="3"/>
      <c r="KKG190" s="32"/>
      <c r="KKL190" s="3"/>
      <c r="KKZ190" s="32"/>
      <c r="KLE190" s="3"/>
      <c r="KLS190" s="32"/>
      <c r="KLX190" s="3"/>
      <c r="KML190" s="32"/>
      <c r="KMQ190" s="3"/>
      <c r="KNE190" s="32"/>
      <c r="KNJ190" s="3"/>
      <c r="KNX190" s="32"/>
      <c r="KOC190" s="3"/>
      <c r="KOQ190" s="32"/>
      <c r="KOV190" s="3"/>
      <c r="KPJ190" s="32"/>
      <c r="KPO190" s="3"/>
      <c r="KQC190" s="32"/>
      <c r="KQH190" s="3"/>
      <c r="KQV190" s="32"/>
      <c r="KRA190" s="3"/>
      <c r="KRO190" s="32"/>
      <c r="KRT190" s="3"/>
      <c r="KSH190" s="32"/>
      <c r="KSM190" s="3"/>
      <c r="KTA190" s="32"/>
      <c r="KTF190" s="3"/>
      <c r="KTT190" s="32"/>
      <c r="KTY190" s="3"/>
      <c r="KUM190" s="32"/>
      <c r="KUR190" s="3"/>
      <c r="KVF190" s="32"/>
      <c r="KVK190" s="3"/>
      <c r="KVY190" s="32"/>
      <c r="KWD190" s="3"/>
      <c r="KWR190" s="32"/>
      <c r="KWW190" s="3"/>
      <c r="KXK190" s="32"/>
      <c r="KXP190" s="3"/>
      <c r="KYD190" s="32"/>
      <c r="KYI190" s="3"/>
      <c r="KYW190" s="32"/>
      <c r="KZB190" s="3"/>
      <c r="KZP190" s="32"/>
      <c r="KZU190" s="3"/>
      <c r="LAI190" s="32"/>
      <c r="LAN190" s="3"/>
      <c r="LBB190" s="32"/>
      <c r="LBG190" s="3"/>
      <c r="LBU190" s="32"/>
      <c r="LBZ190" s="3"/>
      <c r="LCN190" s="32"/>
      <c r="LCS190" s="3"/>
      <c r="LDG190" s="32"/>
      <c r="LDL190" s="3"/>
      <c r="LDZ190" s="32"/>
      <c r="LEE190" s="3"/>
      <c r="LES190" s="32"/>
      <c r="LEX190" s="3"/>
      <c r="LFL190" s="32"/>
      <c r="LFQ190" s="3"/>
      <c r="LGE190" s="32"/>
      <c r="LGJ190" s="3"/>
      <c r="LGX190" s="32"/>
      <c r="LHC190" s="3"/>
      <c r="LHQ190" s="32"/>
      <c r="LHV190" s="3"/>
      <c r="LIJ190" s="32"/>
      <c r="LIO190" s="3"/>
      <c r="LJC190" s="32"/>
      <c r="LJH190" s="3"/>
      <c r="LJV190" s="32"/>
      <c r="LKA190" s="3"/>
      <c r="LKO190" s="32"/>
      <c r="LKT190" s="3"/>
      <c r="LLH190" s="32"/>
      <c r="LLM190" s="3"/>
      <c r="LMA190" s="32"/>
      <c r="LMF190" s="3"/>
      <c r="LMT190" s="32"/>
      <c r="LMY190" s="3"/>
      <c r="LNM190" s="32"/>
      <c r="LNR190" s="3"/>
      <c r="LOF190" s="32"/>
      <c r="LOK190" s="3"/>
      <c r="LOY190" s="32"/>
      <c r="LPD190" s="3"/>
      <c r="LPR190" s="32"/>
      <c r="LPW190" s="3"/>
      <c r="LQK190" s="32"/>
      <c r="LQP190" s="3"/>
      <c r="LRD190" s="32"/>
      <c r="LRI190" s="3"/>
      <c r="LRW190" s="32"/>
      <c r="LSB190" s="3"/>
      <c r="LSP190" s="32"/>
      <c r="LSU190" s="3"/>
      <c r="LTI190" s="32"/>
      <c r="LTN190" s="3"/>
      <c r="LUB190" s="32"/>
      <c r="LUG190" s="3"/>
      <c r="LUU190" s="32"/>
      <c r="LUZ190" s="3"/>
      <c r="LVN190" s="32"/>
      <c r="LVS190" s="3"/>
      <c r="LWG190" s="32"/>
      <c r="LWL190" s="3"/>
      <c r="LWZ190" s="32"/>
      <c r="LXE190" s="3"/>
      <c r="LXS190" s="32"/>
      <c r="LXX190" s="3"/>
      <c r="LYL190" s="32"/>
      <c r="LYQ190" s="3"/>
      <c r="LZE190" s="32"/>
      <c r="LZJ190" s="3"/>
      <c r="LZX190" s="32"/>
      <c r="MAC190" s="3"/>
      <c r="MAQ190" s="32"/>
      <c r="MAV190" s="3"/>
      <c r="MBJ190" s="32"/>
      <c r="MBO190" s="3"/>
      <c r="MCC190" s="32"/>
      <c r="MCH190" s="3"/>
      <c r="MCV190" s="32"/>
      <c r="MDA190" s="3"/>
      <c r="MDO190" s="32"/>
      <c r="MDT190" s="3"/>
      <c r="MEH190" s="32"/>
      <c r="MEM190" s="3"/>
      <c r="MFA190" s="32"/>
      <c r="MFF190" s="3"/>
      <c r="MFT190" s="32"/>
      <c r="MFY190" s="3"/>
      <c r="MGM190" s="32"/>
      <c r="MGR190" s="3"/>
      <c r="MHF190" s="32"/>
      <c r="MHK190" s="3"/>
      <c r="MHY190" s="32"/>
      <c r="MID190" s="3"/>
      <c r="MIR190" s="32"/>
      <c r="MIW190" s="3"/>
      <c r="MJK190" s="32"/>
      <c r="MJP190" s="3"/>
      <c r="MKD190" s="32"/>
      <c r="MKI190" s="3"/>
      <c r="MKW190" s="32"/>
      <c r="MLB190" s="3"/>
      <c r="MLP190" s="32"/>
      <c r="MLU190" s="3"/>
      <c r="MMI190" s="32"/>
      <c r="MMN190" s="3"/>
      <c r="MNB190" s="32"/>
      <c r="MNG190" s="3"/>
      <c r="MNU190" s="32"/>
      <c r="MNZ190" s="3"/>
      <c r="MON190" s="32"/>
      <c r="MOS190" s="3"/>
      <c r="MPG190" s="32"/>
      <c r="MPL190" s="3"/>
      <c r="MPZ190" s="32"/>
      <c r="MQE190" s="3"/>
      <c r="MQS190" s="32"/>
      <c r="MQX190" s="3"/>
      <c r="MRL190" s="32"/>
      <c r="MRQ190" s="3"/>
      <c r="MSE190" s="32"/>
      <c r="MSJ190" s="3"/>
      <c r="MSX190" s="32"/>
      <c r="MTC190" s="3"/>
      <c r="MTQ190" s="32"/>
      <c r="MTV190" s="3"/>
      <c r="MUJ190" s="32"/>
      <c r="MUO190" s="3"/>
      <c r="MVC190" s="32"/>
      <c r="MVH190" s="3"/>
      <c r="MVV190" s="32"/>
      <c r="MWA190" s="3"/>
      <c r="MWO190" s="32"/>
      <c r="MWT190" s="3"/>
      <c r="MXH190" s="32"/>
      <c r="MXM190" s="3"/>
      <c r="MYA190" s="32"/>
      <c r="MYF190" s="3"/>
      <c r="MYT190" s="32"/>
      <c r="MYY190" s="3"/>
      <c r="MZM190" s="32"/>
      <c r="MZR190" s="3"/>
      <c r="NAF190" s="32"/>
      <c r="NAK190" s="3"/>
      <c r="NAY190" s="32"/>
      <c r="NBD190" s="3"/>
      <c r="NBR190" s="32"/>
      <c r="NBW190" s="3"/>
      <c r="NCK190" s="32"/>
      <c r="NCP190" s="3"/>
      <c r="NDD190" s="32"/>
      <c r="NDI190" s="3"/>
      <c r="NDW190" s="32"/>
      <c r="NEB190" s="3"/>
      <c r="NEP190" s="32"/>
      <c r="NEU190" s="3"/>
      <c r="NFI190" s="32"/>
      <c r="NFN190" s="3"/>
      <c r="NGB190" s="32"/>
      <c r="NGG190" s="3"/>
      <c r="NGU190" s="32"/>
      <c r="NGZ190" s="3"/>
      <c r="NHN190" s="32"/>
      <c r="NHS190" s="3"/>
      <c r="NIG190" s="32"/>
      <c r="NIL190" s="3"/>
      <c r="NIZ190" s="32"/>
      <c r="NJE190" s="3"/>
      <c r="NJS190" s="32"/>
      <c r="NJX190" s="3"/>
      <c r="NKL190" s="32"/>
      <c r="NKQ190" s="3"/>
      <c r="NLE190" s="32"/>
      <c r="NLJ190" s="3"/>
      <c r="NLX190" s="32"/>
      <c r="NMC190" s="3"/>
      <c r="NMQ190" s="32"/>
      <c r="NMV190" s="3"/>
      <c r="NNJ190" s="32"/>
      <c r="NNO190" s="3"/>
      <c r="NOC190" s="32"/>
      <c r="NOH190" s="3"/>
      <c r="NOV190" s="32"/>
      <c r="NPA190" s="3"/>
      <c r="NPO190" s="32"/>
      <c r="NPT190" s="3"/>
      <c r="NQH190" s="32"/>
      <c r="NQM190" s="3"/>
      <c r="NRA190" s="32"/>
      <c r="NRF190" s="3"/>
      <c r="NRT190" s="32"/>
      <c r="NRY190" s="3"/>
      <c r="NSM190" s="32"/>
      <c r="NSR190" s="3"/>
      <c r="NTF190" s="32"/>
      <c r="NTK190" s="3"/>
      <c r="NTY190" s="32"/>
      <c r="NUD190" s="3"/>
      <c r="NUR190" s="32"/>
      <c r="NUW190" s="3"/>
      <c r="NVK190" s="32"/>
      <c r="NVP190" s="3"/>
      <c r="NWD190" s="32"/>
      <c r="NWI190" s="3"/>
      <c r="NWW190" s="32"/>
      <c r="NXB190" s="3"/>
      <c r="NXP190" s="32"/>
      <c r="NXU190" s="3"/>
      <c r="NYI190" s="32"/>
      <c r="NYN190" s="3"/>
      <c r="NZB190" s="32"/>
      <c r="NZG190" s="3"/>
      <c r="NZU190" s="32"/>
      <c r="NZZ190" s="3"/>
      <c r="OAN190" s="32"/>
      <c r="OAS190" s="3"/>
      <c r="OBG190" s="32"/>
      <c r="OBL190" s="3"/>
      <c r="OBZ190" s="32"/>
      <c r="OCE190" s="3"/>
      <c r="OCS190" s="32"/>
      <c r="OCX190" s="3"/>
      <c r="ODL190" s="32"/>
      <c r="ODQ190" s="3"/>
      <c r="OEE190" s="32"/>
      <c r="OEJ190" s="3"/>
      <c r="OEX190" s="32"/>
      <c r="OFC190" s="3"/>
      <c r="OFQ190" s="32"/>
      <c r="OFV190" s="3"/>
      <c r="OGJ190" s="32"/>
      <c r="OGO190" s="3"/>
      <c r="OHC190" s="32"/>
      <c r="OHH190" s="3"/>
      <c r="OHV190" s="32"/>
      <c r="OIA190" s="3"/>
      <c r="OIO190" s="32"/>
      <c r="OIT190" s="3"/>
      <c r="OJH190" s="32"/>
      <c r="OJM190" s="3"/>
      <c r="OKA190" s="32"/>
      <c r="OKF190" s="3"/>
      <c r="OKT190" s="32"/>
      <c r="OKY190" s="3"/>
      <c r="OLM190" s="32"/>
      <c r="OLR190" s="3"/>
      <c r="OMF190" s="32"/>
      <c r="OMK190" s="3"/>
      <c r="OMY190" s="32"/>
      <c r="OND190" s="3"/>
      <c r="ONR190" s="32"/>
      <c r="ONW190" s="3"/>
      <c r="OOK190" s="32"/>
      <c r="OOP190" s="3"/>
      <c r="OPD190" s="32"/>
      <c r="OPI190" s="3"/>
      <c r="OPW190" s="32"/>
      <c r="OQB190" s="3"/>
      <c r="OQP190" s="32"/>
      <c r="OQU190" s="3"/>
      <c r="ORI190" s="32"/>
      <c r="ORN190" s="3"/>
      <c r="OSB190" s="32"/>
      <c r="OSG190" s="3"/>
      <c r="OSU190" s="32"/>
      <c r="OSZ190" s="3"/>
      <c r="OTN190" s="32"/>
      <c r="OTS190" s="3"/>
      <c r="OUG190" s="32"/>
      <c r="OUL190" s="3"/>
      <c r="OUZ190" s="32"/>
      <c r="OVE190" s="3"/>
      <c r="OVS190" s="32"/>
      <c r="OVX190" s="3"/>
      <c r="OWL190" s="32"/>
      <c r="OWQ190" s="3"/>
      <c r="OXE190" s="32"/>
      <c r="OXJ190" s="3"/>
      <c r="OXX190" s="32"/>
      <c r="OYC190" s="3"/>
      <c r="OYQ190" s="32"/>
      <c r="OYV190" s="3"/>
      <c r="OZJ190" s="32"/>
      <c r="OZO190" s="3"/>
      <c r="PAC190" s="32"/>
      <c r="PAH190" s="3"/>
      <c r="PAV190" s="32"/>
      <c r="PBA190" s="3"/>
      <c r="PBO190" s="32"/>
      <c r="PBT190" s="3"/>
      <c r="PCH190" s="32"/>
      <c r="PCM190" s="3"/>
      <c r="PDA190" s="32"/>
      <c r="PDF190" s="3"/>
      <c r="PDT190" s="32"/>
      <c r="PDY190" s="3"/>
      <c r="PEM190" s="32"/>
      <c r="PER190" s="3"/>
      <c r="PFF190" s="32"/>
      <c r="PFK190" s="3"/>
      <c r="PFY190" s="32"/>
      <c r="PGD190" s="3"/>
      <c r="PGR190" s="32"/>
      <c r="PGW190" s="3"/>
      <c r="PHK190" s="32"/>
      <c r="PHP190" s="3"/>
      <c r="PID190" s="32"/>
      <c r="PII190" s="3"/>
      <c r="PIW190" s="32"/>
      <c r="PJB190" s="3"/>
      <c r="PJP190" s="32"/>
      <c r="PJU190" s="3"/>
      <c r="PKI190" s="32"/>
      <c r="PKN190" s="3"/>
      <c r="PLB190" s="32"/>
      <c r="PLG190" s="3"/>
      <c r="PLU190" s="32"/>
      <c r="PLZ190" s="3"/>
      <c r="PMN190" s="32"/>
      <c r="PMS190" s="3"/>
      <c r="PNG190" s="32"/>
      <c r="PNL190" s="3"/>
      <c r="PNZ190" s="32"/>
      <c r="POE190" s="3"/>
      <c r="POS190" s="32"/>
      <c r="POX190" s="3"/>
      <c r="PPL190" s="32"/>
      <c r="PPQ190" s="3"/>
      <c r="PQE190" s="32"/>
      <c r="PQJ190" s="3"/>
      <c r="PQX190" s="32"/>
      <c r="PRC190" s="3"/>
      <c r="PRQ190" s="32"/>
      <c r="PRV190" s="3"/>
      <c r="PSJ190" s="32"/>
      <c r="PSO190" s="3"/>
      <c r="PTC190" s="32"/>
      <c r="PTH190" s="3"/>
      <c r="PTV190" s="32"/>
      <c r="PUA190" s="3"/>
      <c r="PUO190" s="32"/>
      <c r="PUT190" s="3"/>
      <c r="PVH190" s="32"/>
      <c r="PVM190" s="3"/>
      <c r="PWA190" s="32"/>
      <c r="PWF190" s="3"/>
      <c r="PWT190" s="32"/>
      <c r="PWY190" s="3"/>
      <c r="PXM190" s="32"/>
      <c r="PXR190" s="3"/>
      <c r="PYF190" s="32"/>
      <c r="PYK190" s="3"/>
      <c r="PYY190" s="32"/>
      <c r="PZD190" s="3"/>
      <c r="PZR190" s="32"/>
      <c r="PZW190" s="3"/>
      <c r="QAK190" s="32"/>
      <c r="QAP190" s="3"/>
      <c r="QBD190" s="32"/>
      <c r="QBI190" s="3"/>
      <c r="QBW190" s="32"/>
      <c r="QCB190" s="3"/>
      <c r="QCP190" s="32"/>
      <c r="QCU190" s="3"/>
      <c r="QDI190" s="32"/>
      <c r="QDN190" s="3"/>
      <c r="QEB190" s="32"/>
      <c r="QEG190" s="3"/>
      <c r="QEU190" s="32"/>
      <c r="QEZ190" s="3"/>
      <c r="QFN190" s="32"/>
      <c r="QFS190" s="3"/>
      <c r="QGG190" s="32"/>
      <c r="QGL190" s="3"/>
      <c r="QGZ190" s="32"/>
      <c r="QHE190" s="3"/>
      <c r="QHS190" s="32"/>
      <c r="QHX190" s="3"/>
      <c r="QIL190" s="32"/>
      <c r="QIQ190" s="3"/>
      <c r="QJE190" s="32"/>
      <c r="QJJ190" s="3"/>
      <c r="QJX190" s="32"/>
      <c r="QKC190" s="3"/>
      <c r="QKQ190" s="32"/>
      <c r="QKV190" s="3"/>
      <c r="QLJ190" s="32"/>
      <c r="QLO190" s="3"/>
      <c r="QMC190" s="32"/>
      <c r="QMH190" s="3"/>
      <c r="QMV190" s="32"/>
      <c r="QNA190" s="3"/>
      <c r="QNO190" s="32"/>
      <c r="QNT190" s="3"/>
      <c r="QOH190" s="32"/>
      <c r="QOM190" s="3"/>
      <c r="QPA190" s="32"/>
      <c r="QPF190" s="3"/>
      <c r="QPT190" s="32"/>
      <c r="QPY190" s="3"/>
      <c r="QQM190" s="32"/>
      <c r="QQR190" s="3"/>
      <c r="QRF190" s="32"/>
      <c r="QRK190" s="3"/>
      <c r="QRY190" s="32"/>
      <c r="QSD190" s="3"/>
      <c r="QSR190" s="32"/>
      <c r="QSW190" s="3"/>
      <c r="QTK190" s="32"/>
      <c r="QTP190" s="3"/>
      <c r="QUD190" s="32"/>
      <c r="QUI190" s="3"/>
      <c r="QUW190" s="32"/>
      <c r="QVB190" s="3"/>
      <c r="QVP190" s="32"/>
      <c r="QVU190" s="3"/>
      <c r="QWI190" s="32"/>
      <c r="QWN190" s="3"/>
      <c r="QXB190" s="32"/>
      <c r="QXG190" s="3"/>
      <c r="QXU190" s="32"/>
      <c r="QXZ190" s="3"/>
      <c r="QYN190" s="32"/>
      <c r="QYS190" s="3"/>
      <c r="QZG190" s="32"/>
      <c r="QZL190" s="3"/>
      <c r="QZZ190" s="32"/>
      <c r="RAE190" s="3"/>
      <c r="RAS190" s="32"/>
      <c r="RAX190" s="3"/>
      <c r="RBL190" s="32"/>
      <c r="RBQ190" s="3"/>
      <c r="RCE190" s="32"/>
      <c r="RCJ190" s="3"/>
      <c r="RCX190" s="32"/>
      <c r="RDC190" s="3"/>
      <c r="RDQ190" s="32"/>
      <c r="RDV190" s="3"/>
      <c r="REJ190" s="32"/>
      <c r="REO190" s="3"/>
      <c r="RFC190" s="32"/>
      <c r="RFH190" s="3"/>
      <c r="RFV190" s="32"/>
      <c r="RGA190" s="3"/>
      <c r="RGO190" s="32"/>
      <c r="RGT190" s="3"/>
      <c r="RHH190" s="32"/>
      <c r="RHM190" s="3"/>
      <c r="RIA190" s="32"/>
      <c r="RIF190" s="3"/>
      <c r="RIT190" s="32"/>
      <c r="RIY190" s="3"/>
      <c r="RJM190" s="32"/>
      <c r="RJR190" s="3"/>
      <c r="RKF190" s="32"/>
      <c r="RKK190" s="3"/>
      <c r="RKY190" s="32"/>
      <c r="RLD190" s="3"/>
      <c r="RLR190" s="32"/>
      <c r="RLW190" s="3"/>
      <c r="RMK190" s="32"/>
      <c r="RMP190" s="3"/>
      <c r="RND190" s="32"/>
      <c r="RNI190" s="3"/>
      <c r="RNW190" s="32"/>
      <c r="ROB190" s="3"/>
      <c r="ROP190" s="32"/>
      <c r="ROU190" s="3"/>
      <c r="RPI190" s="32"/>
      <c r="RPN190" s="3"/>
      <c r="RQB190" s="32"/>
      <c r="RQG190" s="3"/>
      <c r="RQU190" s="32"/>
      <c r="RQZ190" s="3"/>
      <c r="RRN190" s="32"/>
      <c r="RRS190" s="3"/>
      <c r="RSG190" s="32"/>
      <c r="RSL190" s="3"/>
      <c r="RSZ190" s="32"/>
      <c r="RTE190" s="3"/>
      <c r="RTS190" s="32"/>
      <c r="RTX190" s="3"/>
      <c r="RUL190" s="32"/>
      <c r="RUQ190" s="3"/>
      <c r="RVE190" s="32"/>
      <c r="RVJ190" s="3"/>
      <c r="RVX190" s="32"/>
      <c r="RWC190" s="3"/>
      <c r="RWQ190" s="32"/>
      <c r="RWV190" s="3"/>
      <c r="RXJ190" s="32"/>
      <c r="RXO190" s="3"/>
      <c r="RYC190" s="32"/>
      <c r="RYH190" s="3"/>
      <c r="RYV190" s="32"/>
      <c r="RZA190" s="3"/>
      <c r="RZO190" s="32"/>
      <c r="RZT190" s="3"/>
      <c r="SAH190" s="32"/>
      <c r="SAM190" s="3"/>
      <c r="SBA190" s="32"/>
      <c r="SBF190" s="3"/>
      <c r="SBT190" s="32"/>
      <c r="SBY190" s="3"/>
      <c r="SCM190" s="32"/>
      <c r="SCR190" s="3"/>
      <c r="SDF190" s="32"/>
      <c r="SDK190" s="3"/>
      <c r="SDY190" s="32"/>
      <c r="SED190" s="3"/>
      <c r="SER190" s="32"/>
      <c r="SEW190" s="3"/>
      <c r="SFK190" s="32"/>
      <c r="SFP190" s="3"/>
      <c r="SGD190" s="32"/>
      <c r="SGI190" s="3"/>
      <c r="SGW190" s="32"/>
      <c r="SHB190" s="3"/>
      <c r="SHP190" s="32"/>
      <c r="SHU190" s="3"/>
      <c r="SII190" s="32"/>
      <c r="SIN190" s="3"/>
      <c r="SJB190" s="32"/>
      <c r="SJG190" s="3"/>
      <c r="SJU190" s="32"/>
      <c r="SJZ190" s="3"/>
      <c r="SKN190" s="32"/>
      <c r="SKS190" s="3"/>
      <c r="SLG190" s="32"/>
      <c r="SLL190" s="3"/>
      <c r="SLZ190" s="32"/>
      <c r="SME190" s="3"/>
      <c r="SMS190" s="32"/>
      <c r="SMX190" s="3"/>
      <c r="SNL190" s="32"/>
      <c r="SNQ190" s="3"/>
      <c r="SOE190" s="32"/>
      <c r="SOJ190" s="3"/>
      <c r="SOX190" s="32"/>
      <c r="SPC190" s="3"/>
      <c r="SPQ190" s="32"/>
      <c r="SPV190" s="3"/>
      <c r="SQJ190" s="32"/>
      <c r="SQO190" s="3"/>
      <c r="SRC190" s="32"/>
      <c r="SRH190" s="3"/>
      <c r="SRV190" s="32"/>
      <c r="SSA190" s="3"/>
      <c r="SSO190" s="32"/>
      <c r="SST190" s="3"/>
      <c r="STH190" s="32"/>
      <c r="STM190" s="3"/>
      <c r="SUA190" s="32"/>
      <c r="SUF190" s="3"/>
      <c r="SUT190" s="32"/>
      <c r="SUY190" s="3"/>
      <c r="SVM190" s="32"/>
      <c r="SVR190" s="3"/>
      <c r="SWF190" s="32"/>
      <c r="SWK190" s="3"/>
      <c r="SWY190" s="32"/>
      <c r="SXD190" s="3"/>
      <c r="SXR190" s="32"/>
      <c r="SXW190" s="3"/>
      <c r="SYK190" s="32"/>
      <c r="SYP190" s="3"/>
      <c r="SZD190" s="32"/>
      <c r="SZI190" s="3"/>
      <c r="SZW190" s="32"/>
      <c r="TAB190" s="3"/>
      <c r="TAP190" s="32"/>
      <c r="TAU190" s="3"/>
      <c r="TBI190" s="32"/>
      <c r="TBN190" s="3"/>
      <c r="TCB190" s="32"/>
      <c r="TCG190" s="3"/>
      <c r="TCU190" s="32"/>
      <c r="TCZ190" s="3"/>
      <c r="TDN190" s="32"/>
      <c r="TDS190" s="3"/>
      <c r="TEG190" s="32"/>
      <c r="TEL190" s="3"/>
      <c r="TEZ190" s="32"/>
      <c r="TFE190" s="3"/>
      <c r="TFS190" s="32"/>
      <c r="TFX190" s="3"/>
      <c r="TGL190" s="32"/>
      <c r="TGQ190" s="3"/>
      <c r="THE190" s="32"/>
      <c r="THJ190" s="3"/>
      <c r="THX190" s="32"/>
      <c r="TIC190" s="3"/>
      <c r="TIQ190" s="32"/>
      <c r="TIV190" s="3"/>
      <c r="TJJ190" s="32"/>
      <c r="TJO190" s="3"/>
      <c r="TKC190" s="32"/>
      <c r="TKH190" s="3"/>
      <c r="TKV190" s="32"/>
      <c r="TLA190" s="3"/>
      <c r="TLO190" s="32"/>
      <c r="TLT190" s="3"/>
      <c r="TMH190" s="32"/>
      <c r="TMM190" s="3"/>
      <c r="TNA190" s="32"/>
      <c r="TNF190" s="3"/>
      <c r="TNT190" s="32"/>
      <c r="TNY190" s="3"/>
      <c r="TOM190" s="32"/>
      <c r="TOR190" s="3"/>
      <c r="TPF190" s="32"/>
      <c r="TPK190" s="3"/>
      <c r="TPY190" s="32"/>
      <c r="TQD190" s="3"/>
      <c r="TQR190" s="32"/>
      <c r="TQW190" s="3"/>
      <c r="TRK190" s="32"/>
      <c r="TRP190" s="3"/>
      <c r="TSD190" s="32"/>
      <c r="TSI190" s="3"/>
      <c r="TSW190" s="32"/>
      <c r="TTB190" s="3"/>
      <c r="TTP190" s="32"/>
      <c r="TTU190" s="3"/>
      <c r="TUI190" s="32"/>
      <c r="TUN190" s="3"/>
      <c r="TVB190" s="32"/>
      <c r="TVG190" s="3"/>
      <c r="TVU190" s="32"/>
      <c r="TVZ190" s="3"/>
      <c r="TWN190" s="32"/>
      <c r="TWS190" s="3"/>
      <c r="TXG190" s="32"/>
      <c r="TXL190" s="3"/>
      <c r="TXZ190" s="32"/>
      <c r="TYE190" s="3"/>
      <c r="TYS190" s="32"/>
      <c r="TYX190" s="3"/>
      <c r="TZL190" s="32"/>
      <c r="TZQ190" s="3"/>
      <c r="UAE190" s="32"/>
      <c r="UAJ190" s="3"/>
      <c r="UAX190" s="32"/>
      <c r="UBC190" s="3"/>
      <c r="UBQ190" s="32"/>
      <c r="UBV190" s="3"/>
      <c r="UCJ190" s="32"/>
      <c r="UCO190" s="3"/>
      <c r="UDC190" s="32"/>
      <c r="UDH190" s="3"/>
      <c r="UDV190" s="32"/>
      <c r="UEA190" s="3"/>
      <c r="UEO190" s="32"/>
      <c r="UET190" s="3"/>
      <c r="UFH190" s="32"/>
      <c r="UFM190" s="3"/>
      <c r="UGA190" s="32"/>
      <c r="UGF190" s="3"/>
      <c r="UGT190" s="32"/>
      <c r="UGY190" s="3"/>
      <c r="UHM190" s="32"/>
      <c r="UHR190" s="3"/>
      <c r="UIF190" s="32"/>
      <c r="UIK190" s="3"/>
      <c r="UIY190" s="32"/>
      <c r="UJD190" s="3"/>
      <c r="UJR190" s="32"/>
      <c r="UJW190" s="3"/>
      <c r="UKK190" s="32"/>
      <c r="UKP190" s="3"/>
      <c r="ULD190" s="32"/>
      <c r="ULI190" s="3"/>
      <c r="ULW190" s="32"/>
      <c r="UMB190" s="3"/>
      <c r="UMP190" s="32"/>
      <c r="UMU190" s="3"/>
      <c r="UNI190" s="32"/>
      <c r="UNN190" s="3"/>
      <c r="UOB190" s="32"/>
      <c r="UOG190" s="3"/>
      <c r="UOU190" s="32"/>
      <c r="UOZ190" s="3"/>
      <c r="UPN190" s="32"/>
      <c r="UPS190" s="3"/>
      <c r="UQG190" s="32"/>
      <c r="UQL190" s="3"/>
      <c r="UQZ190" s="32"/>
      <c r="URE190" s="3"/>
      <c r="URS190" s="32"/>
      <c r="URX190" s="3"/>
      <c r="USL190" s="32"/>
      <c r="USQ190" s="3"/>
      <c r="UTE190" s="32"/>
      <c r="UTJ190" s="3"/>
      <c r="UTX190" s="32"/>
      <c r="UUC190" s="3"/>
      <c r="UUQ190" s="32"/>
      <c r="UUV190" s="3"/>
      <c r="UVJ190" s="32"/>
      <c r="UVO190" s="3"/>
      <c r="UWC190" s="32"/>
      <c r="UWH190" s="3"/>
      <c r="UWV190" s="32"/>
      <c r="UXA190" s="3"/>
      <c r="UXO190" s="32"/>
      <c r="UXT190" s="3"/>
      <c r="UYH190" s="32"/>
      <c r="UYM190" s="3"/>
      <c r="UZA190" s="32"/>
      <c r="UZF190" s="3"/>
      <c r="UZT190" s="32"/>
      <c r="UZY190" s="3"/>
      <c r="VAM190" s="32"/>
      <c r="VAR190" s="3"/>
      <c r="VBF190" s="32"/>
      <c r="VBK190" s="3"/>
      <c r="VBY190" s="32"/>
      <c r="VCD190" s="3"/>
      <c r="VCR190" s="32"/>
      <c r="VCW190" s="3"/>
      <c r="VDK190" s="32"/>
      <c r="VDP190" s="3"/>
      <c r="VED190" s="32"/>
      <c r="VEI190" s="3"/>
      <c r="VEW190" s="32"/>
      <c r="VFB190" s="3"/>
      <c r="VFP190" s="32"/>
      <c r="VFU190" s="3"/>
      <c r="VGI190" s="32"/>
      <c r="VGN190" s="3"/>
      <c r="VHB190" s="32"/>
      <c r="VHG190" s="3"/>
      <c r="VHU190" s="32"/>
      <c r="VHZ190" s="3"/>
      <c r="VIN190" s="32"/>
      <c r="VIS190" s="3"/>
      <c r="VJG190" s="32"/>
      <c r="VJL190" s="3"/>
      <c r="VJZ190" s="32"/>
      <c r="VKE190" s="3"/>
      <c r="VKS190" s="32"/>
      <c r="VKX190" s="3"/>
      <c r="VLL190" s="32"/>
      <c r="VLQ190" s="3"/>
      <c r="VME190" s="32"/>
      <c r="VMJ190" s="3"/>
      <c r="VMX190" s="32"/>
      <c r="VNC190" s="3"/>
      <c r="VNQ190" s="32"/>
      <c r="VNV190" s="3"/>
      <c r="VOJ190" s="32"/>
      <c r="VOO190" s="3"/>
      <c r="VPC190" s="32"/>
      <c r="VPH190" s="3"/>
      <c r="VPV190" s="32"/>
      <c r="VQA190" s="3"/>
      <c r="VQO190" s="32"/>
      <c r="VQT190" s="3"/>
      <c r="VRH190" s="32"/>
      <c r="VRM190" s="3"/>
      <c r="VSA190" s="32"/>
      <c r="VSF190" s="3"/>
      <c r="VST190" s="32"/>
      <c r="VSY190" s="3"/>
      <c r="VTM190" s="32"/>
      <c r="VTR190" s="3"/>
      <c r="VUF190" s="32"/>
      <c r="VUK190" s="3"/>
      <c r="VUY190" s="32"/>
      <c r="VVD190" s="3"/>
      <c r="VVR190" s="32"/>
      <c r="VVW190" s="3"/>
      <c r="VWK190" s="32"/>
      <c r="VWP190" s="3"/>
      <c r="VXD190" s="32"/>
      <c r="VXI190" s="3"/>
      <c r="VXW190" s="32"/>
      <c r="VYB190" s="3"/>
      <c r="VYP190" s="32"/>
      <c r="VYU190" s="3"/>
      <c r="VZI190" s="32"/>
      <c r="VZN190" s="3"/>
      <c r="WAB190" s="32"/>
      <c r="WAG190" s="3"/>
      <c r="WAU190" s="32"/>
      <c r="WAZ190" s="3"/>
      <c r="WBN190" s="32"/>
      <c r="WBS190" s="3"/>
      <c r="WCG190" s="32"/>
      <c r="WCL190" s="3"/>
      <c r="WCZ190" s="32"/>
      <c r="WDE190" s="3"/>
      <c r="WDS190" s="32"/>
      <c r="WDX190" s="3"/>
      <c r="WEL190" s="32"/>
      <c r="WEQ190" s="3"/>
      <c r="WFE190" s="32"/>
      <c r="WFJ190" s="3"/>
      <c r="WFX190" s="32"/>
      <c r="WGC190" s="3"/>
      <c r="WGQ190" s="32"/>
      <c r="WGV190" s="3"/>
      <c r="WHJ190" s="32"/>
      <c r="WHO190" s="3"/>
      <c r="WIC190" s="32"/>
      <c r="WIH190" s="3"/>
      <c r="WIV190" s="32"/>
      <c r="WJA190" s="3"/>
      <c r="WJO190" s="32"/>
      <c r="WJT190" s="3"/>
      <c r="WKH190" s="32"/>
      <c r="WKM190" s="3"/>
      <c r="WLA190" s="32"/>
      <c r="WLF190" s="3"/>
      <c r="WLT190" s="32"/>
      <c r="WLY190" s="3"/>
      <c r="WMM190" s="32"/>
      <c r="WMR190" s="3"/>
      <c r="WNF190" s="32"/>
      <c r="WNK190" s="3"/>
      <c r="WNY190" s="32"/>
      <c r="WOD190" s="3"/>
      <c r="WOR190" s="32"/>
      <c r="WOW190" s="3"/>
      <c r="WPK190" s="32"/>
      <c r="WPP190" s="3"/>
      <c r="WQD190" s="32"/>
      <c r="WQI190" s="3"/>
      <c r="WQW190" s="32"/>
      <c r="WRB190" s="3"/>
      <c r="WRP190" s="32"/>
      <c r="WRU190" s="3"/>
      <c r="WSI190" s="32"/>
      <c r="WSN190" s="3"/>
      <c r="WTB190" s="32"/>
      <c r="WTG190" s="3"/>
      <c r="WTU190" s="32"/>
      <c r="WTZ190" s="3"/>
      <c r="WUN190" s="32"/>
      <c r="WUS190" s="3"/>
      <c r="WVG190" s="32"/>
      <c r="WVL190" s="3"/>
      <c r="WVZ190" s="32"/>
      <c r="WWE190" s="3"/>
      <c r="WWS190" s="32"/>
      <c r="WWX190" s="3"/>
      <c r="WXL190" s="32"/>
      <c r="WXQ190" s="3"/>
      <c r="WYE190" s="32"/>
      <c r="WYJ190" s="3"/>
      <c r="WYX190" s="32"/>
      <c r="WZC190" s="3"/>
      <c r="WZQ190" s="32"/>
      <c r="WZV190" s="3"/>
      <c r="XAJ190" s="32"/>
      <c r="XAO190" s="3"/>
      <c r="XBC190" s="32"/>
      <c r="XBH190" s="3"/>
      <c r="XBV190" s="32"/>
      <c r="XCA190" s="3"/>
      <c r="XCO190" s="32"/>
      <c r="XCT190" s="3"/>
      <c r="XDH190" s="32"/>
      <c r="XDM190" s="3"/>
      <c r="XEA190" s="32"/>
      <c r="XEF190" s="3"/>
      <c r="XET190" s="32"/>
      <c r="XEY190" s="3"/>
    </row>
    <row r="191" spans="1:1022 1027:2048 2053:3060 3074:4086 4100:5112 5126:6138 6152:7164 7178:8190 8204:9216 9230:10237 10242:11263 11268:12275 12289:13301 13315:14327 14341:15353 15367:16379" ht="16" x14ac:dyDescent="0.2">
      <c r="A191" s="3" t="s">
        <v>187</v>
      </c>
      <c r="B191" s="4">
        <v>7950063000</v>
      </c>
      <c r="C191" s="4">
        <v>637931000</v>
      </c>
      <c r="D191" s="4">
        <v>670857000</v>
      </c>
      <c r="E191" s="4">
        <v>-188201000</v>
      </c>
      <c r="F191" s="4">
        <v>271626000</v>
      </c>
      <c r="G191" s="4">
        <v>476292000</v>
      </c>
      <c r="H191" s="4">
        <v>670115000</v>
      </c>
      <c r="I191" s="4">
        <v>718898000</v>
      </c>
      <c r="J191" s="4">
        <v>379268000</v>
      </c>
      <c r="K191" s="4">
        <v>693494000</v>
      </c>
      <c r="L191" s="4">
        <v>751000000</v>
      </c>
      <c r="M191" s="4">
        <v>687000000</v>
      </c>
      <c r="N191" s="4">
        <v>869000000</v>
      </c>
      <c r="O191" s="5">
        <v>869000000</v>
      </c>
      <c r="P191" s="4">
        <v>-33000000</v>
      </c>
      <c r="Q191" s="4">
        <v>96000000</v>
      </c>
      <c r="R191" s="4">
        <v>492000000</v>
      </c>
      <c r="S191" s="4">
        <v>314000000</v>
      </c>
    </row>
    <row r="192" spans="1:1022 1027:2048 2053:3060 3074:4086 4100:5112 5126:6138 6152:7164 7178:8190 8204:9216 9230:10237 10242:11263 11268:12275 12289:13301 13315:14327 14341:15353 15367:16379" ht="16" x14ac:dyDescent="0.2">
      <c r="A192" s="3" t="s">
        <v>188</v>
      </c>
      <c r="B192" s="6">
        <v>1.72</v>
      </c>
      <c r="C192" s="6">
        <v>0.66</v>
      </c>
      <c r="D192" s="6">
        <v>2.35</v>
      </c>
      <c r="E192" s="6">
        <v>-0.62</v>
      </c>
      <c r="F192" s="6">
        <v>1.43</v>
      </c>
      <c r="G192" s="6">
        <v>-0.04</v>
      </c>
      <c r="H192" s="6">
        <v>2.97</v>
      </c>
      <c r="I192" s="6">
        <v>-0.6</v>
      </c>
      <c r="J192" s="6">
        <v>1.21</v>
      </c>
      <c r="K192" s="6">
        <v>1.81</v>
      </c>
      <c r="L192" s="6">
        <v>1.85</v>
      </c>
      <c r="M192" s="6">
        <v>1.88</v>
      </c>
      <c r="N192" s="6">
        <v>5.29</v>
      </c>
      <c r="O192" s="7">
        <v>5.29</v>
      </c>
      <c r="P192" s="6">
        <v>-1.1000000000000001</v>
      </c>
      <c r="Q192" s="6">
        <v>0.68</v>
      </c>
      <c r="R192" s="6">
        <v>1.85</v>
      </c>
      <c r="S192" s="6">
        <v>3.93</v>
      </c>
    </row>
    <row r="193" spans="1:19" ht="16" x14ac:dyDescent="0.2">
      <c r="A193" s="3" t="s">
        <v>189</v>
      </c>
      <c r="B193" s="6">
        <v>2.89</v>
      </c>
      <c r="C193" s="6">
        <v>4.25</v>
      </c>
      <c r="D193" s="6">
        <v>2.4300000000000002</v>
      </c>
      <c r="E193" s="6">
        <v>3.89</v>
      </c>
      <c r="F193" s="6">
        <v>1.72</v>
      </c>
      <c r="G193" s="6">
        <v>2.2200000000000002</v>
      </c>
      <c r="H193" s="6">
        <v>2.95</v>
      </c>
      <c r="I193" s="6">
        <v>2.63</v>
      </c>
      <c r="J193" s="6">
        <v>2.08</v>
      </c>
      <c r="K193" s="6">
        <v>2.37</v>
      </c>
      <c r="L193" s="6">
        <v>3.63</v>
      </c>
      <c r="M193" s="6">
        <v>2.87</v>
      </c>
      <c r="N193" s="6">
        <v>5.63</v>
      </c>
      <c r="O193" s="7">
        <v>5.62</v>
      </c>
      <c r="P193" s="6">
        <v>3.59</v>
      </c>
      <c r="Q193" s="6">
        <v>3.88</v>
      </c>
      <c r="R193" s="6">
        <v>4.37</v>
      </c>
      <c r="S193" s="6">
        <v>6.35</v>
      </c>
    </row>
    <row r="194" spans="1:19" ht="16" x14ac:dyDescent="0.2">
      <c r="A194" s="3" t="s">
        <v>190</v>
      </c>
      <c r="B194" s="6">
        <v>2.17</v>
      </c>
      <c r="C194" s="6">
        <v>1.61</v>
      </c>
      <c r="D194" s="6">
        <v>3.27</v>
      </c>
      <c r="E194" s="6">
        <v>2.0699999999999998</v>
      </c>
      <c r="F194" s="6">
        <v>4.37</v>
      </c>
      <c r="G194" s="6">
        <v>3.61</v>
      </c>
      <c r="H194" s="6">
        <v>9.73</v>
      </c>
      <c r="I194" s="6">
        <v>10.82</v>
      </c>
      <c r="J194" s="6">
        <v>4.16</v>
      </c>
      <c r="K194" s="6">
        <v>23.32</v>
      </c>
      <c r="L194" s="6">
        <v>2.06</v>
      </c>
      <c r="M194" s="6">
        <v>1.66</v>
      </c>
      <c r="N194" s="6">
        <v>2.12</v>
      </c>
      <c r="O194" s="7">
        <v>2.12</v>
      </c>
      <c r="P194" s="6">
        <v>0.74</v>
      </c>
      <c r="Q194" s="4">
        <v>2</v>
      </c>
      <c r="R194" s="6">
        <v>2.0099999999999998</v>
      </c>
      <c r="S194" s="6">
        <v>4.43</v>
      </c>
    </row>
    <row r="196" spans="1:19" ht="16" x14ac:dyDescent="0.2">
      <c r="A196" s="8"/>
    </row>
  </sheetData>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C6AC-9194-3C44-A042-5C90D44B951C}">
  <dimension ref="A1:P110"/>
  <sheetViews>
    <sheetView tabSelected="1" workbookViewId="0">
      <selection activeCell="F20" sqref="F20"/>
    </sheetView>
  </sheetViews>
  <sheetFormatPr baseColWidth="10" defaultRowHeight="15" x14ac:dyDescent="0.2"/>
  <cols>
    <col min="1" max="16" width="18.83203125" customWidth="1"/>
  </cols>
  <sheetData>
    <row r="1" spans="1:16" s="111" customFormat="1" ht="22" customHeight="1" x14ac:dyDescent="0.2">
      <c r="A1" s="111" t="e" vm="1">
        <v>#VALUE!</v>
      </c>
    </row>
    <row r="2" spans="1:16" s="111" customFormat="1" ht="22" customHeight="1" x14ac:dyDescent="0.2"/>
    <row r="3" spans="1:16" ht="22" customHeight="1" x14ac:dyDescent="0.2">
      <c r="A3" s="35" cm="1">
        <f t="array" ref="A3">_FV(A1,"Market cap",TRUE)</f>
        <v>17721341560</v>
      </c>
      <c r="B3" s="98" t="s">
        <v>201</v>
      </c>
      <c r="C3" s="36">
        <f>Financials!O8*0.01</f>
        <v>8.2599999999999993E-2</v>
      </c>
      <c r="D3" s="98" t="s">
        <v>202</v>
      </c>
      <c r="E3" s="36">
        <f>SUM(C11:E11)/3</f>
        <v>8.4590479276234865E-2</v>
      </c>
      <c r="F3" s="46" t="s">
        <v>203</v>
      </c>
      <c r="G3" s="37">
        <f>SUM(Financials!K129:N129)/4</f>
        <v>-3.8114824137343961E-2</v>
      </c>
      <c r="H3" s="46" t="s">
        <v>204</v>
      </c>
      <c r="I3" s="38">
        <f>J14*(1+I7)/(I6-I7)</f>
        <v>26491891726.486622</v>
      </c>
      <c r="J3" s="98" t="s">
        <v>205</v>
      </c>
      <c r="K3" s="39"/>
      <c r="L3" s="40"/>
      <c r="M3" s="41"/>
      <c r="N3" s="112" t="s">
        <v>206</v>
      </c>
      <c r="O3" s="113"/>
      <c r="P3" s="41"/>
    </row>
    <row r="4" spans="1:16" ht="22" customHeight="1" x14ac:dyDescent="0.2">
      <c r="A4" s="42">
        <f>Financials!O56-Financials!O96-Financials!O105</f>
        <v>-1444000000</v>
      </c>
      <c r="B4" s="49" t="s">
        <v>207</v>
      </c>
      <c r="C4" s="43">
        <f>Financials!O17*0.01</f>
        <v>4.5899999999999996E-2</v>
      </c>
      <c r="D4" s="49" t="s">
        <v>208</v>
      </c>
      <c r="E4" s="43">
        <f>SUM(C13:E13)/3</f>
        <v>4.0540823040787135</v>
      </c>
      <c r="F4" s="102" t="s">
        <v>209</v>
      </c>
      <c r="G4" s="44">
        <f>A5*(1+(5*G3))</f>
        <v>105938792.28075315</v>
      </c>
      <c r="H4" s="103" t="s">
        <v>210</v>
      </c>
      <c r="I4" s="45">
        <f>NPV(I6,F14,G14,H14,I14,(J14+I3))</f>
        <v>23371240148.913849</v>
      </c>
      <c r="J4" s="103" t="s">
        <v>211</v>
      </c>
      <c r="K4" s="37" cm="1">
        <f t="array" ref="K4">_FV(A1,"Change (%)",TRUE)</f>
        <v>-1.4699E-2</v>
      </c>
      <c r="L4" s="46" t="s">
        <v>212</v>
      </c>
      <c r="M4" s="41"/>
      <c r="N4" s="114" t="s">
        <v>213</v>
      </c>
      <c r="O4" s="115"/>
      <c r="P4" s="41"/>
    </row>
    <row r="5" spans="1:16" ht="22" customHeight="1" x14ac:dyDescent="0.2">
      <c r="A5" s="44" cm="1">
        <f t="array" ref="A5">_FV(A1,"Shares outstanding",TRUE)</f>
        <v>130881400</v>
      </c>
      <c r="B5" s="49" t="s">
        <v>214</v>
      </c>
      <c r="C5" s="47">
        <f>Financials!O34*0.01</f>
        <v>2.3599999999999999E-2</v>
      </c>
      <c r="D5" s="49" t="s">
        <v>215</v>
      </c>
      <c r="E5" s="43">
        <f>SUM(C15:E15)/3</f>
        <v>0.19636282529520824</v>
      </c>
      <c r="F5" s="102" t="s">
        <v>216</v>
      </c>
      <c r="G5" s="44">
        <f>Financials!O56</f>
        <v>1804000000</v>
      </c>
      <c r="H5" s="103" t="s">
        <v>217</v>
      </c>
      <c r="I5" s="45">
        <f>I4+G5-G6</f>
        <v>21927240148.913849</v>
      </c>
      <c r="J5" s="103" t="s">
        <v>218</v>
      </c>
      <c r="K5" s="48" cm="1">
        <f t="array" ref="K5">_FV(A1,"Price")</f>
        <v>135.4</v>
      </c>
      <c r="L5" s="49" t="s">
        <v>219</v>
      </c>
      <c r="M5" s="41"/>
      <c r="N5" s="50" t="s">
        <v>220</v>
      </c>
      <c r="O5" s="51">
        <f>Financials!O21</f>
        <v>145000000</v>
      </c>
      <c r="P5" s="41"/>
    </row>
    <row r="6" spans="1:16" ht="22" customHeight="1" x14ac:dyDescent="0.2">
      <c r="A6" s="52">
        <f>O20/F10</f>
        <v>0.52893211437440302</v>
      </c>
      <c r="B6" s="49" t="s">
        <v>221</v>
      </c>
      <c r="C6" s="43">
        <f>Financials!O190</f>
        <v>2.2995381735923002E-2</v>
      </c>
      <c r="D6" s="100" t="s">
        <v>200</v>
      </c>
      <c r="E6" s="43">
        <f>Financials!O33/Financials!O126</f>
        <v>0.28531566096965472</v>
      </c>
      <c r="F6" s="49" t="s">
        <v>222</v>
      </c>
      <c r="G6" s="45">
        <f>Financials!O96+Financials!O105</f>
        <v>3248000000</v>
      </c>
      <c r="H6" s="103" t="s">
        <v>223</v>
      </c>
      <c r="I6" s="53">
        <f>N25</f>
        <v>8.7640864500471094E-2</v>
      </c>
      <c r="J6" s="103" t="s">
        <v>224</v>
      </c>
      <c r="K6" s="54">
        <f>I5/G4</f>
        <v>206.98027301277406</v>
      </c>
      <c r="L6" s="55" t="s">
        <v>225</v>
      </c>
      <c r="M6" s="41"/>
      <c r="N6" s="56" t="s">
        <v>226</v>
      </c>
      <c r="O6" s="57">
        <f>Financials!O96</f>
        <v>104000000</v>
      </c>
      <c r="P6" s="41"/>
    </row>
    <row r="7" spans="1:16" ht="22" customHeight="1" x14ac:dyDescent="0.2">
      <c r="A7" s="58">
        <f>O20/F12</f>
        <v>14.549541510673235</v>
      </c>
      <c r="B7" s="99" t="s">
        <v>227</v>
      </c>
      <c r="C7" s="59">
        <f>F14/O21</f>
        <v>6.8337863442193836E-2</v>
      </c>
      <c r="D7" s="101" t="s">
        <v>228</v>
      </c>
      <c r="E7" s="60">
        <f>(Financials!O16*(1-0.25))/(Financials!O126+Financials!O105+Financials!O96)</f>
        <v>0.19550286181520851</v>
      </c>
      <c r="F7" s="99" t="s">
        <v>196</v>
      </c>
      <c r="G7" s="61">
        <f>(Financials!O96+Financials!O105)/Financials!O126</f>
        <v>1.1328915242413673</v>
      </c>
      <c r="H7" s="104" t="s">
        <v>229</v>
      </c>
      <c r="I7" s="62">
        <v>2.5000000000000001E-2</v>
      </c>
      <c r="J7" s="105" t="s">
        <v>230</v>
      </c>
      <c r="K7" s="63">
        <f>K6/K5-1</f>
        <v>0.52865785090675077</v>
      </c>
      <c r="L7" s="64" t="s">
        <v>231</v>
      </c>
      <c r="M7" s="41"/>
      <c r="N7" s="56" t="s">
        <v>232</v>
      </c>
      <c r="O7" s="57">
        <f>Financials!O105</f>
        <v>3144000000</v>
      </c>
      <c r="P7" s="41"/>
    </row>
    <row r="8" spans="1:16" ht="22" customHeight="1" x14ac:dyDescent="0.2">
      <c r="A8" s="65"/>
      <c r="B8" s="41"/>
      <c r="C8" s="41"/>
      <c r="D8" s="41"/>
      <c r="E8" s="41"/>
      <c r="F8" s="41"/>
      <c r="G8" s="41"/>
      <c r="H8" s="41"/>
      <c r="I8" s="41"/>
      <c r="J8" s="41"/>
      <c r="K8" s="41"/>
      <c r="L8" s="41"/>
      <c r="M8" s="41"/>
      <c r="N8" s="66" t="s">
        <v>213</v>
      </c>
      <c r="O8" s="67">
        <f>O5/(O6+O7)</f>
        <v>4.4642857142857144E-2</v>
      </c>
      <c r="P8" s="41"/>
    </row>
    <row r="9" spans="1:16" ht="22" customHeight="1" x14ac:dyDescent="0.2">
      <c r="A9" s="68"/>
      <c r="B9" s="88">
        <v>2020</v>
      </c>
      <c r="C9" s="88">
        <v>2021</v>
      </c>
      <c r="D9" s="88">
        <v>2022</v>
      </c>
      <c r="E9" s="88">
        <v>2023</v>
      </c>
      <c r="F9" s="89">
        <v>2024</v>
      </c>
      <c r="G9" s="90">
        <v>2025</v>
      </c>
      <c r="H9" s="90">
        <v>2026</v>
      </c>
      <c r="I9" s="90">
        <v>2027</v>
      </c>
      <c r="J9" s="90">
        <v>2028</v>
      </c>
      <c r="K9" s="69"/>
      <c r="L9" s="70"/>
      <c r="M9" s="70"/>
      <c r="N9" s="56" t="s">
        <v>233</v>
      </c>
      <c r="O9" s="57">
        <f>Financials!O25</f>
        <v>444000000</v>
      </c>
      <c r="P9" s="41"/>
    </row>
    <row r="10" spans="1:16" ht="22" customHeight="1" x14ac:dyDescent="0.2">
      <c r="A10" s="71" t="s">
        <v>234</v>
      </c>
      <c r="B10" s="91">
        <v>27266438000</v>
      </c>
      <c r="C10" s="91">
        <v>29285000000</v>
      </c>
      <c r="D10" s="91">
        <v>33478000000</v>
      </c>
      <c r="E10" s="91">
        <v>34702000000</v>
      </c>
      <c r="F10" s="92">
        <v>33504000000</v>
      </c>
      <c r="G10" s="91">
        <v>34725000000</v>
      </c>
      <c r="H10" s="91">
        <v>35602000000</v>
      </c>
      <c r="I10" s="91">
        <v>36314000000</v>
      </c>
      <c r="J10" s="91">
        <v>37040000000</v>
      </c>
      <c r="K10" s="72" t="s">
        <v>235</v>
      </c>
      <c r="N10" s="56" t="s">
        <v>236</v>
      </c>
      <c r="O10" s="57">
        <f>Financials!O24</f>
        <v>1262000000</v>
      </c>
      <c r="P10" s="41"/>
    </row>
    <row r="11" spans="1:16" ht="22" customHeight="1" x14ac:dyDescent="0.2">
      <c r="A11" s="73"/>
      <c r="B11" s="93"/>
      <c r="C11" s="93">
        <f t="shared" ref="C11:J11" si="0">(C10/B10)-1</f>
        <v>7.4031012044917688E-2</v>
      </c>
      <c r="D11" s="93">
        <f t="shared" si="0"/>
        <v>0.14317910192931538</v>
      </c>
      <c r="E11" s="93">
        <f t="shared" si="0"/>
        <v>3.6561323854471528E-2</v>
      </c>
      <c r="F11" s="94">
        <f t="shared" si="0"/>
        <v>-3.4522505907440548E-2</v>
      </c>
      <c r="G11" s="93">
        <f t="shared" si="0"/>
        <v>3.6443409742120236E-2</v>
      </c>
      <c r="H11" s="93">
        <f t="shared" si="0"/>
        <v>2.5255579553635776E-2</v>
      </c>
      <c r="I11" s="93">
        <f t="shared" si="0"/>
        <v>1.9998876467614224E-2</v>
      </c>
      <c r="J11" s="93">
        <f t="shared" si="0"/>
        <v>1.9992289475133651E-2</v>
      </c>
      <c r="K11" s="75">
        <f>SUM(F11:J11)/5</f>
        <v>1.3433529866212667E-2</v>
      </c>
      <c r="L11" s="70"/>
      <c r="M11" s="70"/>
      <c r="N11" s="56" t="s">
        <v>237</v>
      </c>
      <c r="O11" s="76">
        <f>O9/O10</f>
        <v>0.35182250396196513</v>
      </c>
      <c r="P11" s="41"/>
    </row>
    <row r="12" spans="1:16" ht="22" customHeight="1" x14ac:dyDescent="0.2">
      <c r="A12" s="71" t="s">
        <v>142</v>
      </c>
      <c r="B12" s="91">
        <v>53912000</v>
      </c>
      <c r="C12" s="91">
        <v>696000000</v>
      </c>
      <c r="D12" s="91">
        <v>996000000</v>
      </c>
      <c r="E12" s="91">
        <v>818000000</v>
      </c>
      <c r="F12" s="92">
        <v>1218000000</v>
      </c>
      <c r="G12" s="91">
        <v>1289000000</v>
      </c>
      <c r="H12" s="91">
        <v>1384000000</v>
      </c>
      <c r="I12" s="91">
        <v>1411000000</v>
      </c>
      <c r="J12" s="91">
        <v>1440000000</v>
      </c>
      <c r="K12" s="72" t="s">
        <v>238</v>
      </c>
      <c r="L12" s="70"/>
      <c r="M12" s="70"/>
      <c r="N12" s="77" t="s">
        <v>239</v>
      </c>
      <c r="O12" s="78">
        <f>O8*(1-O11)</f>
        <v>2.8936495358840842E-2</v>
      </c>
      <c r="P12" s="41"/>
    </row>
    <row r="13" spans="1:16" ht="22" customHeight="1" x14ac:dyDescent="0.2">
      <c r="A13" s="73"/>
      <c r="B13" s="93"/>
      <c r="C13" s="93">
        <f t="shared" ref="C13:J13" si="1">(C12/B12)-1</f>
        <v>11.90992728891527</v>
      </c>
      <c r="D13" s="93">
        <f t="shared" si="1"/>
        <v>0.43103448275862077</v>
      </c>
      <c r="E13" s="93">
        <f t="shared" si="1"/>
        <v>-0.17871485943775101</v>
      </c>
      <c r="F13" s="94">
        <f t="shared" si="1"/>
        <v>0.48899755501222497</v>
      </c>
      <c r="G13" s="93">
        <f t="shared" si="1"/>
        <v>5.8292282430213449E-2</v>
      </c>
      <c r="H13" s="93">
        <f t="shared" si="1"/>
        <v>7.3700543056633094E-2</v>
      </c>
      <c r="I13" s="93">
        <f t="shared" si="1"/>
        <v>1.9508670520231197E-2</v>
      </c>
      <c r="J13" s="93">
        <f t="shared" si="1"/>
        <v>2.0552799433026125E-2</v>
      </c>
      <c r="K13" s="75">
        <f>SUM(F13:J13)/5</f>
        <v>0.13221037009046577</v>
      </c>
      <c r="L13" s="70"/>
      <c r="M13" s="70"/>
      <c r="N13" s="114" t="s">
        <v>240</v>
      </c>
      <c r="O13" s="115"/>
      <c r="P13" s="41"/>
    </row>
    <row r="14" spans="1:16" ht="22" customHeight="1" x14ac:dyDescent="0.2">
      <c r="A14" s="71" t="s">
        <v>185</v>
      </c>
      <c r="B14" s="91">
        <v>312103918</v>
      </c>
      <c r="C14" s="91">
        <v>370122881</v>
      </c>
      <c r="D14" s="91">
        <v>388173842</v>
      </c>
      <c r="E14" s="91">
        <v>525751189</v>
      </c>
      <c r="F14" s="92">
        <v>1433000000</v>
      </c>
      <c r="G14" s="91">
        <v>1448000000</v>
      </c>
      <c r="H14" s="91">
        <v>1578000000</v>
      </c>
      <c r="I14" s="91">
        <v>1587000000</v>
      </c>
      <c r="J14" s="91">
        <v>1619000000</v>
      </c>
      <c r="K14" s="72" t="s">
        <v>241</v>
      </c>
      <c r="L14" s="70"/>
      <c r="M14" s="70"/>
      <c r="N14" s="56" t="s">
        <v>242</v>
      </c>
      <c r="O14" s="76">
        <f>'[1]US Treasury Bonds'!$C$8</f>
        <v>4.8470000000000006E-2</v>
      </c>
      <c r="P14" s="41"/>
    </row>
    <row r="15" spans="1:16" ht="22" customHeight="1" x14ac:dyDescent="0.2">
      <c r="A15" s="79"/>
      <c r="B15" s="93"/>
      <c r="C15" s="93">
        <f t="shared" ref="C15:J15" si="2">(C14/B14)-1</f>
        <v>0.1858962981682275</v>
      </c>
      <c r="D15" s="93">
        <f t="shared" si="2"/>
        <v>4.8770183975737513E-2</v>
      </c>
      <c r="E15" s="93">
        <f t="shared" si="2"/>
        <v>0.35442199374165972</v>
      </c>
      <c r="F15" s="94">
        <f t="shared" si="2"/>
        <v>1.7256238882229136</v>
      </c>
      <c r="G15" s="93">
        <f t="shared" si="2"/>
        <v>1.046755059316129E-2</v>
      </c>
      <c r="H15" s="93">
        <f t="shared" si="2"/>
        <v>8.9779005524861955E-2</v>
      </c>
      <c r="I15" s="93">
        <f t="shared" si="2"/>
        <v>5.7034220532319324E-3</v>
      </c>
      <c r="J15" s="93">
        <f t="shared" si="2"/>
        <v>2.01638311279142E-2</v>
      </c>
      <c r="K15" s="75">
        <f>SUM(F15:J15)/5</f>
        <v>0.37034753950441657</v>
      </c>
      <c r="L15" s="70"/>
      <c r="M15" s="70"/>
      <c r="N15" s="56" t="s">
        <v>243</v>
      </c>
      <c r="O15" s="80" cm="1">
        <f t="array" ref="O15">_FV(A1,"Beta")</f>
        <v>1.4053</v>
      </c>
      <c r="P15" s="41"/>
    </row>
    <row r="16" spans="1:16" ht="22" customHeight="1" x14ac:dyDescent="0.2">
      <c r="A16" s="71" t="s">
        <v>196</v>
      </c>
      <c r="B16" s="95">
        <v>9.9126189763338951E-2</v>
      </c>
      <c r="C16" s="95">
        <v>0.14639846041055718</v>
      </c>
      <c r="D16" s="95">
        <v>0.18049633293535733</v>
      </c>
      <c r="E16" s="95">
        <v>0.19550286181520851</v>
      </c>
      <c r="F16" s="96"/>
      <c r="G16" s="97"/>
      <c r="H16" s="97"/>
      <c r="I16" s="97"/>
      <c r="J16" s="97"/>
      <c r="K16" s="81"/>
      <c r="L16" s="70"/>
      <c r="M16" s="70"/>
      <c r="N16" s="56" t="s">
        <v>244</v>
      </c>
      <c r="O16" s="76">
        <v>8.4000000000000005E-2</v>
      </c>
      <c r="P16" s="41"/>
    </row>
    <row r="17" spans="1:16" ht="22" customHeight="1" x14ac:dyDescent="0.2">
      <c r="A17" s="70"/>
      <c r="B17" s="74"/>
      <c r="C17" s="74"/>
      <c r="D17" s="74"/>
      <c r="E17" s="74"/>
      <c r="F17" s="70"/>
      <c r="G17" s="70"/>
      <c r="H17" s="70"/>
      <c r="I17" s="70"/>
      <c r="J17" s="70"/>
      <c r="K17" s="70"/>
      <c r="L17" s="70"/>
      <c r="M17" s="70"/>
      <c r="N17" s="82" t="s">
        <v>240</v>
      </c>
      <c r="O17" s="83">
        <f>(O14)+((O15)*(O16-O14))</f>
        <v>9.8400309000000005E-2</v>
      </c>
      <c r="P17" s="41"/>
    </row>
    <row r="18" spans="1:16" ht="22" customHeight="1" x14ac:dyDescent="0.2">
      <c r="A18" s="70"/>
      <c r="B18" s="70"/>
      <c r="C18" s="70"/>
      <c r="D18" s="70"/>
      <c r="E18" s="70"/>
      <c r="F18" s="70"/>
      <c r="G18" s="70"/>
      <c r="H18" s="70"/>
      <c r="I18" s="70"/>
      <c r="J18" s="70"/>
      <c r="K18" s="70"/>
      <c r="L18" s="70"/>
      <c r="M18" s="70"/>
      <c r="N18" s="114" t="s">
        <v>245</v>
      </c>
      <c r="O18" s="115"/>
      <c r="P18" s="41"/>
    </row>
    <row r="19" spans="1:16" ht="22" customHeight="1" x14ac:dyDescent="0.2">
      <c r="A19" s="116" t="str" cm="1">
        <f t="array" ref="A19">_FV(A1,"Industry")</f>
        <v>Electronic Equipment &amp; Parts</v>
      </c>
      <c r="B19" s="116"/>
      <c r="C19" s="117" cm="1">
        <f t="array" ref="C19">_FV(A1,"Year incorporated",TRUE)</f>
        <v>1992</v>
      </c>
      <c r="D19" s="117"/>
      <c r="E19" s="84"/>
      <c r="F19" s="70"/>
      <c r="G19" s="70"/>
      <c r="H19" s="70"/>
      <c r="I19" s="70"/>
      <c r="J19" s="70"/>
      <c r="K19" s="70"/>
      <c r="L19" s="70"/>
      <c r="M19" s="70"/>
      <c r="N19" s="56" t="s">
        <v>223</v>
      </c>
      <c r="O19" s="85">
        <f>O6+O7</f>
        <v>3248000000</v>
      </c>
      <c r="P19" s="41"/>
    </row>
    <row r="20" spans="1:16" ht="22" customHeight="1" x14ac:dyDescent="0.2">
      <c r="A20" s="106" t="str" cm="1">
        <f t="array" ref="A20">_FV(A1,"Description")</f>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c>
      <c r="B20" s="106"/>
      <c r="C20" s="106"/>
      <c r="D20" s="106"/>
      <c r="E20" s="106"/>
      <c r="F20" s="70" t="s">
        <v>250</v>
      </c>
      <c r="G20" s="70"/>
      <c r="H20" s="70"/>
      <c r="I20" s="70"/>
      <c r="J20" s="70"/>
      <c r="K20" s="70"/>
      <c r="L20" s="70"/>
      <c r="M20" s="70"/>
      <c r="N20" s="56" t="s">
        <v>201</v>
      </c>
      <c r="O20" s="85" cm="1">
        <f t="array" ref="O20">_FV(A1,"Market cap",TRUE)</f>
        <v>17721341560</v>
      </c>
      <c r="P20" s="41"/>
    </row>
    <row r="21" spans="1:16" ht="22" customHeight="1" x14ac:dyDescent="0.2">
      <c r="A21" s="106"/>
      <c r="B21" s="106"/>
      <c r="C21" s="106"/>
      <c r="D21" s="106"/>
      <c r="E21" s="106"/>
      <c r="F21" s="70"/>
      <c r="G21" s="70"/>
      <c r="H21" s="70"/>
      <c r="I21" s="70"/>
      <c r="J21" s="70"/>
      <c r="K21" s="70"/>
      <c r="M21" s="70"/>
      <c r="N21" s="56" t="s">
        <v>246</v>
      </c>
      <c r="O21" s="85">
        <f>O19+O20</f>
        <v>20969341560</v>
      </c>
      <c r="P21" s="41"/>
    </row>
    <row r="22" spans="1:16" ht="22" customHeight="1" x14ac:dyDescent="0.2">
      <c r="A22" s="106"/>
      <c r="B22" s="106"/>
      <c r="C22" s="106"/>
      <c r="D22" s="106"/>
      <c r="E22" s="106"/>
      <c r="F22" s="70"/>
      <c r="G22" s="70"/>
      <c r="H22" s="70"/>
      <c r="I22" s="70"/>
      <c r="J22" s="70"/>
      <c r="K22" s="70"/>
      <c r="L22" s="70"/>
      <c r="M22" s="70"/>
      <c r="N22" s="66" t="s">
        <v>247</v>
      </c>
      <c r="O22" s="86">
        <f>(O19/O21)</f>
        <v>0.15489279864636818</v>
      </c>
      <c r="P22" s="41"/>
    </row>
    <row r="23" spans="1:16" ht="22" customHeight="1" x14ac:dyDescent="0.2">
      <c r="A23" s="106"/>
      <c r="B23" s="106"/>
      <c r="C23" s="106"/>
      <c r="D23" s="106"/>
      <c r="E23" s="106"/>
      <c r="F23" s="70"/>
      <c r="G23" s="70"/>
      <c r="H23" s="70"/>
      <c r="I23" s="70"/>
      <c r="J23" s="70"/>
      <c r="K23" s="70"/>
      <c r="L23" s="70"/>
      <c r="M23" s="70"/>
      <c r="N23" s="82" t="s">
        <v>248</v>
      </c>
      <c r="O23" s="87">
        <f>O20/O21</f>
        <v>0.84510720135363182</v>
      </c>
      <c r="P23" s="41"/>
    </row>
    <row r="24" spans="1:16" ht="22" customHeight="1" x14ac:dyDescent="0.2">
      <c r="A24" s="106"/>
      <c r="B24" s="106"/>
      <c r="C24" s="106"/>
      <c r="D24" s="106"/>
      <c r="E24" s="106"/>
      <c r="F24" s="70"/>
      <c r="G24" s="70"/>
      <c r="H24" s="70"/>
      <c r="I24" s="70"/>
      <c r="J24" s="70"/>
      <c r="K24" s="70"/>
      <c r="L24" s="70"/>
      <c r="M24" s="70"/>
      <c r="N24" s="107" t="s">
        <v>249</v>
      </c>
      <c r="O24" s="108"/>
      <c r="P24" s="41"/>
    </row>
    <row r="25" spans="1:16" ht="22" customHeight="1" x14ac:dyDescent="0.2">
      <c r="A25" s="106"/>
      <c r="B25" s="106"/>
      <c r="C25" s="106"/>
      <c r="D25" s="106"/>
      <c r="E25" s="106"/>
      <c r="F25" s="70"/>
      <c r="G25" s="70"/>
      <c r="H25" s="70"/>
      <c r="I25" s="70"/>
      <c r="J25" s="70"/>
      <c r="K25" s="70"/>
      <c r="L25" s="70"/>
      <c r="M25" s="70"/>
      <c r="N25" s="109">
        <f>(O22*O12)+(O23*O17)</f>
        <v>8.7640864500471094E-2</v>
      </c>
      <c r="O25" s="110"/>
      <c r="P25" s="41"/>
    </row>
    <row r="26" spans="1:16" ht="22" customHeight="1" x14ac:dyDescent="0.2">
      <c r="A26" s="106"/>
      <c r="B26" s="106"/>
      <c r="C26" s="106"/>
      <c r="D26" s="106"/>
      <c r="E26" s="106"/>
      <c r="F26" s="70"/>
      <c r="G26" s="70"/>
      <c r="H26" s="70"/>
      <c r="I26" s="70"/>
      <c r="J26" s="70"/>
      <c r="K26" s="70"/>
      <c r="L26" s="70"/>
      <c r="M26" s="70"/>
      <c r="N26" s="70"/>
      <c r="O26" s="41"/>
      <c r="P26" s="41"/>
    </row>
    <row r="27" spans="1:16" ht="22" customHeight="1" x14ac:dyDescent="0.2">
      <c r="A27" s="106"/>
      <c r="B27" s="106"/>
      <c r="C27" s="106"/>
      <c r="D27" s="106"/>
      <c r="E27" s="106"/>
      <c r="F27" s="70"/>
      <c r="G27" s="70"/>
      <c r="H27" s="70"/>
      <c r="I27" s="70"/>
      <c r="J27" s="70"/>
      <c r="K27" s="70"/>
      <c r="L27" s="70"/>
      <c r="M27" s="70"/>
      <c r="N27" s="70"/>
      <c r="O27" s="41"/>
      <c r="P27" s="41"/>
    </row>
    <row r="28" spans="1:16" ht="22" customHeight="1" x14ac:dyDescent="0.2">
      <c r="A28" s="70"/>
      <c r="B28" s="70"/>
      <c r="C28" s="70"/>
      <c r="D28" s="70"/>
      <c r="E28" s="70"/>
      <c r="F28" s="70"/>
      <c r="G28" s="70"/>
      <c r="H28" s="70"/>
      <c r="I28" s="70"/>
      <c r="J28" s="70"/>
      <c r="K28" s="70"/>
      <c r="L28" s="70"/>
      <c r="M28" s="70"/>
      <c r="N28" s="70"/>
      <c r="O28" s="41"/>
      <c r="P28" s="41"/>
    </row>
    <row r="29" spans="1:16" ht="22" customHeight="1" x14ac:dyDescent="0.2">
      <c r="A29" s="70"/>
      <c r="B29" s="70"/>
      <c r="C29" s="70"/>
      <c r="D29" s="70"/>
      <c r="E29" s="70"/>
      <c r="F29" s="70"/>
      <c r="G29" s="70"/>
      <c r="H29" s="70"/>
      <c r="I29" s="70"/>
      <c r="J29" s="70"/>
      <c r="K29" s="70"/>
      <c r="L29" s="70"/>
      <c r="M29" s="70"/>
      <c r="N29" s="70"/>
      <c r="O29" s="41"/>
      <c r="P29" s="41"/>
    </row>
    <row r="30" spans="1:16" ht="22" customHeight="1" x14ac:dyDescent="0.2">
      <c r="A30" s="70"/>
      <c r="B30" s="70"/>
      <c r="C30" s="70"/>
      <c r="D30" s="70"/>
      <c r="E30" s="70"/>
      <c r="F30" s="70"/>
      <c r="G30" s="70"/>
      <c r="H30" s="70"/>
      <c r="I30" s="70"/>
      <c r="J30" s="70"/>
      <c r="K30" s="70"/>
      <c r="L30" s="70"/>
      <c r="M30" s="70"/>
      <c r="N30" s="70"/>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0"/>
      <c r="B33" s="70"/>
      <c r="C33" s="70"/>
      <c r="D33" s="70"/>
      <c r="E33" s="70"/>
      <c r="F33" s="70"/>
      <c r="G33" s="70"/>
      <c r="H33" s="70"/>
      <c r="I33" s="70"/>
      <c r="J33" s="70"/>
      <c r="K33" s="70"/>
      <c r="L33" s="70"/>
      <c r="M33" s="70"/>
      <c r="N33" s="70"/>
      <c r="O33" s="70"/>
      <c r="P33" s="70"/>
    </row>
    <row r="34" spans="1:16" x14ac:dyDescent="0.2">
      <c r="A34" s="70"/>
      <c r="B34" s="70"/>
      <c r="C34" s="70"/>
      <c r="D34" s="70"/>
      <c r="E34" s="70"/>
      <c r="F34" s="70"/>
      <c r="G34" s="70"/>
      <c r="H34" s="70"/>
      <c r="I34" s="70"/>
      <c r="J34" s="70"/>
      <c r="K34" s="70"/>
      <c r="L34" s="70"/>
      <c r="M34" s="70"/>
      <c r="N34" s="70"/>
      <c r="O34" s="70"/>
      <c r="P34" s="70"/>
    </row>
    <row r="35" spans="1:16" x14ac:dyDescent="0.2">
      <c r="A35" s="70"/>
      <c r="B35" s="70"/>
      <c r="C35" s="70"/>
      <c r="D35" s="70"/>
      <c r="E35" s="70"/>
      <c r="F35" s="70"/>
      <c r="G35" s="70"/>
      <c r="H35" s="70"/>
      <c r="I35" s="70"/>
      <c r="J35" s="70"/>
      <c r="K35" s="70"/>
      <c r="L35" s="70"/>
      <c r="M35" s="70"/>
      <c r="N35" s="70"/>
      <c r="O35" s="70"/>
      <c r="P35" s="70"/>
    </row>
    <row r="36" spans="1:16" x14ac:dyDescent="0.2">
      <c r="A36" s="70"/>
      <c r="B36" s="70"/>
      <c r="C36" s="70"/>
      <c r="D36" s="70"/>
      <c r="E36" s="70"/>
      <c r="F36" s="70"/>
      <c r="G36" s="70"/>
      <c r="H36" s="70"/>
      <c r="I36" s="70"/>
      <c r="J36" s="70"/>
      <c r="K36" s="70"/>
      <c r="L36" s="70"/>
      <c r="M36" s="70"/>
      <c r="N36" s="70"/>
      <c r="O36" s="70"/>
      <c r="P36" s="70"/>
    </row>
    <row r="37" spans="1:16" x14ac:dyDescent="0.2">
      <c r="A37" s="70"/>
      <c r="B37" s="70"/>
      <c r="C37" s="70"/>
      <c r="D37" s="70"/>
      <c r="E37" s="70"/>
      <c r="F37" s="70"/>
      <c r="G37" s="70"/>
      <c r="H37" s="70"/>
      <c r="I37" s="70"/>
      <c r="J37" s="70"/>
      <c r="K37" s="70"/>
      <c r="L37" s="70"/>
      <c r="M37" s="70"/>
      <c r="N37" s="70"/>
      <c r="O37" s="70"/>
      <c r="P37" s="70"/>
    </row>
    <row r="38" spans="1:16" x14ac:dyDescent="0.2">
      <c r="A38" s="70"/>
      <c r="B38" s="70"/>
      <c r="C38" s="70"/>
      <c r="D38" s="70"/>
      <c r="E38" s="70"/>
      <c r="F38" s="70"/>
      <c r="G38" s="70"/>
      <c r="H38" s="70"/>
      <c r="I38" s="70"/>
      <c r="J38" s="70"/>
      <c r="K38" s="70"/>
      <c r="L38" s="70"/>
      <c r="M38" s="70"/>
      <c r="N38" s="70"/>
      <c r="O38" s="70"/>
      <c r="P38" s="70"/>
    </row>
    <row r="39" spans="1:16" x14ac:dyDescent="0.2">
      <c r="A39" s="70"/>
      <c r="B39" s="70"/>
      <c r="C39" s="70"/>
      <c r="D39" s="70"/>
      <c r="E39" s="70"/>
      <c r="F39" s="70"/>
      <c r="G39" s="70"/>
      <c r="H39" s="70"/>
      <c r="I39" s="70"/>
      <c r="J39" s="70"/>
      <c r="K39" s="70"/>
      <c r="L39" s="70"/>
      <c r="M39" s="70"/>
      <c r="N39" s="70"/>
      <c r="O39" s="70"/>
      <c r="P39" s="70"/>
    </row>
    <row r="40" spans="1:16" x14ac:dyDescent="0.2">
      <c r="A40" s="70"/>
      <c r="B40" s="70"/>
      <c r="C40" s="70"/>
      <c r="D40" s="70"/>
      <c r="E40" s="70"/>
      <c r="F40" s="70"/>
      <c r="G40" s="70"/>
      <c r="H40" s="70"/>
      <c r="I40" s="70"/>
      <c r="J40" s="70"/>
      <c r="K40" s="70"/>
      <c r="L40" s="70"/>
      <c r="M40" s="70"/>
      <c r="N40" s="70"/>
      <c r="O40" s="70"/>
      <c r="P40" s="70"/>
    </row>
    <row r="41" spans="1:16" x14ac:dyDescent="0.2">
      <c r="A41" s="70"/>
      <c r="B41" s="70"/>
      <c r="C41" s="70"/>
      <c r="D41" s="70"/>
      <c r="E41" s="70"/>
      <c r="F41" s="70"/>
      <c r="G41" s="70"/>
      <c r="H41" s="70"/>
      <c r="I41" s="70"/>
      <c r="J41" s="70"/>
      <c r="K41" s="70"/>
      <c r="L41" s="70"/>
      <c r="M41" s="70"/>
      <c r="N41" s="70"/>
      <c r="O41" s="70"/>
      <c r="P41" s="70"/>
    </row>
    <row r="42" spans="1:16" x14ac:dyDescent="0.2">
      <c r="A42" s="70"/>
      <c r="B42" s="70"/>
      <c r="C42" s="70"/>
      <c r="D42" s="70"/>
      <c r="E42" s="70"/>
      <c r="F42" s="70"/>
      <c r="G42" s="70"/>
      <c r="H42" s="70"/>
      <c r="I42" s="70"/>
      <c r="J42" s="70"/>
      <c r="K42" s="70"/>
      <c r="L42" s="70"/>
      <c r="M42" s="70"/>
      <c r="N42" s="70"/>
      <c r="O42" s="70"/>
      <c r="P42" s="70"/>
    </row>
    <row r="43" spans="1:16" x14ac:dyDescent="0.2">
      <c r="A43" s="70"/>
      <c r="B43" s="70"/>
      <c r="C43" s="70"/>
      <c r="D43" s="70"/>
      <c r="E43" s="70"/>
      <c r="F43" s="70"/>
      <c r="G43" s="70"/>
      <c r="H43" s="70"/>
      <c r="I43" s="70"/>
      <c r="J43" s="70"/>
      <c r="K43" s="70"/>
      <c r="L43" s="70"/>
      <c r="M43" s="70"/>
      <c r="N43" s="70"/>
      <c r="O43" s="70"/>
      <c r="P43" s="70"/>
    </row>
    <row r="44" spans="1:16" x14ac:dyDescent="0.2">
      <c r="A44" s="70"/>
      <c r="B44" s="70"/>
      <c r="C44" s="70"/>
      <c r="D44" s="70"/>
      <c r="E44" s="70"/>
      <c r="F44" s="70"/>
      <c r="G44" s="70"/>
      <c r="H44" s="70"/>
      <c r="I44" s="70"/>
      <c r="J44" s="70"/>
      <c r="K44" s="70"/>
      <c r="L44" s="70"/>
      <c r="M44" s="70"/>
      <c r="N44" s="70"/>
      <c r="O44" s="70"/>
      <c r="P44" s="70"/>
    </row>
    <row r="45" spans="1:16" x14ac:dyDescent="0.2">
      <c r="A45" s="70"/>
      <c r="B45" s="70"/>
      <c r="C45" s="70"/>
      <c r="D45" s="70"/>
      <c r="E45" s="70"/>
      <c r="F45" s="70"/>
      <c r="G45" s="70"/>
      <c r="H45" s="70"/>
      <c r="I45" s="70"/>
      <c r="J45" s="70"/>
      <c r="K45" s="70"/>
      <c r="L45" s="70"/>
      <c r="M45" s="70"/>
      <c r="N45" s="70"/>
      <c r="O45" s="70"/>
      <c r="P45" s="70"/>
    </row>
    <row r="46" spans="1:16" x14ac:dyDescent="0.2">
      <c r="A46" s="70"/>
      <c r="B46" s="70"/>
      <c r="C46" s="70"/>
      <c r="D46" s="70"/>
      <c r="E46" s="70"/>
      <c r="F46" s="70"/>
      <c r="G46" s="70"/>
      <c r="H46" s="70"/>
      <c r="I46" s="70"/>
      <c r="J46" s="70"/>
      <c r="K46" s="70"/>
      <c r="L46" s="70"/>
      <c r="M46" s="70"/>
      <c r="N46" s="70"/>
      <c r="O46" s="70"/>
      <c r="P46" s="70"/>
    </row>
    <row r="47" spans="1:16" x14ac:dyDescent="0.2">
      <c r="A47" s="70"/>
      <c r="B47" s="70"/>
      <c r="C47" s="70"/>
      <c r="D47" s="70"/>
      <c r="E47" s="70"/>
      <c r="F47" s="70"/>
      <c r="G47" s="70"/>
      <c r="H47" s="70"/>
      <c r="I47" s="70"/>
      <c r="J47" s="70"/>
      <c r="K47" s="70"/>
      <c r="L47" s="70"/>
      <c r="M47" s="70"/>
      <c r="N47" s="70"/>
      <c r="O47" s="70"/>
      <c r="P47" s="70"/>
    </row>
    <row r="48" spans="1:16" x14ac:dyDescent="0.2">
      <c r="A48" s="70"/>
      <c r="B48" s="70"/>
      <c r="C48" s="70"/>
      <c r="D48" s="70"/>
      <c r="E48" s="70"/>
      <c r="F48" s="70"/>
      <c r="G48" s="70"/>
      <c r="H48" s="70"/>
      <c r="I48" s="70"/>
      <c r="J48" s="70"/>
      <c r="K48" s="70"/>
      <c r="L48" s="70"/>
      <c r="M48" s="70"/>
      <c r="N48" s="70"/>
      <c r="O48" s="70"/>
      <c r="P48" s="70"/>
    </row>
    <row r="49" spans="1:16" x14ac:dyDescent="0.2">
      <c r="A49" s="70"/>
      <c r="B49" s="70"/>
      <c r="C49" s="70"/>
      <c r="D49" s="70"/>
      <c r="E49" s="70"/>
      <c r="F49" s="70"/>
      <c r="G49" s="70"/>
      <c r="H49" s="70"/>
      <c r="I49" s="70"/>
      <c r="J49" s="70"/>
      <c r="K49" s="70"/>
      <c r="L49" s="70"/>
      <c r="M49" s="70"/>
      <c r="N49" s="70"/>
      <c r="O49" s="70"/>
      <c r="P49" s="70"/>
    </row>
    <row r="50" spans="1:16" x14ac:dyDescent="0.2">
      <c r="A50" s="70"/>
      <c r="B50" s="70"/>
      <c r="C50" s="70"/>
      <c r="D50" s="70"/>
      <c r="E50" s="70"/>
      <c r="F50" s="70"/>
      <c r="G50" s="70"/>
      <c r="H50" s="70"/>
      <c r="I50" s="70"/>
      <c r="J50" s="70"/>
      <c r="K50" s="70"/>
      <c r="L50" s="70"/>
      <c r="M50" s="70"/>
      <c r="N50" s="70"/>
      <c r="O50" s="70"/>
      <c r="P50" s="70"/>
    </row>
    <row r="51" spans="1:16" x14ac:dyDescent="0.2">
      <c r="A51" s="70"/>
      <c r="B51" s="70"/>
      <c r="C51" s="70"/>
      <c r="D51" s="70"/>
      <c r="E51" s="70"/>
      <c r="F51" s="70"/>
      <c r="G51" s="70"/>
      <c r="H51" s="70"/>
      <c r="I51" s="70"/>
      <c r="J51" s="70"/>
      <c r="K51" s="70"/>
      <c r="L51" s="70"/>
      <c r="M51" s="70"/>
      <c r="N51" s="70"/>
      <c r="O51" s="70"/>
      <c r="P51" s="70"/>
    </row>
    <row r="52" spans="1:16" x14ac:dyDescent="0.2">
      <c r="A52" s="70"/>
      <c r="B52" s="70"/>
      <c r="C52" s="70"/>
      <c r="D52" s="70"/>
      <c r="E52" s="70"/>
      <c r="F52" s="70"/>
      <c r="G52" s="70"/>
      <c r="H52" s="70"/>
      <c r="I52" s="70"/>
      <c r="J52" s="70"/>
      <c r="K52" s="70"/>
      <c r="L52" s="70"/>
      <c r="M52" s="70"/>
      <c r="N52" s="70"/>
      <c r="O52" s="70"/>
      <c r="P52" s="70"/>
    </row>
    <row r="53" spans="1:16" x14ac:dyDescent="0.2">
      <c r="A53" s="70"/>
      <c r="B53" s="70"/>
      <c r="C53" s="70"/>
      <c r="D53" s="70"/>
      <c r="E53" s="70"/>
      <c r="F53" s="70"/>
      <c r="G53" s="70"/>
      <c r="H53" s="70"/>
      <c r="I53" s="70"/>
      <c r="J53" s="70"/>
      <c r="K53" s="70"/>
      <c r="L53" s="70"/>
      <c r="M53" s="70"/>
      <c r="N53" s="70"/>
      <c r="O53" s="70"/>
      <c r="P53" s="70"/>
    </row>
    <row r="54" spans="1:16" x14ac:dyDescent="0.2">
      <c r="A54" s="70"/>
      <c r="B54" s="70"/>
      <c r="C54" s="70"/>
      <c r="D54" s="70"/>
      <c r="E54" s="70"/>
      <c r="F54" s="70"/>
      <c r="G54" s="70"/>
      <c r="H54" s="70"/>
      <c r="I54" s="70"/>
      <c r="J54" s="70"/>
      <c r="K54" s="70"/>
      <c r="L54" s="70"/>
      <c r="M54" s="70"/>
      <c r="N54" s="70"/>
      <c r="O54" s="70"/>
      <c r="P54" s="70"/>
    </row>
    <row r="55" spans="1:16" x14ac:dyDescent="0.2">
      <c r="A55" s="70"/>
      <c r="B55" s="70"/>
      <c r="C55" s="70"/>
      <c r="D55" s="70"/>
      <c r="E55" s="70"/>
      <c r="F55" s="70"/>
      <c r="G55" s="70"/>
      <c r="H55" s="70"/>
      <c r="I55" s="70"/>
      <c r="J55" s="70"/>
      <c r="K55" s="70"/>
      <c r="L55" s="70"/>
      <c r="M55" s="70"/>
      <c r="N55" s="70"/>
      <c r="O55" s="70"/>
      <c r="P55" s="70"/>
    </row>
    <row r="56" spans="1:16" x14ac:dyDescent="0.2">
      <c r="A56" s="70"/>
      <c r="B56" s="70"/>
      <c r="C56" s="70"/>
      <c r="D56" s="70"/>
      <c r="E56" s="70"/>
      <c r="F56" s="70"/>
      <c r="G56" s="70"/>
      <c r="H56" s="70"/>
      <c r="I56" s="70"/>
      <c r="J56" s="70"/>
      <c r="K56" s="70"/>
      <c r="L56" s="70"/>
      <c r="M56" s="70"/>
      <c r="N56" s="70"/>
      <c r="O56" s="70"/>
      <c r="P56" s="70"/>
    </row>
    <row r="57" spans="1:16" x14ac:dyDescent="0.2">
      <c r="A57" s="70"/>
      <c r="B57" s="70"/>
      <c r="C57" s="70"/>
      <c r="D57" s="70"/>
      <c r="E57" s="70"/>
      <c r="F57" s="70"/>
      <c r="G57" s="70"/>
      <c r="H57" s="70"/>
      <c r="I57" s="70"/>
      <c r="J57" s="70"/>
      <c r="K57" s="70"/>
      <c r="L57" s="70"/>
      <c r="M57" s="70"/>
      <c r="N57" s="70"/>
      <c r="O57" s="70"/>
      <c r="P57" s="70"/>
    </row>
    <row r="58" spans="1:16" x14ac:dyDescent="0.2">
      <c r="A58" s="70"/>
      <c r="B58" s="70"/>
      <c r="C58" s="70"/>
      <c r="D58" s="70"/>
      <c r="E58" s="70"/>
      <c r="F58" s="70"/>
      <c r="G58" s="70"/>
      <c r="H58" s="70"/>
      <c r="I58" s="70"/>
      <c r="J58" s="70"/>
      <c r="K58" s="70"/>
      <c r="L58" s="70"/>
      <c r="M58" s="70"/>
      <c r="N58" s="70"/>
      <c r="O58" s="70"/>
      <c r="P58" s="70"/>
    </row>
    <row r="59" spans="1:16" x14ac:dyDescent="0.2">
      <c r="A59" s="70"/>
      <c r="B59" s="70"/>
      <c r="C59" s="70"/>
      <c r="D59" s="70"/>
      <c r="E59" s="70"/>
      <c r="F59" s="70"/>
      <c r="G59" s="70"/>
      <c r="H59" s="70"/>
      <c r="I59" s="70"/>
      <c r="J59" s="70"/>
      <c r="K59" s="70"/>
      <c r="L59" s="70"/>
      <c r="M59" s="70"/>
      <c r="N59" s="70"/>
      <c r="O59" s="70"/>
      <c r="P59" s="70"/>
    </row>
    <row r="60" spans="1:16" x14ac:dyDescent="0.2">
      <c r="A60" s="70"/>
      <c r="B60" s="70"/>
      <c r="C60" s="70"/>
      <c r="D60" s="70"/>
      <c r="E60" s="70"/>
      <c r="F60" s="70"/>
      <c r="G60" s="70"/>
      <c r="H60" s="70"/>
      <c r="I60" s="70"/>
      <c r="J60" s="70"/>
      <c r="K60" s="70"/>
      <c r="L60" s="70"/>
      <c r="M60" s="70"/>
      <c r="N60" s="70"/>
      <c r="O60" s="70"/>
      <c r="P60" s="70"/>
    </row>
    <row r="61" spans="1:16" x14ac:dyDescent="0.2">
      <c r="A61" s="70"/>
      <c r="B61" s="70"/>
      <c r="C61" s="70"/>
      <c r="D61" s="70"/>
      <c r="E61" s="70"/>
      <c r="F61" s="70"/>
      <c r="G61" s="70"/>
      <c r="H61" s="70"/>
      <c r="I61" s="70"/>
      <c r="J61" s="70"/>
      <c r="K61" s="70"/>
      <c r="L61" s="70"/>
      <c r="M61" s="70"/>
      <c r="N61" s="70"/>
      <c r="O61" s="70"/>
      <c r="P61" s="70"/>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JBL/explorer/revenue_proj" xr:uid="{E7F9CC20-2F85-5044-9739-57B6DCA92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2023-10-19T06:17:00Z</dcterms:modified>
</cp:coreProperties>
</file>