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bina/Documents/financial-modeling/To Be Modeled/"/>
    </mc:Choice>
  </mc:AlternateContent>
  <xr:revisionPtr revIDLastSave="0" documentId="13_ncr:1_{31586CED-6E53-4841-970B-B955622980DD}"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definedNames>
    <definedName name="_xlchart.v1.0" hidden="1">'Sheet 1'!$A$1</definedName>
    <definedName name="_xlchart.v1.1" hidden="1">'Sheet 1'!$A$105</definedName>
    <definedName name="_xlchart.v1.10" hidden="1">'Sheet 1'!$A$28</definedName>
    <definedName name="_xlchart.v1.11" hidden="1">'Sheet 1'!$A$3</definedName>
    <definedName name="_xlchart.v1.12" hidden="1">'Sheet 1'!$B$105:$AS$105</definedName>
    <definedName name="_xlchart.v1.13" hidden="1">'Sheet 1'!$B$1:$AS$1</definedName>
    <definedName name="_xlchart.v1.14" hidden="1">'Sheet 1'!$B$28:$AS$28</definedName>
    <definedName name="_xlchart.v1.15" hidden="1">'Sheet 1'!$B$3:$AS$3</definedName>
    <definedName name="_xlchart.v1.2" hidden="1">'Sheet 1'!$A$28</definedName>
    <definedName name="_xlchart.v1.3" hidden="1">'Sheet 1'!$A$3</definedName>
    <definedName name="_xlchart.v1.4" hidden="1">'Sheet 1'!$B$105:$AS$105</definedName>
    <definedName name="_xlchart.v1.5" hidden="1">'Sheet 1'!$B$1:$AS$1</definedName>
    <definedName name="_xlchart.v1.6" hidden="1">'Sheet 1'!$B$28:$AS$28</definedName>
    <definedName name="_xlchart.v1.7" hidden="1">'Sheet 1'!$B$3:$AS$3</definedName>
    <definedName name="_xlchart.v1.8" hidden="1">'Sheet 1'!$A$1</definedName>
    <definedName name="_xlchart.v1.9" hidden="1">'Sheet 1'!$A$105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P116" i="1" l="1" a="1"/>
  <c r="AP116" i="1" s="1"/>
  <c r="AV101" i="1" a="1"/>
  <c r="AV101" i="1" s="1"/>
  <c r="AW22" i="1" s="1"/>
  <c r="AV95" i="1" a="1"/>
  <c r="AV95" i="1" s="1"/>
  <c r="AP105" i="1"/>
  <c r="AQ105" i="1"/>
  <c r="AR105" i="1" s="1"/>
  <c r="AS105" i="1" s="1"/>
  <c r="AO105" i="1"/>
  <c r="B105" i="1"/>
  <c r="C105" i="1"/>
  <c r="D105" i="1"/>
  <c r="E105" i="1"/>
  <c r="F105" i="1"/>
  <c r="G105" i="1"/>
  <c r="H105" i="1"/>
  <c r="I105" i="1"/>
  <c r="J105" i="1"/>
  <c r="K105" i="1"/>
  <c r="L105" i="1"/>
  <c r="M105" i="1"/>
  <c r="N105" i="1"/>
  <c r="O105" i="1"/>
  <c r="P105" i="1"/>
  <c r="Q105" i="1"/>
  <c r="R105" i="1"/>
  <c r="S105" i="1"/>
  <c r="T105" i="1"/>
  <c r="U105" i="1"/>
  <c r="V105" i="1"/>
  <c r="W105" i="1"/>
  <c r="X105" i="1"/>
  <c r="Y105" i="1"/>
  <c r="Z105" i="1"/>
  <c r="AA105" i="1"/>
  <c r="AB105" i="1"/>
  <c r="AC105" i="1"/>
  <c r="AD105" i="1"/>
  <c r="AE105" i="1"/>
  <c r="AF105" i="1"/>
  <c r="AG105" i="1"/>
  <c r="AH105" i="1"/>
  <c r="AI105" i="1"/>
  <c r="AJ105" i="1"/>
  <c r="AK105" i="1"/>
  <c r="AL105" i="1"/>
  <c r="AM105" i="1"/>
  <c r="AN105" i="1"/>
  <c r="AP111" i="1"/>
  <c r="AR108" i="1"/>
  <c r="AQ108" i="1"/>
  <c r="AP108" i="1"/>
  <c r="AO108" i="1"/>
  <c r="AS104" i="1"/>
  <c r="AR104" i="1"/>
  <c r="AQ104" i="1"/>
  <c r="AP104" i="1"/>
  <c r="AV94" i="1"/>
  <c r="AV90" i="1"/>
  <c r="AV89" i="1"/>
  <c r="AV91" i="1" s="1"/>
  <c r="AV87" i="1"/>
  <c r="AV86" i="1"/>
  <c r="AV99" i="1" s="1"/>
  <c r="AV85" i="1"/>
  <c r="AV88" i="1" s="1"/>
  <c r="AS30" i="1"/>
  <c r="AR30" i="1"/>
  <c r="AQ30" i="1"/>
  <c r="AP30" i="1"/>
  <c r="AO30" i="1"/>
  <c r="AS29" i="1"/>
  <c r="AR29" i="1"/>
  <c r="AQ29" i="1"/>
  <c r="AP29" i="1"/>
  <c r="AO29" i="1"/>
  <c r="AS21" i="1"/>
  <c r="AR21" i="1"/>
  <c r="AQ21" i="1"/>
  <c r="AP21" i="1"/>
  <c r="AO21" i="1"/>
  <c r="AS20" i="1"/>
  <c r="AR20" i="1"/>
  <c r="AQ20" i="1"/>
  <c r="AP20" i="1"/>
  <c r="AO20" i="1"/>
  <c r="AT19" i="1"/>
  <c r="AT16" i="1"/>
  <c r="AP114" i="1" s="1"/>
  <c r="AW13" i="1"/>
  <c r="AV13" i="1"/>
  <c r="AU13" i="1"/>
  <c r="AT13" i="1"/>
  <c r="AW10" i="1"/>
  <c r="AV10" i="1"/>
  <c r="AU10" i="1"/>
  <c r="AT10" i="1"/>
  <c r="AW7" i="1"/>
  <c r="AV7" i="1"/>
  <c r="AU7" i="1"/>
  <c r="AT7" i="1"/>
  <c r="AW4" i="1"/>
  <c r="AV4" i="1"/>
  <c r="AU4" i="1"/>
  <c r="AT4" i="1"/>
  <c r="AS4" i="1"/>
  <c r="AR4" i="1"/>
  <c r="AQ4" i="1"/>
  <c r="AP4" i="1"/>
  <c r="AO4" i="1"/>
  <c r="AN106" i="1"/>
  <c r="AM106" i="1"/>
  <c r="AL106" i="1"/>
  <c r="AK106" i="1"/>
  <c r="AJ106" i="1"/>
  <c r="AI106" i="1"/>
  <c r="AH106" i="1"/>
  <c r="AG106" i="1"/>
  <c r="AF106" i="1"/>
  <c r="AE106" i="1"/>
  <c r="AD106" i="1"/>
  <c r="AC106" i="1"/>
  <c r="AB106" i="1"/>
  <c r="AA106" i="1"/>
  <c r="Z106" i="1"/>
  <c r="Y106" i="1"/>
  <c r="X106" i="1"/>
  <c r="W106" i="1"/>
  <c r="V106" i="1"/>
  <c r="U106" i="1"/>
  <c r="T106" i="1"/>
  <c r="S106" i="1"/>
  <c r="R106" i="1"/>
  <c r="Q106" i="1"/>
  <c r="P106" i="1"/>
  <c r="O106" i="1"/>
  <c r="N106" i="1"/>
  <c r="M106" i="1"/>
  <c r="L106" i="1"/>
  <c r="K106" i="1"/>
  <c r="J106" i="1"/>
  <c r="I106" i="1"/>
  <c r="H106" i="1"/>
  <c r="G106" i="1"/>
  <c r="F106" i="1"/>
  <c r="E106" i="1"/>
  <c r="D106" i="1"/>
  <c r="C106" i="1"/>
  <c r="AN89" i="1"/>
  <c r="AM89" i="1"/>
  <c r="AL89" i="1"/>
  <c r="AK89" i="1"/>
  <c r="AJ89" i="1"/>
  <c r="AI89"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N80" i="1"/>
  <c r="AM80" i="1"/>
  <c r="AL80" i="1"/>
  <c r="AK80" i="1"/>
  <c r="AJ80"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N35" i="1"/>
  <c r="AM35" i="1"/>
  <c r="AL35" i="1"/>
  <c r="AK35" i="1"/>
  <c r="AJ35"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N29" i="1"/>
  <c r="AM29" i="1"/>
  <c r="AL29" i="1"/>
  <c r="AK29" i="1"/>
  <c r="AJ29"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N20" i="1"/>
  <c r="AM20" i="1"/>
  <c r="AL20" i="1"/>
  <c r="AK20"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N13" i="1"/>
  <c r="AM13" i="1"/>
  <c r="AL13" i="1"/>
  <c r="AK13" i="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N9" i="1"/>
  <c r="AM9" i="1"/>
  <c r="AL9" i="1"/>
  <c r="AK9" i="1"/>
  <c r="AJ9" i="1"/>
  <c r="AI9"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N4" i="1"/>
  <c r="AM4" i="1"/>
  <c r="AL4" i="1"/>
  <c r="AK4" i="1"/>
  <c r="AJ4" i="1"/>
  <c r="AI4"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V106" i="1" l="1"/>
  <c r="AV97" i="1"/>
  <c r="AV92" i="1"/>
  <c r="AV103" i="1"/>
  <c r="AV102" i="1" s="1"/>
  <c r="AP112" i="1"/>
  <c r="AU19" i="1"/>
  <c r="AV22" i="1"/>
  <c r="AV16" i="1"/>
  <c r="AV19" i="1"/>
  <c r="AW16" i="1"/>
  <c r="AW19" i="1"/>
  <c r="AU16" i="1"/>
  <c r="AO104" i="1"/>
  <c r="AT104" i="1" s="1"/>
  <c r="AV100" i="1" l="1"/>
  <c r="AV105" i="1" s="1"/>
  <c r="AV108" i="1" s="1"/>
  <c r="AS107" i="1" l="1"/>
  <c r="AS108" i="1" s="1"/>
  <c r="AP110" i="1"/>
  <c r="AP113" i="1" s="1"/>
  <c r="AP115" i="1" s="1"/>
  <c r="AP118" i="1" l="1"/>
  <c r="AP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<sst xmlns="http://schemas.openxmlformats.org/spreadsheetml/2006/main" count="1183" uniqueCount="168">
  <si>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</si>
  <si>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</si>
  <si>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</si>
  <si>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</si>
  <si>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</si>
  <si>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</si>
  <si>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</si>
  <si>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</si>
  <si>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</si>
  <si>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</si>
  <si>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</si>
  <si>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</si>
  <si>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</si>
  <si>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</si>
  <si>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</si>
  <si>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</si>
  <si>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</si>
  <si>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</si>
  <si>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</si>
  <si>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</si>
  <si>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</si>
  <si>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</si>
  <si>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</si>
  <si>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</si>
  <si>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</si>
  <si>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</si>
  <si>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</si>
  <si>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</si>
  <si>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</si>
  <si>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</si>
  <si>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</si>
  <si>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</si>
  <si>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</si>
  <si>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</si>
  <si>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</si>
  <si>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</si>
  <si>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</si>
  <si>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</si>
  <si>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</si>
  <si>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</si>
  <si>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</si>
  <si>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</si>
  <si>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</si>
  <si>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</si>
  <si>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</si>
  <si>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</si>
  <si>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</si>
  <si>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</si>
  <si>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</si>
  <si>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</si>
  <si>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</si>
  <si>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</si>
  <si>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</si>
  <si>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</si>
  <si>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</si>
  <si>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</si>
  <si>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</si>
  <si>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</si>
  <si>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</si>
  <si>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</si>
  <si>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</si>
  <si>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</si>
  <si>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</si>
  <si>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</si>
  <si>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</si>
  <si>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</si>
  <si>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</si>
  <si>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</si>
  <si>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</si>
  <si>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</si>
  <si>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</si>
  <si>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</si>
  <si>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</si>
  <si>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</si>
  <si>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</si>
  <si>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</si>
  <si>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</si>
  <si>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</si>
  <si>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</si>
  <si>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</si>
  <si>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</si>
  <si>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</si>
  <si>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</si>
  <si>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</si>
  <si>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</si>
  <si>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</si>
  <si>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</si>
  <si>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</si>
  <si>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</si>
  <si>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</si>
  <si>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</si>
  <si>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</si>
  <si>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</si>
  <si>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</si>
  <si>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</si>
  <si>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</si>
  <si>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</si>
  <si>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</si>
  <si>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</si>
  <si>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</si>
  <si>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</si>
  <si>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</si>
  <si>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</si>
  <si>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</si>
  <si>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</si>
  <si>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</si>
  <si>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</si>
  <si>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Unlevered FCF</t>
  </si>
  <si>
    <t>Unlevered FCF Proj</t>
  </si>
  <si>
    <t>WACC</t>
  </si>
  <si>
    <t>FCF Growth YoY</t>
  </si>
  <si>
    <t>Unlevered FCF Forecast</t>
  </si>
  <si>
    <t>FCF Growth Rate</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</si>
  <si>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</si>
  <si>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</si>
  <si>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</si>
  <si>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</si>
  <si>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</si>
  <si>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</si>
  <si>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</si>
  <si>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</si>
  <si>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</si>
  <si>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</si>
  <si>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</si>
  <si>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</si>
  <si>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</si>
  <si>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</si>
  <si>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</si>
  <si>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</si>
  <si>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</si>
  <si>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Forward P/S</t>
  </si>
  <si>
    <t>Forward P/E</t>
  </si>
  <si>
    <t>Forward P/FCF</t>
  </si>
  <si>
    <t>Dividend Yield</t>
  </si>
  <si>
    <t>Unlevered FCF Yield</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</si>
  <si>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</si>
  <si>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</si>
  <si>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</si>
  <si>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</si>
  <si>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</si>
  <si>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</si>
  <si>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</si>
  <si>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</si>
  <si>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</si>
  <si>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</si>
  <si>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</si>
  <si>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</si>
  <si>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</si>
  <si>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</si>
  <si>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</si>
  <si>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</si>
  <si>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</si>
  <si>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</si>
  <si>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5Y Fwd FCF CAGR</t>
  </si>
  <si>
    <t>Total</t>
  </si>
  <si>
    <t>WACC Calculation</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</si>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</sst>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0.0"/>
    <numFmt numFmtId="168" formatCode="0.0%"/>
    <numFmt numFmtId="169"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sz val="14"/>
      <color rgb="FF000000"/>
      <name val="Calibri"/>
      <family val="2"/>
    </font>
    <font>
      <i/>
      <sz val="14"/>
      <color rgb="FF000000"/>
      <name val="Calibri"/>
      <family val="2"/>
    </font>
    <font>
      <b/>
      <sz val="14"/>
      <color rgb="FF000000"/>
      <name val="Calibri"/>
      <family val="2"/>
    </font>
    <font>
      <sz val="12"/>
      <color rgb="FF000000"/>
      <name val="Calibri"/>
      <family val="2"/>
    </font>
    <font>
      <b/>
      <i/>
      <sz val="14"/>
      <color rgb="FF000000"/>
      <name val="Calibri"/>
      <family val="2"/>
    </font>
    <font>
      <b/>
      <sz val="16"/>
      <color rgb="FF000000"/>
      <name val="Calibri"/>
      <family val="2"/>
    </font>
    <font>
      <b/>
      <u/>
      <sz val="16"/>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2"/>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0">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0" fillId="0" borderId="0" xfId="0" applyNumberFormat="1" applyFont="1"/>
    <xf numFmtId="9" fontId="11" fillId="0" borderId="0" xfId="0" applyNumberFormat="1" applyFont="1"/>
    <xf numFmtId="9" fontId="10" fillId="0" borderId="5" xfId="0" applyNumberFormat="1" applyFont="1" applyBorder="1" applyAlignment="1">
      <alignment horizontal="center"/>
    </xf>
    <xf numFmtId="9" fontId="1" fillId="0" borderId="0" xfId="0" applyNumberFormat="1" applyFont="1"/>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0" fillId="0" borderId="8" xfId="0" applyNumberFormat="1" applyFont="1" applyBorder="1" applyAlignment="1">
      <alignment horizontal="center"/>
    </xf>
    <xf numFmtId="2" fontId="10" fillId="0" borderId="8" xfId="0" applyNumberFormat="1" applyFont="1" applyBorder="1" applyAlignment="1">
      <alignment horizontal="center"/>
    </xf>
    <xf numFmtId="10" fontId="1" fillId="0" borderId="0" xfId="0" applyNumberFormat="1" applyFont="1"/>
    <xf numFmtId="0" fontId="10" fillId="4" borderId="0" xfId="0" applyFont="1" applyFill="1" applyAlignment="1">
      <alignment horizontal="left" vertical="center" wrapText="1"/>
    </xf>
    <xf numFmtId="164" fontId="10" fillId="4" borderId="0" xfId="0" applyNumberFormat="1" applyFont="1" applyFill="1"/>
    <xf numFmtId="164" fontId="11" fillId="5" borderId="0" xfId="0" applyNumberFormat="1" applyFont="1" applyFill="1"/>
    <xf numFmtId="0" fontId="0" fillId="5" borderId="0" xfId="0" applyFill="1"/>
    <xf numFmtId="0" fontId="12" fillId="6" borderId="0" xfId="0" applyFont="1" applyFill="1" applyAlignment="1">
      <alignment horizontal="left" vertical="center" wrapText="1"/>
    </xf>
    <xf numFmtId="10" fontId="12" fillId="6" borderId="0" xfId="0" applyNumberFormat="1" applyFont="1" applyFill="1"/>
    <xf numFmtId="164" fontId="11" fillId="7" borderId="0" xfId="0" applyNumberFormat="1" applyFont="1" applyFill="1"/>
    <xf numFmtId="9" fontId="13" fillId="5" borderId="0" xfId="0" applyNumberFormat="1" applyFont="1" applyFill="1" applyAlignment="1">
      <alignment wrapText="1"/>
    </xf>
    <xf numFmtId="10" fontId="1" fillId="5" borderId="0" xfId="0" applyNumberFormat="1" applyFont="1" applyFill="1" applyAlignment="1">
      <alignment horizontal="right" vertical="center"/>
    </xf>
    <xf numFmtId="0" fontId="14" fillId="0" borderId="4" xfId="0" applyFont="1" applyBorder="1"/>
    <xf numFmtId="164" fontId="11" fillId="0" borderId="0" xfId="0" applyNumberFormat="1" applyFont="1"/>
    <xf numFmtId="9" fontId="10" fillId="0" borderId="9" xfId="0" applyNumberFormat="1" applyFont="1" applyBorder="1" applyAlignment="1">
      <alignment horizontal="center"/>
    </xf>
    <xf numFmtId="167" fontId="10" fillId="0" borderId="9" xfId="0" applyNumberFormat="1" applyFont="1" applyBorder="1" applyAlignment="1">
      <alignment horizontal="center"/>
    </xf>
    <xf numFmtId="167" fontId="10" fillId="0" borderId="5" xfId="0" applyNumberFormat="1" applyFont="1" applyBorder="1" applyAlignment="1">
      <alignment horizontal="center"/>
    </xf>
    <xf numFmtId="164" fontId="14" fillId="0" borderId="2" xfId="0" applyNumberFormat="1" applyFont="1" applyBorder="1"/>
    <xf numFmtId="164" fontId="1" fillId="0" borderId="6" xfId="0" applyNumberFormat="1" applyFont="1" applyBorder="1" applyAlignment="1">
      <alignment horizontal="center"/>
    </xf>
    <xf numFmtId="165" fontId="11" fillId="0" borderId="10" xfId="0" applyNumberFormat="1" applyFont="1" applyBorder="1"/>
    <xf numFmtId="10" fontId="10" fillId="0" borderId="5" xfId="0" applyNumberFormat="1" applyFont="1" applyBorder="1" applyAlignment="1">
      <alignment horizontal="center"/>
    </xf>
    <xf numFmtId="168" fontId="10" fillId="0" borderId="8" xfId="0" applyNumberFormat="1" applyFont="1" applyBorder="1" applyAlignment="1">
      <alignment horizontal="center"/>
    </xf>
    <xf numFmtId="164" fontId="14" fillId="0" borderId="3" xfId="0" applyNumberFormat="1" applyFont="1" applyBorder="1"/>
    <xf numFmtId="165" fontId="11" fillId="0" borderId="0" xfId="0" applyNumberFormat="1" applyFont="1"/>
    <xf numFmtId="166" fontId="11" fillId="0" borderId="0" xfId="0" applyNumberFormat="1" applyFont="1"/>
    <xf numFmtId="0" fontId="15" fillId="6" borderId="0" xfId="0" applyFont="1" applyFill="1" applyAlignment="1">
      <alignment horizontal="center"/>
    </xf>
    <xf numFmtId="0" fontId="16" fillId="6" borderId="0" xfId="0" applyFont="1" applyFill="1" applyAlignment="1">
      <alignment horizontal="center"/>
    </xf>
    <xf numFmtId="0" fontId="12" fillId="8" borderId="0" xfId="0" applyFont="1" applyFill="1" applyAlignment="1">
      <alignment horizontal="center" vertical="center" wrapText="1"/>
    </xf>
    <xf numFmtId="0" fontId="12" fillId="4" borderId="0" xfId="0" applyFont="1" applyFill="1" applyAlignment="1">
      <alignment horizontal="left" vertical="center" wrapText="1"/>
    </xf>
    <xf numFmtId="10" fontId="12" fillId="4" borderId="0" xfId="0" applyNumberFormat="1" applyFont="1" applyFill="1"/>
    <xf numFmtId="10" fontId="10" fillId="5" borderId="0" xfId="0" applyNumberFormat="1" applyFont="1" applyFill="1"/>
    <xf numFmtId="0" fontId="10" fillId="5" borderId="0" xfId="0" applyFont="1" applyFill="1" applyAlignment="1">
      <alignment horizontal="left" vertical="center" wrapText="1"/>
    </xf>
    <xf numFmtId="39" fontId="10" fillId="5" borderId="0" xfId="0" applyNumberFormat="1" applyFont="1" applyFill="1"/>
    <xf numFmtId="10" fontId="10" fillId="4" borderId="0" xfId="0" applyNumberFormat="1" applyFont="1" applyFill="1"/>
    <xf numFmtId="164" fontId="1" fillId="5" borderId="0" xfId="0" applyNumberFormat="1" applyFont="1" applyFill="1"/>
    <xf numFmtId="164" fontId="12" fillId="4" borderId="0" xfId="0" applyNumberFormat="1" applyFont="1" applyFill="1"/>
    <xf numFmtId="9" fontId="1" fillId="7" borderId="0" xfId="0" applyNumberFormat="1" applyFont="1" applyFill="1"/>
    <xf numFmtId="164" fontId="1" fillId="7" borderId="0" xfId="0" applyNumberFormat="1" applyFont="1" applyFill="1"/>
    <xf numFmtId="0" fontId="0" fillId="5" borderId="0" xfId="0" applyFill="1" applyAlignment="1">
      <alignment horizontal="left"/>
    </xf>
    <xf numFmtId="0" fontId="13" fillId="7" borderId="0" xfId="0" applyFont="1" applyFill="1" applyAlignment="1">
      <alignment wrapText="1"/>
    </xf>
    <xf numFmtId="10" fontId="1" fillId="7" borderId="0" xfId="0" applyNumberFormat="1" applyFont="1" applyFill="1" applyAlignment="1">
      <alignment horizontal="right" vertical="center"/>
    </xf>
    <xf numFmtId="0" fontId="13" fillId="5" borderId="0" xfId="0" applyFont="1" applyFill="1"/>
    <xf numFmtId="0" fontId="1" fillId="6" borderId="0" xfId="0" applyFont="1" applyFill="1" applyAlignment="1">
      <alignment horizontal="center"/>
    </xf>
    <xf numFmtId="164" fontId="1" fillId="5" borderId="0" xfId="0" applyNumberFormat="1" applyFont="1" applyFill="1" applyAlignment="1">
      <alignment wrapText="1"/>
    </xf>
    <xf numFmtId="164" fontId="1" fillId="6" borderId="0" xfId="0" applyNumberFormat="1" applyFont="1" applyFill="1" applyAlignment="1">
      <alignment wrapText="1"/>
    </xf>
    <xf numFmtId="169" fontId="12" fillId="6" borderId="0" xfId="0" applyNumberFormat="1" applyFont="1" applyFill="1"/>
    <xf numFmtId="169" fontId="1" fillId="5" borderId="0" xfId="0" applyNumberFormat="1" applyFont="1" applyFill="1"/>
    <xf numFmtId="9" fontId="12" fillId="6" borderId="0" xfId="1" applyFont="1" applyFill="1" applyBorder="1"/>
    <xf numFmtId="0" fontId="12" fillId="6" borderId="0" xfId="0" applyFont="1" applyFill="1" applyAlignment="1">
      <alignment horizontal="right"/>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Brown</a:t>
            </a:r>
            <a:r>
              <a:rPr lang="en-US" sz="2400" baseline="0"/>
              <a:t> &amp; Brown</a:t>
            </a:r>
            <a:endParaRPr lang="en-US" sz="2400"/>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5672727272727262E-2"/>
          <c:y val="0.13579900652914254"/>
          <c:w val="0.8468892561983471"/>
          <c:h val="0.64417279451638798"/>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1'!$B$1:$AS$1</c:f>
              <c:numCache>
                <c:formatCode>General</c:formatCode>
                <c:ptCount val="44"/>
                <c:pt idx="0">
                  <c:v>1984</c:v>
                </c:pt>
                <c:pt idx="1">
                  <c:v>1985</c:v>
                </c:pt>
                <c:pt idx="2">
                  <c:v>1986</c:v>
                </c:pt>
                <c:pt idx="3">
                  <c:v>1987</c:v>
                </c:pt>
                <c:pt idx="4">
                  <c:v>1988</c:v>
                </c:pt>
                <c:pt idx="5">
                  <c:v>1989</c:v>
                </c:pt>
                <c:pt idx="6">
                  <c:v>1990</c:v>
                </c:pt>
                <c:pt idx="7">
                  <c:v>1991</c:v>
                </c:pt>
                <c:pt idx="8">
                  <c:v>1992</c:v>
                </c:pt>
                <c:pt idx="9">
                  <c:v>1993</c:v>
                </c:pt>
                <c:pt idx="10">
                  <c:v>1994</c:v>
                </c:pt>
                <c:pt idx="11">
                  <c:v>1995</c:v>
                </c:pt>
                <c:pt idx="12">
                  <c:v>1996</c:v>
                </c:pt>
                <c:pt idx="13">
                  <c:v>1997</c:v>
                </c:pt>
                <c:pt idx="14">
                  <c:v>1998</c:v>
                </c:pt>
                <c:pt idx="15">
                  <c:v>1999</c:v>
                </c:pt>
                <c:pt idx="16">
                  <c:v>2000</c:v>
                </c:pt>
                <c:pt idx="17">
                  <c:v>2001</c:v>
                </c:pt>
                <c:pt idx="18">
                  <c:v>2002</c:v>
                </c:pt>
                <c:pt idx="19">
                  <c:v>2003</c:v>
                </c:pt>
                <c:pt idx="20">
                  <c:v>2004</c:v>
                </c:pt>
                <c:pt idx="21">
                  <c:v>2005</c:v>
                </c:pt>
                <c:pt idx="22">
                  <c:v>2006</c:v>
                </c:pt>
                <c:pt idx="23">
                  <c:v>2007</c:v>
                </c:pt>
                <c:pt idx="24">
                  <c:v>2008</c:v>
                </c:pt>
                <c:pt idx="25">
                  <c:v>2009</c:v>
                </c:pt>
                <c:pt idx="26">
                  <c:v>2010</c:v>
                </c:pt>
                <c:pt idx="27">
                  <c:v>2011</c:v>
                </c:pt>
                <c:pt idx="28">
                  <c:v>2012</c:v>
                </c:pt>
                <c:pt idx="29">
                  <c:v>2013</c:v>
                </c:pt>
                <c:pt idx="30">
                  <c:v>2014</c:v>
                </c:pt>
                <c:pt idx="31">
                  <c:v>2015</c:v>
                </c:pt>
                <c:pt idx="32">
                  <c:v>2016</c:v>
                </c:pt>
                <c:pt idx="33">
                  <c:v>2017</c:v>
                </c:pt>
                <c:pt idx="34">
                  <c:v>2018</c:v>
                </c:pt>
                <c:pt idx="35">
                  <c:v>2019</c:v>
                </c:pt>
                <c:pt idx="36">
                  <c:v>2020</c:v>
                </c:pt>
                <c:pt idx="37">
                  <c:v>2021</c:v>
                </c:pt>
                <c:pt idx="38">
                  <c:v>2022</c:v>
                </c:pt>
                <c:pt idx="39">
                  <c:v>2023</c:v>
                </c:pt>
                <c:pt idx="40">
                  <c:v>2024</c:v>
                </c:pt>
                <c:pt idx="41">
                  <c:v>2025</c:v>
                </c:pt>
                <c:pt idx="42">
                  <c:v>2026</c:v>
                </c:pt>
                <c:pt idx="43">
                  <c:v>2027</c:v>
                </c:pt>
              </c:numCache>
            </c:numRef>
          </c:cat>
          <c:val>
            <c:numRef>
              <c:f>'Sheet 1'!$B$3:$AS$3</c:f>
              <c:numCache>
                <c:formatCode>#,###,,;\(#,###,,\);\ \-\ \-</c:formatCode>
                <c:ptCount val="44"/>
                <c:pt idx="0">
                  <c:v>0</c:v>
                </c:pt>
                <c:pt idx="1">
                  <c:v>28700000</c:v>
                </c:pt>
                <c:pt idx="2">
                  <c:v>33100000</c:v>
                </c:pt>
                <c:pt idx="3">
                  <c:v>31000000</c:v>
                </c:pt>
                <c:pt idx="4">
                  <c:v>34700000</c:v>
                </c:pt>
                <c:pt idx="5">
                  <c:v>41600000</c:v>
                </c:pt>
                <c:pt idx="6">
                  <c:v>46700000</c:v>
                </c:pt>
                <c:pt idx="7">
                  <c:v>48500000</c:v>
                </c:pt>
                <c:pt idx="8">
                  <c:v>52400000</c:v>
                </c:pt>
                <c:pt idx="9">
                  <c:v>95600000</c:v>
                </c:pt>
                <c:pt idx="10">
                  <c:v>99507000</c:v>
                </c:pt>
                <c:pt idx="11">
                  <c:v>106365000</c:v>
                </c:pt>
                <c:pt idx="12">
                  <c:v>118680000</c:v>
                </c:pt>
                <c:pt idx="13">
                  <c:v>129191000</c:v>
                </c:pt>
                <c:pt idx="14">
                  <c:v>153791000</c:v>
                </c:pt>
                <c:pt idx="15">
                  <c:v>176413000</c:v>
                </c:pt>
                <c:pt idx="16">
                  <c:v>209706000</c:v>
                </c:pt>
                <c:pt idx="17">
                  <c:v>365029000</c:v>
                </c:pt>
                <c:pt idx="18">
                  <c:v>455742000</c:v>
                </c:pt>
                <c:pt idx="19">
                  <c:v>551040000</c:v>
                </c:pt>
                <c:pt idx="20">
                  <c:v>646934000</c:v>
                </c:pt>
                <c:pt idx="21">
                  <c:v>785807000</c:v>
                </c:pt>
                <c:pt idx="22">
                  <c:v>878004000</c:v>
                </c:pt>
                <c:pt idx="23">
                  <c:v>959667000</c:v>
                </c:pt>
                <c:pt idx="24">
                  <c:v>977554000</c:v>
                </c:pt>
                <c:pt idx="25">
                  <c:v>967877000</c:v>
                </c:pt>
                <c:pt idx="26">
                  <c:v>973492000</c:v>
                </c:pt>
                <c:pt idx="27">
                  <c:v>1013542000</c:v>
                </c:pt>
                <c:pt idx="28">
                  <c:v>1189081000</c:v>
                </c:pt>
                <c:pt idx="29">
                  <c:v>1355503000</c:v>
                </c:pt>
                <c:pt idx="30">
                  <c:v>1567460000</c:v>
                </c:pt>
                <c:pt idx="31">
                  <c:v>1656951000</c:v>
                </c:pt>
                <c:pt idx="32">
                  <c:v>1762787000</c:v>
                </c:pt>
                <c:pt idx="33">
                  <c:v>1857270000</c:v>
                </c:pt>
                <c:pt idx="34">
                  <c:v>2009857000</c:v>
                </c:pt>
                <c:pt idx="35">
                  <c:v>2384737000</c:v>
                </c:pt>
                <c:pt idx="36">
                  <c:v>2606108000</c:v>
                </c:pt>
                <c:pt idx="37">
                  <c:v>3047522000</c:v>
                </c:pt>
                <c:pt idx="38">
                  <c:v>3573400000</c:v>
                </c:pt>
                <c:pt idx="39">
                  <c:v>4163000000</c:v>
                </c:pt>
                <c:pt idx="40">
                  <c:v>4501000000</c:v>
                </c:pt>
                <c:pt idx="41">
                  <c:v>4768000000</c:v>
                </c:pt>
                <c:pt idx="42">
                  <c:v>4775000000</c:v>
                </c:pt>
                <c:pt idx="43">
                  <c:v>5015000000</c:v>
                </c:pt>
              </c:numCache>
            </c:numRef>
          </c:val>
          <c:extLst>
            <c:ext xmlns:c16="http://schemas.microsoft.com/office/drawing/2014/chart" uri="{C3380CC4-5D6E-409C-BE32-E72D297353CC}">
              <c16:uniqueId val="{00000000-2C7C-6148-AA2F-783A282D2380}"/>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1'!$B$1:$AS$1</c:f>
              <c:numCache>
                <c:formatCode>General</c:formatCode>
                <c:ptCount val="44"/>
                <c:pt idx="0">
                  <c:v>1984</c:v>
                </c:pt>
                <c:pt idx="1">
                  <c:v>1985</c:v>
                </c:pt>
                <c:pt idx="2">
                  <c:v>1986</c:v>
                </c:pt>
                <c:pt idx="3">
                  <c:v>1987</c:v>
                </c:pt>
                <c:pt idx="4">
                  <c:v>1988</c:v>
                </c:pt>
                <c:pt idx="5">
                  <c:v>1989</c:v>
                </c:pt>
                <c:pt idx="6">
                  <c:v>1990</c:v>
                </c:pt>
                <c:pt idx="7">
                  <c:v>1991</c:v>
                </c:pt>
                <c:pt idx="8">
                  <c:v>1992</c:v>
                </c:pt>
                <c:pt idx="9">
                  <c:v>1993</c:v>
                </c:pt>
                <c:pt idx="10">
                  <c:v>1994</c:v>
                </c:pt>
                <c:pt idx="11">
                  <c:v>1995</c:v>
                </c:pt>
                <c:pt idx="12">
                  <c:v>1996</c:v>
                </c:pt>
                <c:pt idx="13">
                  <c:v>1997</c:v>
                </c:pt>
                <c:pt idx="14">
                  <c:v>1998</c:v>
                </c:pt>
                <c:pt idx="15">
                  <c:v>1999</c:v>
                </c:pt>
                <c:pt idx="16">
                  <c:v>2000</c:v>
                </c:pt>
                <c:pt idx="17">
                  <c:v>2001</c:v>
                </c:pt>
                <c:pt idx="18">
                  <c:v>2002</c:v>
                </c:pt>
                <c:pt idx="19">
                  <c:v>2003</c:v>
                </c:pt>
                <c:pt idx="20">
                  <c:v>2004</c:v>
                </c:pt>
                <c:pt idx="21">
                  <c:v>2005</c:v>
                </c:pt>
                <c:pt idx="22">
                  <c:v>2006</c:v>
                </c:pt>
                <c:pt idx="23">
                  <c:v>2007</c:v>
                </c:pt>
                <c:pt idx="24">
                  <c:v>2008</c:v>
                </c:pt>
                <c:pt idx="25">
                  <c:v>2009</c:v>
                </c:pt>
                <c:pt idx="26">
                  <c:v>2010</c:v>
                </c:pt>
                <c:pt idx="27">
                  <c:v>2011</c:v>
                </c:pt>
                <c:pt idx="28">
                  <c:v>2012</c:v>
                </c:pt>
                <c:pt idx="29">
                  <c:v>2013</c:v>
                </c:pt>
                <c:pt idx="30">
                  <c:v>2014</c:v>
                </c:pt>
                <c:pt idx="31">
                  <c:v>2015</c:v>
                </c:pt>
                <c:pt idx="32">
                  <c:v>2016</c:v>
                </c:pt>
                <c:pt idx="33">
                  <c:v>2017</c:v>
                </c:pt>
                <c:pt idx="34">
                  <c:v>2018</c:v>
                </c:pt>
                <c:pt idx="35">
                  <c:v>2019</c:v>
                </c:pt>
                <c:pt idx="36">
                  <c:v>2020</c:v>
                </c:pt>
                <c:pt idx="37">
                  <c:v>2021</c:v>
                </c:pt>
                <c:pt idx="38">
                  <c:v>2022</c:v>
                </c:pt>
                <c:pt idx="39">
                  <c:v>2023</c:v>
                </c:pt>
                <c:pt idx="40">
                  <c:v>2024</c:v>
                </c:pt>
                <c:pt idx="41">
                  <c:v>2025</c:v>
                </c:pt>
                <c:pt idx="42">
                  <c:v>2026</c:v>
                </c:pt>
                <c:pt idx="43">
                  <c:v>2027</c:v>
                </c:pt>
              </c:numCache>
            </c:numRef>
          </c:cat>
          <c:val>
            <c:numRef>
              <c:f>'Sheet 1'!$B$28:$AS$28</c:f>
              <c:numCache>
                <c:formatCode>#,###,,;\(#,###,,\);\ \-\ \-</c:formatCode>
                <c:ptCount val="44"/>
                <c:pt idx="0">
                  <c:v>0</c:v>
                </c:pt>
                <c:pt idx="1">
                  <c:v>2900000</c:v>
                </c:pt>
                <c:pt idx="2">
                  <c:v>4400000</c:v>
                </c:pt>
                <c:pt idx="3">
                  <c:v>1500000</c:v>
                </c:pt>
                <c:pt idx="4">
                  <c:v>4100000</c:v>
                </c:pt>
                <c:pt idx="5">
                  <c:v>3100000</c:v>
                </c:pt>
                <c:pt idx="6">
                  <c:v>4100000</c:v>
                </c:pt>
                <c:pt idx="7">
                  <c:v>4600000</c:v>
                </c:pt>
                <c:pt idx="8">
                  <c:v>1300000</c:v>
                </c:pt>
                <c:pt idx="9">
                  <c:v>8000000</c:v>
                </c:pt>
                <c:pt idx="10">
                  <c:v>13285000</c:v>
                </c:pt>
                <c:pt idx="11">
                  <c:v>14799000</c:v>
                </c:pt>
                <c:pt idx="12">
                  <c:v>16498000</c:v>
                </c:pt>
                <c:pt idx="13">
                  <c:v>19387000</c:v>
                </c:pt>
                <c:pt idx="14">
                  <c:v>23053000</c:v>
                </c:pt>
                <c:pt idx="15">
                  <c:v>27172000</c:v>
                </c:pt>
                <c:pt idx="16">
                  <c:v>33186000</c:v>
                </c:pt>
                <c:pt idx="17">
                  <c:v>53913000</c:v>
                </c:pt>
                <c:pt idx="18">
                  <c:v>83122000</c:v>
                </c:pt>
                <c:pt idx="19">
                  <c:v>110322000</c:v>
                </c:pt>
                <c:pt idx="20">
                  <c:v>128843000</c:v>
                </c:pt>
                <c:pt idx="21">
                  <c:v>150551000</c:v>
                </c:pt>
                <c:pt idx="22">
                  <c:v>172350000</c:v>
                </c:pt>
                <c:pt idx="23">
                  <c:v>190959000</c:v>
                </c:pt>
                <c:pt idx="24">
                  <c:v>166124000</c:v>
                </c:pt>
                <c:pt idx="25">
                  <c:v>153294000</c:v>
                </c:pt>
                <c:pt idx="26">
                  <c:v>161752000</c:v>
                </c:pt>
                <c:pt idx="27">
                  <c:v>163995000</c:v>
                </c:pt>
                <c:pt idx="28">
                  <c:v>184045000</c:v>
                </c:pt>
                <c:pt idx="29">
                  <c:v>217112000</c:v>
                </c:pt>
                <c:pt idx="30">
                  <c:v>206896000</c:v>
                </c:pt>
                <c:pt idx="31">
                  <c:v>243318000</c:v>
                </c:pt>
                <c:pt idx="32">
                  <c:v>257491000</c:v>
                </c:pt>
                <c:pt idx="33">
                  <c:v>399630000</c:v>
                </c:pt>
                <c:pt idx="34">
                  <c:v>344255000</c:v>
                </c:pt>
                <c:pt idx="35">
                  <c:v>398514000</c:v>
                </c:pt>
                <c:pt idx="36">
                  <c:v>480483000</c:v>
                </c:pt>
                <c:pt idx="37">
                  <c:v>587104000</c:v>
                </c:pt>
                <c:pt idx="38">
                  <c:v>671800000</c:v>
                </c:pt>
                <c:pt idx="39">
                  <c:v>749200000</c:v>
                </c:pt>
                <c:pt idx="40">
                  <c:v>832200000</c:v>
                </c:pt>
                <c:pt idx="41">
                  <c:v>922400000</c:v>
                </c:pt>
                <c:pt idx="42">
                  <c:v>917700000</c:v>
                </c:pt>
                <c:pt idx="43">
                  <c:v>973200000</c:v>
                </c:pt>
              </c:numCache>
            </c:numRef>
          </c:val>
          <c:extLst>
            <c:ext xmlns:c16="http://schemas.microsoft.com/office/drawing/2014/chart" uri="{C3380CC4-5D6E-409C-BE32-E72D297353CC}">
              <c16:uniqueId val="{00000001-2C7C-6148-AA2F-783A282D2380}"/>
            </c:ext>
          </c:extLst>
        </c:ser>
        <c:ser>
          <c:idx val="2"/>
          <c:order val="2"/>
          <c:tx>
            <c:strRef>
              <c:f>'Sheet 1'!$A$105</c:f>
              <c:strCache>
                <c:ptCount val="1"/>
                <c:pt idx="0">
                  <c:v>Unlevered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1'!$B$1:$AS$1</c:f>
              <c:numCache>
                <c:formatCode>General</c:formatCode>
                <c:ptCount val="44"/>
                <c:pt idx="0">
                  <c:v>1984</c:v>
                </c:pt>
                <c:pt idx="1">
                  <c:v>1985</c:v>
                </c:pt>
                <c:pt idx="2">
                  <c:v>1986</c:v>
                </c:pt>
                <c:pt idx="3">
                  <c:v>1987</c:v>
                </c:pt>
                <c:pt idx="4">
                  <c:v>1988</c:v>
                </c:pt>
                <c:pt idx="5">
                  <c:v>1989</c:v>
                </c:pt>
                <c:pt idx="6">
                  <c:v>1990</c:v>
                </c:pt>
                <c:pt idx="7">
                  <c:v>1991</c:v>
                </c:pt>
                <c:pt idx="8">
                  <c:v>1992</c:v>
                </c:pt>
                <c:pt idx="9">
                  <c:v>1993</c:v>
                </c:pt>
                <c:pt idx="10">
                  <c:v>1994</c:v>
                </c:pt>
                <c:pt idx="11">
                  <c:v>1995</c:v>
                </c:pt>
                <c:pt idx="12">
                  <c:v>1996</c:v>
                </c:pt>
                <c:pt idx="13">
                  <c:v>1997</c:v>
                </c:pt>
                <c:pt idx="14">
                  <c:v>1998</c:v>
                </c:pt>
                <c:pt idx="15">
                  <c:v>1999</c:v>
                </c:pt>
                <c:pt idx="16">
                  <c:v>2000</c:v>
                </c:pt>
                <c:pt idx="17">
                  <c:v>2001</c:v>
                </c:pt>
                <c:pt idx="18">
                  <c:v>2002</c:v>
                </c:pt>
                <c:pt idx="19">
                  <c:v>2003</c:v>
                </c:pt>
                <c:pt idx="20">
                  <c:v>2004</c:v>
                </c:pt>
                <c:pt idx="21">
                  <c:v>2005</c:v>
                </c:pt>
                <c:pt idx="22">
                  <c:v>2006</c:v>
                </c:pt>
                <c:pt idx="23">
                  <c:v>2007</c:v>
                </c:pt>
                <c:pt idx="24">
                  <c:v>2008</c:v>
                </c:pt>
                <c:pt idx="25">
                  <c:v>2009</c:v>
                </c:pt>
                <c:pt idx="26">
                  <c:v>2010</c:v>
                </c:pt>
                <c:pt idx="27">
                  <c:v>2011</c:v>
                </c:pt>
                <c:pt idx="28">
                  <c:v>2012</c:v>
                </c:pt>
                <c:pt idx="29">
                  <c:v>2013</c:v>
                </c:pt>
                <c:pt idx="30">
                  <c:v>2014</c:v>
                </c:pt>
                <c:pt idx="31">
                  <c:v>2015</c:v>
                </c:pt>
                <c:pt idx="32">
                  <c:v>2016</c:v>
                </c:pt>
                <c:pt idx="33">
                  <c:v>2017</c:v>
                </c:pt>
                <c:pt idx="34">
                  <c:v>2018</c:v>
                </c:pt>
                <c:pt idx="35">
                  <c:v>2019</c:v>
                </c:pt>
                <c:pt idx="36">
                  <c:v>2020</c:v>
                </c:pt>
                <c:pt idx="37">
                  <c:v>2021</c:v>
                </c:pt>
                <c:pt idx="38">
                  <c:v>2022</c:v>
                </c:pt>
                <c:pt idx="39">
                  <c:v>2023</c:v>
                </c:pt>
                <c:pt idx="40">
                  <c:v>2024</c:v>
                </c:pt>
                <c:pt idx="41">
                  <c:v>2025</c:v>
                </c:pt>
                <c:pt idx="42">
                  <c:v>2026</c:v>
                </c:pt>
                <c:pt idx="43">
                  <c:v>2027</c:v>
                </c:pt>
              </c:numCache>
            </c:numRef>
          </c:cat>
          <c:val>
            <c:numRef>
              <c:f>'Sheet 1'!$B$105:$AS$105</c:f>
              <c:numCache>
                <c:formatCode>#,###,,;\(#,###,,\);\ \-\ \-</c:formatCode>
                <c:ptCount val="44"/>
                <c:pt idx="0">
                  <c:v>0</c:v>
                </c:pt>
                <c:pt idx="1">
                  <c:v>0</c:v>
                </c:pt>
                <c:pt idx="2">
                  <c:v>0</c:v>
                </c:pt>
                <c:pt idx="3">
                  <c:v>0</c:v>
                </c:pt>
                <c:pt idx="4">
                  <c:v>0</c:v>
                </c:pt>
                <c:pt idx="5">
                  <c:v>3484670.6996918153</c:v>
                </c:pt>
                <c:pt idx="6">
                  <c:v>2954628.4670699686</c:v>
                </c:pt>
                <c:pt idx="7">
                  <c:v>-7125202.6024426436</c:v>
                </c:pt>
                <c:pt idx="8">
                  <c:v>701266.97865540441</c:v>
                </c:pt>
                <c:pt idx="9">
                  <c:v>11669341.399383631</c:v>
                </c:pt>
                <c:pt idx="10">
                  <c:v>12049065.061066087</c:v>
                </c:pt>
                <c:pt idx="11">
                  <c:v>4974853.2131035272</c:v>
                </c:pt>
                <c:pt idx="12">
                  <c:v>7537614.5417189822</c:v>
                </c:pt>
                <c:pt idx="13">
                  <c:v>42076253.852299966</c:v>
                </c:pt>
                <c:pt idx="14">
                  <c:v>39340189.13366054</c:v>
                </c:pt>
                <c:pt idx="15">
                  <c:v>44310519.689533159</c:v>
                </c:pt>
                <c:pt idx="16">
                  <c:v>52885148.499029785</c:v>
                </c:pt>
                <c:pt idx="17">
                  <c:v>84530306.586006165</c:v>
                </c:pt>
                <c:pt idx="18">
                  <c:v>101039913.25191188</c:v>
                </c:pt>
                <c:pt idx="19">
                  <c:v>144227621.16196781</c:v>
                </c:pt>
                <c:pt idx="20">
                  <c:v>189685307.38500169</c:v>
                </c:pt>
                <c:pt idx="21">
                  <c:v>237905637.71258989</c:v>
                </c:pt>
                <c:pt idx="22">
                  <c:v>246749769.88928205</c:v>
                </c:pt>
                <c:pt idx="23">
                  <c:v>268154698.32210934</c:v>
                </c:pt>
                <c:pt idx="24">
                  <c:v>349775895.6740098</c:v>
                </c:pt>
                <c:pt idx="25">
                  <c:v>227939884.94464099</c:v>
                </c:pt>
                <c:pt idx="26">
                  <c:v>322811761.55689991</c:v>
                </c:pt>
                <c:pt idx="27">
                  <c:v>241369461.59114254</c:v>
                </c:pt>
                <c:pt idx="28">
                  <c:v>217850667.2754252</c:v>
                </c:pt>
                <c:pt idx="29">
                  <c:v>389268185.48110944</c:v>
                </c:pt>
                <c:pt idx="30">
                  <c:v>399755795.91370845</c:v>
                </c:pt>
                <c:pt idx="31">
                  <c:v>461432663.62287408</c:v>
                </c:pt>
                <c:pt idx="32">
                  <c:v>423478613.28615451</c:v>
                </c:pt>
                <c:pt idx="33">
                  <c:v>456154372.44606781</c:v>
                </c:pt>
                <c:pt idx="34">
                  <c:v>526092676.52094507</c:v>
                </c:pt>
                <c:pt idx="35">
                  <c:v>594068150.09702086</c:v>
                </c:pt>
                <c:pt idx="36">
                  <c:v>615188739.64159346</c:v>
                </c:pt>
                <c:pt idx="37">
                  <c:v>855335463.64570248</c:v>
                </c:pt>
                <c:pt idx="38">
                  <c:v>944921590.57185245</c:v>
                </c:pt>
                <c:pt idx="39">
                  <c:v>1012434050.1882969</c:v>
                </c:pt>
                <c:pt idx="40">
                  <c:v>1084770118.7146654</c:v>
                </c:pt>
                <c:pt idx="41">
                  <c:v>1162274431.8381791</c:v>
                </c:pt>
                <c:pt idx="42">
                  <c:v>1245316248.6678839</c:v>
                </c:pt>
                <c:pt idx="43">
                  <c:v>1334291211.0211222</c:v>
                </c:pt>
              </c:numCache>
            </c:numRef>
          </c:val>
          <c:extLst>
            <c:ext xmlns:c16="http://schemas.microsoft.com/office/drawing/2014/chart" uri="{C3380CC4-5D6E-409C-BE32-E72D297353CC}">
              <c16:uniqueId val="{00000002-2C7C-6148-AA2F-783A282D2380}"/>
            </c:ext>
          </c:extLst>
        </c:ser>
        <c:dLbls>
          <c:showLegendKey val="0"/>
          <c:showVal val="0"/>
          <c:showCatName val="0"/>
          <c:showSerName val="0"/>
          <c:showPercent val="0"/>
          <c:showBubbleSize val="0"/>
        </c:dLbls>
        <c:gapWidth val="100"/>
        <c:overlap val="-24"/>
        <c:axId val="92968607"/>
        <c:axId val="92970335"/>
      </c:barChart>
      <c:catAx>
        <c:axId val="92968607"/>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92970335"/>
        <c:crosses val="autoZero"/>
        <c:auto val="1"/>
        <c:lblAlgn val="ctr"/>
        <c:lblOffset val="100"/>
        <c:noMultiLvlLbl val="0"/>
      </c:catAx>
      <c:valAx>
        <c:axId val="92970335"/>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92968607"/>
        <c:crosses val="autoZero"/>
        <c:crossBetween val="between"/>
      </c:valAx>
      <c:spPr>
        <a:noFill/>
        <a:ln>
          <a:noFill/>
        </a:ln>
        <a:effectLst/>
      </c:spPr>
    </c:plotArea>
    <c:legend>
      <c:legendPos val="b"/>
      <c:layout>
        <c:manualLayout>
          <c:xMode val="edge"/>
          <c:yMode val="edge"/>
          <c:x val="0.33381526648011972"/>
          <c:y val="0.89394351532504723"/>
          <c:w val="0.3323694670397605"/>
          <c:h val="5.6469707815448689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42</xdr:col>
      <xdr:colOff>31749</xdr:colOff>
      <xdr:row>108</xdr:row>
      <xdr:rowOff>25400</xdr:rowOff>
    </xdr:from>
    <xdr:to>
      <xdr:col>48</xdr:col>
      <xdr:colOff>15874</xdr:colOff>
      <xdr:row>128</xdr:row>
      <xdr:rowOff>47625</xdr:rowOff>
    </xdr:to>
    <xdr:graphicFrame macro="">
      <xdr:nvGraphicFramePr>
        <xdr:cNvPr id="2" name="Chart 1">
          <a:extLst>
            <a:ext uri="{FF2B5EF4-FFF2-40B4-BE49-F238E27FC236}">
              <a16:creationId xmlns:a16="http://schemas.microsoft.com/office/drawing/2014/main" id="{0DA6BCED-A057-7889-F723-C96A3D06899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reasuries"/>
      <sheetName val="Hardware"/>
      <sheetName val="Software"/>
      <sheetName val="Consumer"/>
      <sheetName val="Financial Services"/>
      <sheetName val="Healthcare"/>
      <sheetName val="Industrials"/>
      <sheetName val="Real Estate"/>
      <sheetName val="Fashion + Beauty"/>
      <sheetName val="Full Portfolio"/>
      <sheetName val="Fidelity Growth"/>
      <sheetName val="IRA"/>
      <sheetName val="Best Mature"/>
      <sheetName val="To Be Modeled"/>
      <sheetName val="Hedge Fund Portfolio"/>
      <sheetName val="Scored Portfolio"/>
      <sheetName val="GARP HF Buys"/>
      <sheetName val="Value HF Buys"/>
      <sheetName val="Aggressive Growth HF Buys"/>
      <sheetName val="Other HF Buys"/>
    </sheetNames>
    <sheetDataSet>
      <sheetData sheetId="0">
        <row r="8">
          <cell r="C8">
            <v>4.3220000000000001E-2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https://www.bing.com/financeapi/forcetrigger?t=a1ou77&amp;q=XNYS%3aBRO&amp;form=skydnc</v>
    <v>Learn more on Bing</v>
  </rv>
  <rv s="1">
    <v>0</v>
    <v>BROWN &amp; BROWN, INC. (XNYS:BRO)</v>
    <v>2</v>
    <v>3</v>
    <v>Finance</v>
    <v>4</v>
    <v>en-US</v>
    <v>a1ou77</v>
    <v>268435456</v>
    <v>1</v>
    <v>Powered by Refinitiv</v>
    <v>74.569999999999993</v>
    <v>52.820599999999999</v>
    <v>0.75460000000000005</v>
    <v>0.7</v>
    <v>9.6380000000000007E-3</v>
    <v>USD</v>
    <v>Brown &amp; Brown, Inc. is a diversified insurance agency, wholesale brokerage, insurance programs and service organization. The Company markets and sells insurance products and services, primarily in the property, casualty and employee benefits areas. The Company’s segment includes Retail, National Programs, Wholesale Brokerage and Services. The Retail segment provides a range of insurance products and services to commercial, public and quasi-public, professional and individual insured customers, and non-insurance services and products through its automobile dealer services F&amp;I businesses. The National Programs segment, which acts as a managing general agent, provides professional liability and related package products. The Wholesale Brokerage segment markets and sells excess and surplus commercial and personal lines insurance, primarily through independent agents and brokers, including Brown &amp; Brown retail agents. The Services segment provides insurance-related services.</v>
    <v>15201</v>
    <v>New York Stock Exchange</v>
    <v>XNYS</v>
    <v>XNYS</v>
    <v>300 N. Beach Street, DAYTONA BEACH, FL, 32114 US</v>
    <v>73.8</v>
    <v>Insurance</v>
    <v>Stock</v>
    <v>45187.958333367969</v>
    <v>0</v>
    <v>72.569999999999993</v>
    <v>20797348623</v>
    <v>BROWN &amp; BROWN, INC.</v>
    <v>BROWN &amp; BROWN, INC.</v>
    <v>72.78</v>
    <v>28.460799999999999</v>
    <v>72.63</v>
    <v>73.33</v>
    <v>283613100</v>
    <v>BRO</v>
    <v>BROWN &amp; BROWN, INC. (XNYS:BRO)</v>
    <v>907576</v>
    <v>1036936</v>
    <v>1959</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sec.gov/" TargetMode="External"/><Relationship Id="rId42" Type="http://schemas.openxmlformats.org/officeDocument/2006/relationships/hyperlink" Target="https://www.sec.gov/Archives/edgar/data/79282/000114544305000591/0001145443-05-000591-index.htm" TargetMode="External"/><Relationship Id="rId47" Type="http://schemas.openxmlformats.org/officeDocument/2006/relationships/hyperlink" Target="https://www.sec.gov/Archives/edgar/data/79282/000118811207000553/0001188112-07-000553-index.htm" TargetMode="External"/><Relationship Id="rId63" Type="http://schemas.openxmlformats.org/officeDocument/2006/relationships/hyperlink" Target="https://www.sec.gov/Archives/edgar/data/79282/000119312515070864/0001193125-15-070864-index.htm" TargetMode="External"/><Relationship Id="rId68" Type="http://schemas.openxmlformats.org/officeDocument/2006/relationships/hyperlink" Target="https://www.sec.gov/Archives/edgar/data/79282/000007928218000006/0000079282-18-000006-index.htm"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32" Type="http://schemas.openxmlformats.org/officeDocument/2006/relationships/hyperlink" Target="https://sec.gov/" TargetMode="External"/><Relationship Id="rId37" Type="http://schemas.openxmlformats.org/officeDocument/2006/relationships/hyperlink" Target="https://sec.gov/" TargetMode="External"/><Relationship Id="rId53" Type="http://schemas.openxmlformats.org/officeDocument/2006/relationships/hyperlink" Target="https://www.sec.gov/Archives/edgar/data/79282/000119312510044577/0001193125-10-044577-index.htm" TargetMode="External"/><Relationship Id="rId58" Type="http://schemas.openxmlformats.org/officeDocument/2006/relationships/hyperlink" Target="https://www.sec.gov/Archives/edgar/data/79282/000119312513087664/0001193125-13-087664-index.htm" TargetMode="External"/><Relationship Id="rId74" Type="http://schemas.openxmlformats.org/officeDocument/2006/relationships/hyperlink" Target="https://www.sec.gov/Archives/edgar/data/79282/000156459021007624/0001564590-21-007624-index.htm" TargetMode="External"/><Relationship Id="rId79" Type="http://schemas.openxmlformats.org/officeDocument/2006/relationships/hyperlink" Target="https://www.sec.gov/Archives/edgar/data/79282/000095017023004717/0000950170-23-004717-index.htm" TargetMode="External"/><Relationship Id="rId5" Type="http://schemas.openxmlformats.org/officeDocument/2006/relationships/hyperlink" Target="https://sec.gov/" TargetMode="External"/><Relationship Id="rId61" Type="http://schemas.openxmlformats.org/officeDocument/2006/relationships/hyperlink" Target="https://www.sec.gov/Archives/edgar/data/79282/000119312514077842/0001193125-14-077842-index.htm" TargetMode="External"/><Relationship Id="rId82" Type="http://schemas.openxmlformats.org/officeDocument/2006/relationships/drawing" Target="../drawings/drawing1.xm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sec.gov/" TargetMode="External"/><Relationship Id="rId27" Type="http://schemas.openxmlformats.org/officeDocument/2006/relationships/hyperlink" Target="https://sec.gov/" TargetMode="External"/><Relationship Id="rId30" Type="http://schemas.openxmlformats.org/officeDocument/2006/relationships/hyperlink" Target="https://www.sec.gov/Archives/edgar/data/79282/000007928299000007/0000079282-99-000007-index.html" TargetMode="External"/><Relationship Id="rId35" Type="http://schemas.openxmlformats.org/officeDocument/2006/relationships/hyperlink" Target="https://www.sec.gov/Archives/edgar/data/79282/000007928201500019/0000079282-01-500019-index.htm" TargetMode="External"/><Relationship Id="rId43" Type="http://schemas.openxmlformats.org/officeDocument/2006/relationships/hyperlink" Target="https://www.sec.gov/Archives/edgar/data/79282/000114544305000591/0001145443-05-000591-index.htm" TargetMode="External"/><Relationship Id="rId48" Type="http://schemas.openxmlformats.org/officeDocument/2006/relationships/hyperlink" Target="https://www.sec.gov/Archives/edgar/data/79282/000118811208000632/0001188112-08-000632-index.htm" TargetMode="External"/><Relationship Id="rId56" Type="http://schemas.openxmlformats.org/officeDocument/2006/relationships/hyperlink" Target="https://www.sec.gov/Archives/edgar/data/79282/000119312512089393/0001193125-12-089393-index.htm" TargetMode="External"/><Relationship Id="rId64" Type="http://schemas.openxmlformats.org/officeDocument/2006/relationships/hyperlink" Target="https://www.sec.gov/Archives/edgar/data/79282/000007928216000034/0000079282-16-000034-index.htm" TargetMode="External"/><Relationship Id="rId69" Type="http://schemas.openxmlformats.org/officeDocument/2006/relationships/hyperlink" Target="https://www.sec.gov/Archives/edgar/data/79282/000007928218000006/0000079282-18-000006-index.htm" TargetMode="External"/><Relationship Id="rId77" Type="http://schemas.openxmlformats.org/officeDocument/2006/relationships/hyperlink" Target="https://www.sec.gov/Archives/edgar/data/79282/000095017022001654/0000950170-22-001654-index.htm" TargetMode="External"/><Relationship Id="rId8" Type="http://schemas.openxmlformats.org/officeDocument/2006/relationships/hyperlink" Target="https://sec.gov/" TargetMode="External"/><Relationship Id="rId51" Type="http://schemas.openxmlformats.org/officeDocument/2006/relationships/hyperlink" Target="https://www.sec.gov/Archives/edgar/data/79282/000119312509042336/0001193125-09-042336-index.htm" TargetMode="External"/><Relationship Id="rId72" Type="http://schemas.openxmlformats.org/officeDocument/2006/relationships/hyperlink" Target="https://www.sec.gov/Archives/edgar/data/79282/000156459020006075/0001564590-20-006075-index.htm" TargetMode="External"/><Relationship Id="rId80" Type="http://schemas.openxmlformats.org/officeDocument/2006/relationships/hyperlink" Target="https://finbox.com/NYSE:BRO/explorer/revenue_proj"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www.sec.gov/Archives/edgar/data/79282/000095014496001042/0000950144-96-001042-index.html" TargetMode="External"/><Relationship Id="rId33" Type="http://schemas.openxmlformats.org/officeDocument/2006/relationships/hyperlink" Target="https://sec.gov/" TargetMode="External"/><Relationship Id="rId38" Type="http://schemas.openxmlformats.org/officeDocument/2006/relationships/hyperlink" Target="https://www.sec.gov/Archives/edgar/data/79282/000007928203000021/0000079282-03-000021-index.htm" TargetMode="External"/><Relationship Id="rId46" Type="http://schemas.openxmlformats.org/officeDocument/2006/relationships/hyperlink" Target="https://www.sec.gov/Archives/edgar/data/79282/000118811207000553/0001188112-07-000553-index.htm" TargetMode="External"/><Relationship Id="rId59" Type="http://schemas.openxmlformats.org/officeDocument/2006/relationships/hyperlink" Target="https://www.sec.gov/Archives/edgar/data/79282/000119312513087664/0001193125-13-087664-index.htm" TargetMode="External"/><Relationship Id="rId67" Type="http://schemas.openxmlformats.org/officeDocument/2006/relationships/hyperlink" Target="https://www.sec.gov/Archives/edgar/data/79282/000007928217000006/0000079282-17-000006-index.htm" TargetMode="External"/><Relationship Id="rId20" Type="http://schemas.openxmlformats.org/officeDocument/2006/relationships/hyperlink" Target="https://sec.gov/" TargetMode="External"/><Relationship Id="rId41" Type="http://schemas.openxmlformats.org/officeDocument/2006/relationships/hyperlink" Target="https://www.sec.gov/Archives/edgar/data/79282/000114544304000325/0001145443-04-000325-index.htm" TargetMode="External"/><Relationship Id="rId54" Type="http://schemas.openxmlformats.org/officeDocument/2006/relationships/hyperlink" Target="https://www.sec.gov/Archives/edgar/data/79282/000119312511051929/0001193125-11-051929-index.htm" TargetMode="External"/><Relationship Id="rId62" Type="http://schemas.openxmlformats.org/officeDocument/2006/relationships/hyperlink" Target="https://www.sec.gov/Archives/edgar/data/79282/000119312515070864/0001193125-15-070864-index.htm" TargetMode="External"/><Relationship Id="rId70" Type="http://schemas.openxmlformats.org/officeDocument/2006/relationships/hyperlink" Target="https://www.sec.gov/Archives/edgar/data/79282/000007928219000006/0000079282-19-000006-index.htm" TargetMode="External"/><Relationship Id="rId75" Type="http://schemas.openxmlformats.org/officeDocument/2006/relationships/hyperlink" Target="https://www.sec.gov/Archives/edgar/data/79282/000156459021007624/0001564590-21-007624-index.htm" TargetMode="External"/><Relationship Id="rId1" Type="http://schemas.openxmlformats.org/officeDocument/2006/relationships/hyperlink" Target="https://roic.ai/company/BRO"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sec.gov/" TargetMode="External"/><Relationship Id="rId28" Type="http://schemas.openxmlformats.org/officeDocument/2006/relationships/hyperlink" Target="https://sec.gov/" TargetMode="External"/><Relationship Id="rId36" Type="http://schemas.openxmlformats.org/officeDocument/2006/relationships/hyperlink" Target="https://sec.gov/" TargetMode="External"/><Relationship Id="rId49" Type="http://schemas.openxmlformats.org/officeDocument/2006/relationships/hyperlink" Target="https://www.sec.gov/Archives/edgar/data/79282/000118811208000632/0001188112-08-000632-index.htm" TargetMode="External"/><Relationship Id="rId57" Type="http://schemas.openxmlformats.org/officeDocument/2006/relationships/hyperlink" Target="https://www.sec.gov/Archives/edgar/data/79282/000119312512089393/0001193125-12-089393-index.htm" TargetMode="External"/><Relationship Id="rId10" Type="http://schemas.openxmlformats.org/officeDocument/2006/relationships/hyperlink" Target="https://sec.gov/" TargetMode="External"/><Relationship Id="rId31" Type="http://schemas.openxmlformats.org/officeDocument/2006/relationships/hyperlink" Target="https://www.sec.gov/Archives/edgar/data/79282/000007928299000007/0000079282-99-000007-index.html" TargetMode="External"/><Relationship Id="rId44" Type="http://schemas.openxmlformats.org/officeDocument/2006/relationships/hyperlink" Target="https://www.sec.gov/Archives/edgar/data/79282/000118811206000715/0001188112-06-000715-index.htm" TargetMode="External"/><Relationship Id="rId52" Type="http://schemas.openxmlformats.org/officeDocument/2006/relationships/hyperlink" Target="https://www.sec.gov/Archives/edgar/data/79282/000119312510044577/0001193125-10-044577-index.htm" TargetMode="External"/><Relationship Id="rId60" Type="http://schemas.openxmlformats.org/officeDocument/2006/relationships/hyperlink" Target="https://www.sec.gov/Archives/edgar/data/79282/000119312514077842/0001193125-14-077842-index.htm" TargetMode="External"/><Relationship Id="rId65" Type="http://schemas.openxmlformats.org/officeDocument/2006/relationships/hyperlink" Target="https://www.sec.gov/Archives/edgar/data/79282/000007928216000034/0000079282-16-000034-index.htm" TargetMode="External"/><Relationship Id="rId73" Type="http://schemas.openxmlformats.org/officeDocument/2006/relationships/hyperlink" Target="https://www.sec.gov/Archives/edgar/data/79282/000156459020006075/0001564590-20-006075-index.htm" TargetMode="External"/><Relationship Id="rId78" Type="http://schemas.openxmlformats.org/officeDocument/2006/relationships/hyperlink" Target="https://www.sec.gov/Archives/edgar/data/79282/000095017023004717/0000950170-23-004717-index.htm" TargetMode="External"/><Relationship Id="rId81" Type="http://schemas.openxmlformats.org/officeDocument/2006/relationships/hyperlink" Target="https://finbox.com/NASDAQGS:MELI/explorer/fcf_unlev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www.sec.gov/Archives/edgar/data/79282/000007928203000021/0000079282-03-000021-index.htm" TargetMode="External"/><Relationship Id="rId34" Type="http://schemas.openxmlformats.org/officeDocument/2006/relationships/hyperlink" Target="https://www.sec.gov/Archives/edgar/data/79282/000007928201500019/0000079282-01-500019-index.htm" TargetMode="External"/><Relationship Id="rId50" Type="http://schemas.openxmlformats.org/officeDocument/2006/relationships/hyperlink" Target="https://www.sec.gov/Archives/edgar/data/79282/000119312509042336/0001193125-09-042336-index.htm" TargetMode="External"/><Relationship Id="rId55" Type="http://schemas.openxmlformats.org/officeDocument/2006/relationships/hyperlink" Target="https://www.sec.gov/Archives/edgar/data/79282/000119312511051929/0001193125-11-051929-index.htm" TargetMode="External"/><Relationship Id="rId76" Type="http://schemas.openxmlformats.org/officeDocument/2006/relationships/hyperlink" Target="https://www.sec.gov/Archives/edgar/data/79282/000095017022001654/0000950170-22-001654-index.htm" TargetMode="External"/><Relationship Id="rId7" Type="http://schemas.openxmlformats.org/officeDocument/2006/relationships/hyperlink" Target="https://sec.gov/" TargetMode="External"/><Relationship Id="rId71" Type="http://schemas.openxmlformats.org/officeDocument/2006/relationships/hyperlink" Target="https://www.sec.gov/Archives/edgar/data/79282/000007928219000006/0000079282-19-000006-index.htm" TargetMode="External"/><Relationship Id="rId2" Type="http://schemas.openxmlformats.org/officeDocument/2006/relationships/hyperlink" Target="https://sec.gov/" TargetMode="External"/><Relationship Id="rId29" Type="http://schemas.openxmlformats.org/officeDocument/2006/relationships/hyperlink" Target="https://sec.gov/" TargetMode="External"/><Relationship Id="rId24" Type="http://schemas.openxmlformats.org/officeDocument/2006/relationships/hyperlink" Target="https://www.sec.gov/Archives/edgar/data/79282/000095014496001042/0000950144-96-001042-index.html" TargetMode="External"/><Relationship Id="rId40" Type="http://schemas.openxmlformats.org/officeDocument/2006/relationships/hyperlink" Target="https://www.sec.gov/Archives/edgar/data/79282/000114544304000325/0001145443-04-000325-index.htm" TargetMode="External"/><Relationship Id="rId45" Type="http://schemas.openxmlformats.org/officeDocument/2006/relationships/hyperlink" Target="https://www.sec.gov/Archives/edgar/data/79282/000118811206000715/0001188112-06-000715-index.htm" TargetMode="External"/><Relationship Id="rId66" Type="http://schemas.openxmlformats.org/officeDocument/2006/relationships/hyperlink" Target="https://www.sec.gov/Archives/edgar/data/79282/000007928217000006/0000079282-17-000006-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118"/>
  <sheetViews>
    <sheetView tabSelected="1" zoomScale="80" zoomScaleNormal="80" workbookViewId="0">
      <pane xSplit="1" ySplit="1" topLeftCell="AM100" activePane="bottomRight" state="frozen"/>
      <selection pane="topRight"/>
      <selection pane="bottomLeft"/>
      <selection pane="bottomRight" activeCell="AW120" sqref="AW120"/>
    </sheetView>
  </sheetViews>
  <sheetFormatPr baseColWidth="10" defaultRowHeight="16" x14ac:dyDescent="0.2"/>
  <cols>
    <col min="1" max="1" width="50" customWidth="1"/>
    <col min="2" max="40" width="15" customWidth="1"/>
    <col min="41" max="49" width="21" customWidth="1"/>
  </cols>
  <sheetData>
    <row r="1" spans="1:49" ht="22" thickBot="1" x14ac:dyDescent="0.3">
      <c r="A1" s="3" t="e" vm="1">
        <v>#VALUE!</v>
      </c>
      <c r="B1" s="8">
        <v>1984</v>
      </c>
      <c r="C1" s="8">
        <v>1985</v>
      </c>
      <c r="D1" s="8">
        <v>1986</v>
      </c>
      <c r="E1" s="8">
        <v>1987</v>
      </c>
      <c r="F1" s="8">
        <v>1988</v>
      </c>
      <c r="G1" s="8">
        <v>1989</v>
      </c>
      <c r="H1" s="8">
        <v>1990</v>
      </c>
      <c r="I1" s="8">
        <v>1991</v>
      </c>
      <c r="J1" s="8">
        <v>1992</v>
      </c>
      <c r="K1" s="8">
        <v>1993</v>
      </c>
      <c r="L1" s="8">
        <v>1994</v>
      </c>
      <c r="M1" s="8">
        <v>1995</v>
      </c>
      <c r="N1" s="8">
        <v>1996</v>
      </c>
      <c r="O1" s="8">
        <v>1997</v>
      </c>
      <c r="P1" s="8">
        <v>1998</v>
      </c>
      <c r="Q1" s="8">
        <v>1999</v>
      </c>
      <c r="R1" s="8">
        <v>2000</v>
      </c>
      <c r="S1" s="8">
        <v>2001</v>
      </c>
      <c r="T1" s="8">
        <v>2002</v>
      </c>
      <c r="U1" s="8">
        <v>2003</v>
      </c>
      <c r="V1" s="8">
        <v>2004</v>
      </c>
      <c r="W1" s="8">
        <v>2005</v>
      </c>
      <c r="X1" s="8">
        <v>2006</v>
      </c>
      <c r="Y1" s="8">
        <v>2007</v>
      </c>
      <c r="Z1" s="8">
        <v>2008</v>
      </c>
      <c r="AA1" s="8">
        <v>2009</v>
      </c>
      <c r="AB1" s="8">
        <v>2010</v>
      </c>
      <c r="AC1" s="8">
        <v>2011</v>
      </c>
      <c r="AD1" s="8">
        <v>2012</v>
      </c>
      <c r="AE1" s="8">
        <v>2013</v>
      </c>
      <c r="AF1" s="8">
        <v>2014</v>
      </c>
      <c r="AG1" s="8">
        <v>2015</v>
      </c>
      <c r="AH1" s="8">
        <v>2016</v>
      </c>
      <c r="AI1" s="8">
        <v>2017</v>
      </c>
      <c r="AJ1" s="8">
        <v>2018</v>
      </c>
      <c r="AK1" s="8">
        <v>2019</v>
      </c>
      <c r="AL1" s="8">
        <v>2020</v>
      </c>
      <c r="AM1" s="8">
        <v>2021</v>
      </c>
      <c r="AN1" s="8">
        <v>2022</v>
      </c>
      <c r="AO1" s="33">
        <v>2023</v>
      </c>
      <c r="AP1" s="33">
        <v>2024</v>
      </c>
      <c r="AQ1" s="33">
        <v>2025</v>
      </c>
      <c r="AR1" s="33">
        <v>2026</v>
      </c>
      <c r="AS1" s="33">
        <v>2027</v>
      </c>
    </row>
    <row r="2" spans="1:49"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t="s">
        <v>91</v>
      </c>
      <c r="AF2" s="9" t="s">
        <v>91</v>
      </c>
      <c r="AG2" s="9" t="s">
        <v>91</v>
      </c>
      <c r="AH2" s="9" t="s">
        <v>91</v>
      </c>
      <c r="AI2" s="9" t="s">
        <v>91</v>
      </c>
      <c r="AJ2" s="9" t="s">
        <v>91</v>
      </c>
      <c r="AK2" s="9" t="s">
        <v>91</v>
      </c>
      <c r="AL2" s="9" t="s">
        <v>91</v>
      </c>
      <c r="AM2" s="9" t="s">
        <v>91</v>
      </c>
      <c r="AN2" s="9" t="s">
        <v>91</v>
      </c>
      <c r="AO2" s="9" t="s">
        <v>91</v>
      </c>
      <c r="AP2" s="9" t="s">
        <v>91</v>
      </c>
      <c r="AQ2" s="9" t="s">
        <v>91</v>
      </c>
      <c r="AR2" s="9"/>
      <c r="AS2" s="9"/>
    </row>
    <row r="3" spans="1:49" ht="40" x14ac:dyDescent="0.25">
      <c r="A3" s="5" t="s">
        <v>1</v>
      </c>
      <c r="B3" s="1" t="s">
        <v>92</v>
      </c>
      <c r="C3" s="1">
        <v>28700000</v>
      </c>
      <c r="D3" s="1">
        <v>33100000</v>
      </c>
      <c r="E3" s="1">
        <v>31000000</v>
      </c>
      <c r="F3" s="1">
        <v>34700000</v>
      </c>
      <c r="G3" s="1">
        <v>41600000</v>
      </c>
      <c r="H3" s="1">
        <v>46700000</v>
      </c>
      <c r="I3" s="1">
        <v>48500000</v>
      </c>
      <c r="J3" s="1">
        <v>52400000</v>
      </c>
      <c r="K3" s="1">
        <v>95600000</v>
      </c>
      <c r="L3" s="1">
        <v>99507000</v>
      </c>
      <c r="M3" s="1">
        <v>106365000</v>
      </c>
      <c r="N3" s="1">
        <v>118680000</v>
      </c>
      <c r="O3" s="1">
        <v>129191000</v>
      </c>
      <c r="P3" s="1">
        <v>153791000</v>
      </c>
      <c r="Q3" s="1">
        <v>176413000</v>
      </c>
      <c r="R3" s="1">
        <v>209706000</v>
      </c>
      <c r="S3" s="1">
        <v>365029000</v>
      </c>
      <c r="T3" s="1">
        <v>455742000</v>
      </c>
      <c r="U3" s="1">
        <v>551040000</v>
      </c>
      <c r="V3" s="1">
        <v>646934000</v>
      </c>
      <c r="W3" s="1">
        <v>785807000</v>
      </c>
      <c r="X3" s="1">
        <v>878004000</v>
      </c>
      <c r="Y3" s="1">
        <v>959667000</v>
      </c>
      <c r="Z3" s="1">
        <v>977554000</v>
      </c>
      <c r="AA3" s="1">
        <v>967877000</v>
      </c>
      <c r="AB3" s="1">
        <v>973492000</v>
      </c>
      <c r="AC3" s="1">
        <v>1013542000</v>
      </c>
      <c r="AD3" s="1">
        <v>1189081000</v>
      </c>
      <c r="AE3" s="1">
        <v>1355503000</v>
      </c>
      <c r="AF3" s="1">
        <v>1567460000</v>
      </c>
      <c r="AG3" s="1">
        <v>1656951000</v>
      </c>
      <c r="AH3" s="1">
        <v>1762787000</v>
      </c>
      <c r="AI3" s="1">
        <v>1857270000</v>
      </c>
      <c r="AJ3" s="1">
        <v>2009857000</v>
      </c>
      <c r="AK3" s="1">
        <v>2384737000</v>
      </c>
      <c r="AL3" s="1">
        <v>2606108000</v>
      </c>
      <c r="AM3" s="1">
        <v>3047522000</v>
      </c>
      <c r="AN3" s="1">
        <v>3573400000</v>
      </c>
      <c r="AO3" s="34">
        <v>4163000000</v>
      </c>
      <c r="AP3" s="34">
        <v>4501000000</v>
      </c>
      <c r="AQ3" s="34">
        <v>4768000000</v>
      </c>
      <c r="AR3" s="34">
        <v>4775000000</v>
      </c>
      <c r="AS3" s="34">
        <v>5015000000</v>
      </c>
      <c r="AT3" s="19" t="s">
        <v>113</v>
      </c>
      <c r="AU3" s="20" t="s">
        <v>114</v>
      </c>
      <c r="AV3" s="20" t="s">
        <v>115</v>
      </c>
      <c r="AW3" s="20" t="s">
        <v>116</v>
      </c>
    </row>
    <row r="4" spans="1:49" ht="19" x14ac:dyDescent="0.25">
      <c r="A4" s="14" t="s">
        <v>94</v>
      </c>
      <c r="B4" s="1"/>
      <c r="C4" s="15" t="e">
        <f>(C3/B3)-1</f>
        <v>#VALUE!</v>
      </c>
      <c r="D4" s="15">
        <f>(D3/C3)-1</f>
        <v>0.1533101045296168</v>
      </c>
      <c r="E4" s="15">
        <f>(E3/D3)-1</f>
        <v>-6.3444108761329332E-2</v>
      </c>
      <c r="F4" s="15">
        <f t="shared" ref="F4:AS4" si="0">(F3/E3)-1</f>
        <v>0.11935483870967745</v>
      </c>
      <c r="G4" s="15">
        <f t="shared" si="0"/>
        <v>0.19884726224783855</v>
      </c>
      <c r="H4" s="15">
        <f t="shared" si="0"/>
        <v>0.12259615384615374</v>
      </c>
      <c r="I4" s="15">
        <f t="shared" si="0"/>
        <v>3.8543897216274159E-2</v>
      </c>
      <c r="J4" s="15">
        <f t="shared" si="0"/>
        <v>8.0412371134020555E-2</v>
      </c>
      <c r="K4" s="15">
        <f t="shared" si="0"/>
        <v>0.82442748091603058</v>
      </c>
      <c r="L4" s="15">
        <f t="shared" si="0"/>
        <v>4.086820083682019E-2</v>
      </c>
      <c r="M4" s="15">
        <f t="shared" si="0"/>
        <v>6.8919774488227059E-2</v>
      </c>
      <c r="N4" s="15">
        <f t="shared" si="0"/>
        <v>0.11578056691580874</v>
      </c>
      <c r="O4" s="15">
        <f t="shared" si="0"/>
        <v>8.8565891472868197E-2</v>
      </c>
      <c r="P4" s="15">
        <f t="shared" si="0"/>
        <v>0.19041574103459213</v>
      </c>
      <c r="Q4" s="15">
        <f t="shared" si="0"/>
        <v>0.14709573382057473</v>
      </c>
      <c r="R4" s="15">
        <f t="shared" si="0"/>
        <v>0.18872191958642515</v>
      </c>
      <c r="S4" s="15">
        <f t="shared" si="0"/>
        <v>0.74067027171373256</v>
      </c>
      <c r="T4" s="15">
        <f t="shared" si="0"/>
        <v>0.24850902257080953</v>
      </c>
      <c r="U4" s="15">
        <f t="shared" si="0"/>
        <v>0.20910515159893106</v>
      </c>
      <c r="V4" s="15">
        <f t="shared" si="0"/>
        <v>0.17402366434378624</v>
      </c>
      <c r="W4" s="15">
        <f t="shared" si="0"/>
        <v>0.21466331959674401</v>
      </c>
      <c r="X4" s="15">
        <f t="shared" si="0"/>
        <v>0.1173277916842177</v>
      </c>
      <c r="Y4" s="15">
        <f t="shared" si="0"/>
        <v>9.3009826834501874E-2</v>
      </c>
      <c r="Z4" s="15">
        <f t="shared" si="0"/>
        <v>1.8638756985495997E-2</v>
      </c>
      <c r="AA4" s="15">
        <f t="shared" si="0"/>
        <v>-9.8991973844922976E-3</v>
      </c>
      <c r="AB4" s="15">
        <f t="shared" si="0"/>
        <v>5.801356990609241E-3</v>
      </c>
      <c r="AC4" s="15">
        <f t="shared" si="0"/>
        <v>4.1140553800133928E-2</v>
      </c>
      <c r="AD4" s="15">
        <f t="shared" si="0"/>
        <v>0.17319361210487583</v>
      </c>
      <c r="AE4" s="15">
        <f t="shared" si="0"/>
        <v>0.13995850577042268</v>
      </c>
      <c r="AF4" s="15">
        <f t="shared" si="0"/>
        <v>0.15636778376735427</v>
      </c>
      <c r="AG4" s="15">
        <f t="shared" si="0"/>
        <v>5.7093003968203382E-2</v>
      </c>
      <c r="AH4" s="15">
        <f t="shared" si="0"/>
        <v>6.3873946785390823E-2</v>
      </c>
      <c r="AI4" s="15">
        <f t="shared" si="0"/>
        <v>5.3598648049934638E-2</v>
      </c>
      <c r="AJ4" s="15">
        <f t="shared" si="0"/>
        <v>8.2156606201575499E-2</v>
      </c>
      <c r="AK4" s="15">
        <f t="shared" si="0"/>
        <v>0.18652073256953106</v>
      </c>
      <c r="AL4" s="15">
        <f t="shared" si="0"/>
        <v>9.2828265758446271E-2</v>
      </c>
      <c r="AM4" s="15">
        <f t="shared" si="0"/>
        <v>0.16937671040494107</v>
      </c>
      <c r="AN4" s="15">
        <f t="shared" si="0"/>
        <v>0.17255921368246074</v>
      </c>
      <c r="AO4" s="16">
        <f t="shared" si="0"/>
        <v>0.16499692169922198</v>
      </c>
      <c r="AP4" s="16">
        <f t="shared" si="0"/>
        <v>8.1191448474657646E-2</v>
      </c>
      <c r="AQ4" s="16">
        <f t="shared" si="0"/>
        <v>5.9320151077538297E-2</v>
      </c>
      <c r="AR4" s="16">
        <f t="shared" si="0"/>
        <v>1.4681208053690664E-3</v>
      </c>
      <c r="AS4" s="16">
        <f t="shared" si="0"/>
        <v>5.026178010471205E-2</v>
      </c>
      <c r="AT4" s="17">
        <f>(AN4+AM4+AL4)/3</f>
        <v>0.14492139661528269</v>
      </c>
      <c r="AU4" s="17">
        <f>(AN20+AM20+AL20)/3</f>
        <v>0.14042820972032821</v>
      </c>
      <c r="AV4" s="17">
        <f>(AN29+AM29+AL29)/3</f>
        <v>0.19061702017457086</v>
      </c>
      <c r="AW4" s="17">
        <f>(AN106+AM106+AL106)/3</f>
        <v>0.14553520073639373</v>
      </c>
    </row>
    <row r="5" spans="1:49" ht="19" x14ac:dyDescent="0.25">
      <c r="A5" s="5" t="s">
        <v>2</v>
      </c>
      <c r="B5" s="1" t="s">
        <v>92</v>
      </c>
      <c r="C5" s="1">
        <v>21900000</v>
      </c>
      <c r="D5" s="1">
        <v>23500000</v>
      </c>
      <c r="E5" s="1">
        <v>15300000</v>
      </c>
      <c r="F5" s="1">
        <v>16200000</v>
      </c>
      <c r="G5" s="1">
        <v>9800000</v>
      </c>
      <c r="H5" s="1">
        <v>10400000</v>
      </c>
      <c r="I5" s="1">
        <v>10600000</v>
      </c>
      <c r="J5" s="1">
        <v>10900000</v>
      </c>
      <c r="K5" s="1">
        <v>18500000</v>
      </c>
      <c r="L5" s="1" t="s">
        <v>92</v>
      </c>
      <c r="M5" s="1">
        <v>22951000</v>
      </c>
      <c r="N5" s="1">
        <v>25522000</v>
      </c>
      <c r="O5" s="1" t="s">
        <v>92</v>
      </c>
      <c r="P5" s="1" t="s">
        <v>92</v>
      </c>
      <c r="Q5" s="1" t="s">
        <v>92</v>
      </c>
      <c r="R5" s="1" t="s">
        <v>92</v>
      </c>
      <c r="S5" s="1" t="s">
        <v>92</v>
      </c>
      <c r="T5" s="1" t="s">
        <v>92</v>
      </c>
      <c r="U5" s="1" t="s">
        <v>92</v>
      </c>
      <c r="V5" s="1" t="s">
        <v>92</v>
      </c>
      <c r="W5" s="1" t="s">
        <v>92</v>
      </c>
      <c r="X5" s="1" t="s">
        <v>92</v>
      </c>
      <c r="Y5" s="1" t="s">
        <v>92</v>
      </c>
      <c r="Z5" s="1" t="s">
        <v>92</v>
      </c>
      <c r="AA5" s="1" t="s">
        <v>92</v>
      </c>
      <c r="AB5" s="1" t="s">
        <v>92</v>
      </c>
      <c r="AC5" s="1" t="s">
        <v>92</v>
      </c>
      <c r="AD5" s="1">
        <v>608506000</v>
      </c>
      <c r="AE5" s="1">
        <v>683000000</v>
      </c>
      <c r="AF5" s="1">
        <v>791749000</v>
      </c>
      <c r="AG5" s="1">
        <v>841439000</v>
      </c>
      <c r="AH5" s="1">
        <v>925217000</v>
      </c>
      <c r="AI5" s="1">
        <v>994652000</v>
      </c>
      <c r="AJ5" s="1">
        <v>1068914000</v>
      </c>
      <c r="AK5" s="1">
        <v>1308165000</v>
      </c>
      <c r="AL5" s="1">
        <v>1436377000</v>
      </c>
      <c r="AM5" s="1">
        <v>1636911000</v>
      </c>
      <c r="AN5" s="1">
        <v>1816900000</v>
      </c>
    </row>
    <row r="6" spans="1:49" ht="20" x14ac:dyDescent="0.25">
      <c r="A6" s="6" t="s">
        <v>3</v>
      </c>
      <c r="B6" s="10" t="s">
        <v>92</v>
      </c>
      <c r="C6" s="10">
        <v>6800000</v>
      </c>
      <c r="D6" s="10">
        <v>9600000</v>
      </c>
      <c r="E6" s="10">
        <v>15700000</v>
      </c>
      <c r="F6" s="10">
        <v>18500000</v>
      </c>
      <c r="G6" s="10">
        <v>31800000</v>
      </c>
      <c r="H6" s="10">
        <v>36300000</v>
      </c>
      <c r="I6" s="10">
        <v>37900000</v>
      </c>
      <c r="J6" s="10">
        <v>41500000</v>
      </c>
      <c r="K6" s="10">
        <v>77100000</v>
      </c>
      <c r="L6" s="10" t="s">
        <v>92</v>
      </c>
      <c r="M6" s="10">
        <v>83414000</v>
      </c>
      <c r="N6" s="10">
        <v>93158000</v>
      </c>
      <c r="O6" s="10" t="s">
        <v>92</v>
      </c>
      <c r="P6" s="10" t="s">
        <v>92</v>
      </c>
      <c r="Q6" s="10" t="s">
        <v>92</v>
      </c>
      <c r="R6" s="10" t="s">
        <v>92</v>
      </c>
      <c r="S6" s="10" t="s">
        <v>92</v>
      </c>
      <c r="T6" s="10" t="s">
        <v>92</v>
      </c>
      <c r="U6" s="10" t="s">
        <v>92</v>
      </c>
      <c r="V6" s="10" t="s">
        <v>92</v>
      </c>
      <c r="W6" s="10">
        <v>785807000</v>
      </c>
      <c r="X6" s="10" t="s">
        <v>92</v>
      </c>
      <c r="Y6" s="10" t="s">
        <v>92</v>
      </c>
      <c r="Z6" s="10" t="s">
        <v>92</v>
      </c>
      <c r="AA6" s="10">
        <v>967877000</v>
      </c>
      <c r="AB6" s="10">
        <v>973492000</v>
      </c>
      <c r="AC6" s="10">
        <v>1013542000</v>
      </c>
      <c r="AD6" s="10">
        <v>580575000</v>
      </c>
      <c r="AE6" s="10">
        <v>672503000</v>
      </c>
      <c r="AF6" s="10">
        <v>775711000</v>
      </c>
      <c r="AG6" s="10">
        <v>815512000</v>
      </c>
      <c r="AH6" s="10">
        <v>837570000</v>
      </c>
      <c r="AI6" s="10">
        <v>862618000</v>
      </c>
      <c r="AJ6" s="10">
        <v>940943000</v>
      </c>
      <c r="AK6" s="10">
        <v>1076572000</v>
      </c>
      <c r="AL6" s="10">
        <v>1169731000</v>
      </c>
      <c r="AM6" s="10">
        <v>1410611000</v>
      </c>
      <c r="AN6" s="10">
        <v>1756500000</v>
      </c>
      <c r="AT6" s="19" t="s">
        <v>117</v>
      </c>
      <c r="AU6" s="20" t="s">
        <v>118</v>
      </c>
      <c r="AV6" s="20" t="s">
        <v>119</v>
      </c>
      <c r="AW6" s="20" t="s">
        <v>120</v>
      </c>
    </row>
    <row r="7" spans="1:49" ht="19" x14ac:dyDescent="0.25">
      <c r="A7" s="5" t="s">
        <v>4</v>
      </c>
      <c r="B7" s="2" t="s">
        <v>92</v>
      </c>
      <c r="C7" s="2">
        <v>0.2369</v>
      </c>
      <c r="D7" s="2">
        <v>0.28999999999999998</v>
      </c>
      <c r="E7" s="2">
        <v>0.50649999999999995</v>
      </c>
      <c r="F7" s="2">
        <v>0.53310000000000002</v>
      </c>
      <c r="G7" s="2">
        <v>0.76439999999999997</v>
      </c>
      <c r="H7" s="2">
        <v>0.77729999999999999</v>
      </c>
      <c r="I7" s="2">
        <v>0.78139999999999998</v>
      </c>
      <c r="J7" s="2">
        <v>0.79200000000000004</v>
      </c>
      <c r="K7" s="2">
        <v>0.80649999999999999</v>
      </c>
      <c r="L7" s="2" t="s">
        <v>92</v>
      </c>
      <c r="M7" s="2">
        <v>0.78420000000000001</v>
      </c>
      <c r="N7" s="2">
        <v>0.78500000000000003</v>
      </c>
      <c r="O7" s="2" t="s">
        <v>92</v>
      </c>
      <c r="P7" s="2" t="s">
        <v>92</v>
      </c>
      <c r="Q7" s="2" t="s">
        <v>92</v>
      </c>
      <c r="R7" s="2" t="s">
        <v>92</v>
      </c>
      <c r="S7" s="2" t="s">
        <v>92</v>
      </c>
      <c r="T7" s="2" t="s">
        <v>92</v>
      </c>
      <c r="U7" s="2" t="s">
        <v>92</v>
      </c>
      <c r="V7" s="2" t="s">
        <v>92</v>
      </c>
      <c r="W7" s="2">
        <v>1</v>
      </c>
      <c r="X7" s="2" t="s">
        <v>92</v>
      </c>
      <c r="Y7" s="2" t="s">
        <v>92</v>
      </c>
      <c r="Z7" s="2" t="s">
        <v>92</v>
      </c>
      <c r="AA7" s="2">
        <v>1</v>
      </c>
      <c r="AB7" s="2">
        <v>1</v>
      </c>
      <c r="AC7" s="2">
        <v>1</v>
      </c>
      <c r="AD7" s="2">
        <v>0.48830000000000001</v>
      </c>
      <c r="AE7" s="2">
        <v>0.49609999999999999</v>
      </c>
      <c r="AF7" s="2">
        <v>0.49490000000000001</v>
      </c>
      <c r="AG7" s="2">
        <v>0.49220000000000003</v>
      </c>
      <c r="AH7" s="2">
        <v>0.47510000000000002</v>
      </c>
      <c r="AI7" s="2">
        <v>0.46450000000000002</v>
      </c>
      <c r="AJ7" s="2">
        <v>0.46820000000000001</v>
      </c>
      <c r="AK7" s="2">
        <v>0.45140000000000002</v>
      </c>
      <c r="AL7" s="2">
        <v>0.44879999999999998</v>
      </c>
      <c r="AM7" s="2">
        <v>0.46289999999999998</v>
      </c>
      <c r="AN7" s="2">
        <v>0.49149999999999999</v>
      </c>
      <c r="AT7" s="17">
        <f>AN7</f>
        <v>0.49149999999999999</v>
      </c>
      <c r="AU7" s="21">
        <f>AN21</f>
        <v>0.29720000000000002</v>
      </c>
      <c r="AV7" s="21">
        <f>AN30</f>
        <v>0.188</v>
      </c>
      <c r="AW7" s="21">
        <f>AN107/AN3</f>
        <v>0.2466558459730229</v>
      </c>
    </row>
    <row r="8" spans="1:49"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c r="AA8" s="1">
        <v>0</v>
      </c>
      <c r="AB8" s="1">
        <v>0</v>
      </c>
      <c r="AC8" s="1">
        <v>0</v>
      </c>
      <c r="AD8" s="1">
        <v>0</v>
      </c>
      <c r="AE8" s="1">
        <v>0</v>
      </c>
      <c r="AF8" s="1">
        <v>0</v>
      </c>
      <c r="AG8" s="1">
        <v>0</v>
      </c>
      <c r="AH8" s="1">
        <v>0</v>
      </c>
      <c r="AI8" s="1">
        <v>0</v>
      </c>
      <c r="AJ8" s="1">
        <v>0</v>
      </c>
      <c r="AK8" s="1">
        <v>0</v>
      </c>
      <c r="AL8" s="1">
        <v>0</v>
      </c>
      <c r="AM8" s="1">
        <v>0</v>
      </c>
      <c r="AN8" s="1">
        <v>0</v>
      </c>
    </row>
    <row r="9" spans="1:49" ht="19" customHeight="1" x14ac:dyDescent="0.25">
      <c r="A9" s="14" t="s">
        <v>95</v>
      </c>
      <c r="B9" s="18" t="e">
        <f>B8/B3</f>
        <v>#VALUE!</v>
      </c>
      <c r="C9" s="18">
        <f t="shared" ref="C9:AN9" si="1">C8/C3</f>
        <v>0</v>
      </c>
      <c r="D9" s="18">
        <f t="shared" si="1"/>
        <v>0</v>
      </c>
      <c r="E9" s="18">
        <f t="shared" si="1"/>
        <v>0</v>
      </c>
      <c r="F9" s="18">
        <f t="shared" si="1"/>
        <v>0</v>
      </c>
      <c r="G9" s="18">
        <f t="shared" si="1"/>
        <v>0</v>
      </c>
      <c r="H9" s="18">
        <f t="shared" si="1"/>
        <v>0</v>
      </c>
      <c r="I9" s="18">
        <f t="shared" si="1"/>
        <v>0</v>
      </c>
      <c r="J9" s="18">
        <f t="shared" si="1"/>
        <v>0</v>
      </c>
      <c r="K9" s="18">
        <f t="shared" si="1"/>
        <v>0</v>
      </c>
      <c r="L9" s="18">
        <f t="shared" si="1"/>
        <v>0</v>
      </c>
      <c r="M9" s="18">
        <f t="shared" si="1"/>
        <v>0</v>
      </c>
      <c r="N9" s="18">
        <f t="shared" si="1"/>
        <v>0</v>
      </c>
      <c r="O9" s="18">
        <f t="shared" si="1"/>
        <v>0</v>
      </c>
      <c r="P9" s="18">
        <f t="shared" si="1"/>
        <v>0</v>
      </c>
      <c r="Q9" s="18">
        <f t="shared" si="1"/>
        <v>0</v>
      </c>
      <c r="R9" s="18">
        <f t="shared" si="1"/>
        <v>0</v>
      </c>
      <c r="S9" s="18">
        <f t="shared" si="1"/>
        <v>0</v>
      </c>
      <c r="T9" s="18">
        <f t="shared" si="1"/>
        <v>0</v>
      </c>
      <c r="U9" s="18">
        <f t="shared" si="1"/>
        <v>0</v>
      </c>
      <c r="V9" s="18">
        <f t="shared" si="1"/>
        <v>0</v>
      </c>
      <c r="W9" s="18">
        <f t="shared" si="1"/>
        <v>0</v>
      </c>
      <c r="X9" s="18">
        <f t="shared" si="1"/>
        <v>0</v>
      </c>
      <c r="Y9" s="18">
        <f t="shared" si="1"/>
        <v>0</v>
      </c>
      <c r="Z9" s="18">
        <f t="shared" si="1"/>
        <v>0</v>
      </c>
      <c r="AA9" s="18">
        <f t="shared" si="1"/>
        <v>0</v>
      </c>
      <c r="AB9" s="18">
        <f t="shared" si="1"/>
        <v>0</v>
      </c>
      <c r="AC9" s="18">
        <f t="shared" si="1"/>
        <v>0</v>
      </c>
      <c r="AD9" s="18">
        <f t="shared" si="1"/>
        <v>0</v>
      </c>
      <c r="AE9" s="18">
        <f t="shared" si="1"/>
        <v>0</v>
      </c>
      <c r="AF9" s="18">
        <f t="shared" si="1"/>
        <v>0</v>
      </c>
      <c r="AG9" s="18">
        <f t="shared" si="1"/>
        <v>0</v>
      </c>
      <c r="AH9" s="18">
        <f t="shared" si="1"/>
        <v>0</v>
      </c>
      <c r="AI9" s="18">
        <f t="shared" si="1"/>
        <v>0</v>
      </c>
      <c r="AJ9" s="18">
        <f t="shared" si="1"/>
        <v>0</v>
      </c>
      <c r="AK9" s="18">
        <f t="shared" si="1"/>
        <v>0</v>
      </c>
      <c r="AL9" s="18">
        <f t="shared" si="1"/>
        <v>0</v>
      </c>
      <c r="AM9" s="18">
        <f t="shared" si="1"/>
        <v>0</v>
      </c>
      <c r="AN9" s="18">
        <f t="shared" si="1"/>
        <v>0</v>
      </c>
      <c r="AT9" s="19" t="s">
        <v>96</v>
      </c>
      <c r="AU9" s="20" t="s">
        <v>97</v>
      </c>
      <c r="AV9" s="20" t="s">
        <v>98</v>
      </c>
      <c r="AW9" s="20" t="s">
        <v>99</v>
      </c>
    </row>
    <row r="10" spans="1:49" ht="19" x14ac:dyDescent="0.25">
      <c r="A10" s="5" t="s">
        <v>6</v>
      </c>
      <c r="B10" s="1" t="s">
        <v>92</v>
      </c>
      <c r="C10" s="1" t="s">
        <v>92</v>
      </c>
      <c r="D10" s="1" t="s">
        <v>92</v>
      </c>
      <c r="E10" s="1" t="s">
        <v>92</v>
      </c>
      <c r="F10" s="1" t="s">
        <v>92</v>
      </c>
      <c r="G10" s="1" t="s">
        <v>92</v>
      </c>
      <c r="H10" s="1" t="s">
        <v>92</v>
      </c>
      <c r="I10" s="1" t="s">
        <v>92</v>
      </c>
      <c r="J10" s="1" t="s">
        <v>92</v>
      </c>
      <c r="K10" s="1" t="s">
        <v>92</v>
      </c>
      <c r="L10" s="1" t="s">
        <v>92</v>
      </c>
      <c r="M10" s="1" t="s">
        <v>92</v>
      </c>
      <c r="N10" s="1" t="s">
        <v>92</v>
      </c>
      <c r="O10" s="1">
        <v>65067000</v>
      </c>
      <c r="P10" s="1">
        <v>79116000</v>
      </c>
      <c r="Q10" s="1">
        <v>90440000</v>
      </c>
      <c r="R10" s="1">
        <v>108258000</v>
      </c>
      <c r="S10" s="1">
        <v>187653000</v>
      </c>
      <c r="T10" s="1">
        <v>224755000</v>
      </c>
      <c r="U10" s="1">
        <v>268372000</v>
      </c>
      <c r="V10" s="1">
        <v>314221000</v>
      </c>
      <c r="W10" s="1">
        <v>378280000</v>
      </c>
      <c r="X10" s="1">
        <v>410307000</v>
      </c>
      <c r="Y10" s="1">
        <v>449768000</v>
      </c>
      <c r="Z10" s="1">
        <v>493097000</v>
      </c>
      <c r="AA10" s="1">
        <v>492038000</v>
      </c>
      <c r="AB10" s="1">
        <v>494665000</v>
      </c>
      <c r="AC10" s="1">
        <v>519869000</v>
      </c>
      <c r="AD10" s="1">
        <v>15865000</v>
      </c>
      <c r="AE10" s="1">
        <v>22603000</v>
      </c>
      <c r="AF10" s="1">
        <v>19363000</v>
      </c>
      <c r="AG10" s="1">
        <v>15513000</v>
      </c>
      <c r="AH10" s="1" t="s">
        <v>92</v>
      </c>
      <c r="AI10" s="1" t="s">
        <v>92</v>
      </c>
      <c r="AJ10" s="1" t="s">
        <v>92</v>
      </c>
      <c r="AK10" s="1" t="s">
        <v>92</v>
      </c>
      <c r="AL10" s="1" t="s">
        <v>92</v>
      </c>
      <c r="AM10" s="1" t="s">
        <v>92</v>
      </c>
      <c r="AN10" s="1" t="s">
        <v>92</v>
      </c>
      <c r="AT10" s="17">
        <f>AN9</f>
        <v>0</v>
      </c>
      <c r="AU10" s="21">
        <f>AN13</f>
        <v>0</v>
      </c>
      <c r="AV10" s="21">
        <f>AN80</f>
        <v>1.8497789220350367E-2</v>
      </c>
      <c r="AW10" s="21">
        <f>AN89</f>
        <v>1.2605641685789445E-2</v>
      </c>
    </row>
    <row r="11" spans="1:49"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c r="X11" s="1" t="s">
        <v>92</v>
      </c>
      <c r="Y11" s="1" t="s">
        <v>92</v>
      </c>
      <c r="Z11" s="1" t="s">
        <v>92</v>
      </c>
      <c r="AA11" s="1" t="s">
        <v>92</v>
      </c>
      <c r="AB11" s="1" t="s">
        <v>92</v>
      </c>
      <c r="AC11" s="1" t="s">
        <v>92</v>
      </c>
      <c r="AD11" s="1" t="s">
        <v>92</v>
      </c>
      <c r="AE11" s="1" t="s">
        <v>92</v>
      </c>
      <c r="AF11" s="1" t="s">
        <v>92</v>
      </c>
      <c r="AG11" s="1" t="s">
        <v>92</v>
      </c>
      <c r="AH11" s="1" t="s">
        <v>92</v>
      </c>
      <c r="AI11" s="1" t="s">
        <v>92</v>
      </c>
      <c r="AJ11" s="1" t="s">
        <v>92</v>
      </c>
      <c r="AK11" s="1" t="s">
        <v>92</v>
      </c>
      <c r="AL11" s="1" t="s">
        <v>92</v>
      </c>
      <c r="AM11" s="1" t="s">
        <v>92</v>
      </c>
      <c r="AN11" s="1" t="s">
        <v>92</v>
      </c>
    </row>
    <row r="12" spans="1:49" ht="20" x14ac:dyDescent="0.25">
      <c r="A12" s="5" t="s">
        <v>8</v>
      </c>
      <c r="B12" s="1" t="s">
        <v>92</v>
      </c>
      <c r="C12" s="1" t="s">
        <v>92</v>
      </c>
      <c r="D12" s="1" t="s">
        <v>92</v>
      </c>
      <c r="E12" s="1">
        <v>9400000</v>
      </c>
      <c r="F12" s="1">
        <v>9800000</v>
      </c>
      <c r="G12" s="1">
        <v>19900000</v>
      </c>
      <c r="H12" s="1">
        <v>23600000</v>
      </c>
      <c r="I12" s="1">
        <v>23800000</v>
      </c>
      <c r="J12" s="1">
        <v>28000000</v>
      </c>
      <c r="K12" s="1">
        <v>51200000</v>
      </c>
      <c r="L12" s="1">
        <v>73647000</v>
      </c>
      <c r="M12" s="1">
        <v>55073000</v>
      </c>
      <c r="N12" s="1">
        <v>60397000</v>
      </c>
      <c r="O12" s="1">
        <v>65067000</v>
      </c>
      <c r="P12" s="1">
        <v>79116000</v>
      </c>
      <c r="Q12" s="1">
        <v>90440000</v>
      </c>
      <c r="R12" s="1">
        <v>108258000</v>
      </c>
      <c r="S12" s="1">
        <v>187653000</v>
      </c>
      <c r="T12" s="1">
        <v>224755000</v>
      </c>
      <c r="U12" s="1">
        <v>268372000</v>
      </c>
      <c r="V12" s="1">
        <v>314221000</v>
      </c>
      <c r="W12" s="1">
        <v>378280000</v>
      </c>
      <c r="X12" s="1">
        <v>410307000</v>
      </c>
      <c r="Y12" s="1">
        <v>449768000</v>
      </c>
      <c r="Z12" s="1">
        <v>493097000</v>
      </c>
      <c r="AA12" s="1">
        <v>492038000</v>
      </c>
      <c r="AB12" s="1">
        <v>494665000</v>
      </c>
      <c r="AC12" s="1">
        <v>519869000</v>
      </c>
      <c r="AD12" s="1">
        <v>15865000</v>
      </c>
      <c r="AE12" s="1">
        <v>22603000</v>
      </c>
      <c r="AF12" s="1">
        <v>19363000</v>
      </c>
      <c r="AG12" s="1">
        <v>15513000</v>
      </c>
      <c r="AH12" s="1">
        <v>0</v>
      </c>
      <c r="AI12" s="1">
        <v>0</v>
      </c>
      <c r="AJ12" s="1">
        <v>0</v>
      </c>
      <c r="AK12" s="1">
        <v>0</v>
      </c>
      <c r="AL12" s="1">
        <v>0</v>
      </c>
      <c r="AM12" s="1">
        <v>0</v>
      </c>
      <c r="AN12" s="1">
        <v>0</v>
      </c>
      <c r="AT12" s="19" t="s">
        <v>121</v>
      </c>
      <c r="AU12" s="20" t="s">
        <v>122</v>
      </c>
      <c r="AV12" s="20" t="s">
        <v>123</v>
      </c>
      <c r="AW12" s="20" t="s">
        <v>124</v>
      </c>
    </row>
    <row r="13" spans="1:49" ht="19" x14ac:dyDescent="0.25">
      <c r="A13" s="14" t="s">
        <v>100</v>
      </c>
      <c r="B13" s="18" t="e">
        <f>B12/B3</f>
        <v>#VALUE!</v>
      </c>
      <c r="C13" s="18" t="e">
        <f t="shared" ref="C13:AN13" si="2">C12/C3</f>
        <v>#VALUE!</v>
      </c>
      <c r="D13" s="18" t="e">
        <f t="shared" si="2"/>
        <v>#VALUE!</v>
      </c>
      <c r="E13" s="18">
        <f t="shared" si="2"/>
        <v>0.3032258064516129</v>
      </c>
      <c r="F13" s="18">
        <f t="shared" si="2"/>
        <v>0.28242074927953892</v>
      </c>
      <c r="G13" s="18">
        <f t="shared" si="2"/>
        <v>0.47836538461538464</v>
      </c>
      <c r="H13" s="18">
        <f t="shared" si="2"/>
        <v>0.50535331905781589</v>
      </c>
      <c r="I13" s="18">
        <f t="shared" si="2"/>
        <v>0.49072164948453606</v>
      </c>
      <c r="J13" s="18">
        <f t="shared" si="2"/>
        <v>0.53435114503816794</v>
      </c>
      <c r="K13" s="18">
        <f t="shared" si="2"/>
        <v>0.53556485355648531</v>
      </c>
      <c r="L13" s="18">
        <f t="shared" si="2"/>
        <v>0.74011878561307243</v>
      </c>
      <c r="M13" s="18">
        <f t="shared" si="2"/>
        <v>0.51777370375593479</v>
      </c>
      <c r="N13" s="18">
        <f t="shared" si="2"/>
        <v>0.50890630266262216</v>
      </c>
      <c r="O13" s="18">
        <f t="shared" si="2"/>
        <v>0.5036496350364964</v>
      </c>
      <c r="P13" s="18">
        <f t="shared" si="2"/>
        <v>0.51443842617578406</v>
      </c>
      <c r="Q13" s="18">
        <f t="shared" si="2"/>
        <v>0.51266063158610764</v>
      </c>
      <c r="R13" s="18">
        <f t="shared" si="2"/>
        <v>0.5162370175388401</v>
      </c>
      <c r="S13" s="18">
        <f t="shared" si="2"/>
        <v>0.51407696374808576</v>
      </c>
      <c r="T13" s="18">
        <f t="shared" si="2"/>
        <v>0.49316279824988701</v>
      </c>
      <c r="U13" s="18">
        <f t="shared" si="2"/>
        <v>0.4870281649245064</v>
      </c>
      <c r="V13" s="18">
        <f t="shared" si="2"/>
        <v>0.4857079702102533</v>
      </c>
      <c r="W13" s="18">
        <f t="shared" si="2"/>
        <v>0.48139046865197177</v>
      </c>
      <c r="X13" s="18">
        <f t="shared" si="2"/>
        <v>0.46731791654707722</v>
      </c>
      <c r="Y13" s="18">
        <f t="shared" si="2"/>
        <v>0.46867090355300328</v>
      </c>
      <c r="Z13" s="18">
        <f t="shared" si="2"/>
        <v>0.50441919321080986</v>
      </c>
      <c r="AA13" s="18">
        <f t="shared" si="2"/>
        <v>0.50836831539544802</v>
      </c>
      <c r="AB13" s="18">
        <f t="shared" si="2"/>
        <v>0.50813463284752214</v>
      </c>
      <c r="AC13" s="18">
        <f t="shared" si="2"/>
        <v>0.5129229967776372</v>
      </c>
      <c r="AD13" s="18">
        <f t="shared" si="2"/>
        <v>1.3342236567567726E-2</v>
      </c>
      <c r="AE13" s="18">
        <f t="shared" si="2"/>
        <v>1.6674990759887657E-2</v>
      </c>
      <c r="AF13" s="18">
        <f t="shared" si="2"/>
        <v>1.2353106299363301E-2</v>
      </c>
      <c r="AG13" s="18">
        <f t="shared" si="2"/>
        <v>9.3623770407211798E-3</v>
      </c>
      <c r="AH13" s="18">
        <f t="shared" si="2"/>
        <v>0</v>
      </c>
      <c r="AI13" s="18">
        <f t="shared" si="2"/>
        <v>0</v>
      </c>
      <c r="AJ13" s="18">
        <f t="shared" si="2"/>
        <v>0</v>
      </c>
      <c r="AK13" s="18">
        <f t="shared" si="2"/>
        <v>0</v>
      </c>
      <c r="AL13" s="18">
        <f t="shared" si="2"/>
        <v>0</v>
      </c>
      <c r="AM13" s="18">
        <f t="shared" si="2"/>
        <v>0</v>
      </c>
      <c r="AN13" s="18">
        <f t="shared" si="2"/>
        <v>0</v>
      </c>
      <c r="AT13" s="17">
        <f>AN28/AN72</f>
        <v>0.14583423783267485</v>
      </c>
      <c r="AU13" s="21">
        <f>AN28/AN54</f>
        <v>4.8076716642215619E-2</v>
      </c>
      <c r="AV13" s="21">
        <f>AN22/(AN72+AN56+AN61)</f>
        <v>0.13261898771813463</v>
      </c>
      <c r="AW13" s="22">
        <f>AN67/AN72</f>
        <v>2.0333651717101549</v>
      </c>
    </row>
    <row r="14" spans="1:49" ht="19" x14ac:dyDescent="0.25">
      <c r="A14" s="5" t="s">
        <v>9</v>
      </c>
      <c r="B14" s="1" t="s">
        <v>92</v>
      </c>
      <c r="C14" s="1">
        <v>1300000</v>
      </c>
      <c r="D14" s="1">
        <v>1500000</v>
      </c>
      <c r="E14" s="1">
        <v>1600000</v>
      </c>
      <c r="F14" s="1">
        <v>1700000</v>
      </c>
      <c r="G14" s="1">
        <v>2400000</v>
      </c>
      <c r="H14" s="1">
        <v>3500000</v>
      </c>
      <c r="I14" s="1">
        <v>3700000</v>
      </c>
      <c r="J14" s="1">
        <v>4500000</v>
      </c>
      <c r="K14" s="1">
        <v>6900000</v>
      </c>
      <c r="L14" s="1">
        <v>5508000</v>
      </c>
      <c r="M14" s="1">
        <v>27963000</v>
      </c>
      <c r="N14" s="1">
        <v>31237000</v>
      </c>
      <c r="O14" s="1">
        <v>32486000</v>
      </c>
      <c r="P14" s="1">
        <v>36630000</v>
      </c>
      <c r="Q14" s="1">
        <v>41081000</v>
      </c>
      <c r="R14" s="1">
        <v>46880000</v>
      </c>
      <c r="S14" s="1">
        <v>81195000</v>
      </c>
      <c r="T14" s="1">
        <v>91664000</v>
      </c>
      <c r="U14" s="1">
        <v>102562000</v>
      </c>
      <c r="V14" s="1">
        <v>118608000</v>
      </c>
      <c r="W14" s="1">
        <v>148928000</v>
      </c>
      <c r="X14" s="1">
        <v>174299000</v>
      </c>
      <c r="Y14" s="1">
        <v>184570000</v>
      </c>
      <c r="Z14" s="1">
        <v>197269000</v>
      </c>
      <c r="AA14" s="1">
        <v>206486000</v>
      </c>
      <c r="AB14" s="1">
        <v>199932000</v>
      </c>
      <c r="AC14" s="1">
        <v>211226000</v>
      </c>
      <c r="AD14" s="1">
        <v>253335000</v>
      </c>
      <c r="AE14" s="1">
        <v>281094000</v>
      </c>
      <c r="AF14" s="1">
        <v>339164000</v>
      </c>
      <c r="AG14" s="1">
        <v>359366000</v>
      </c>
      <c r="AH14" s="1">
        <v>370538000</v>
      </c>
      <c r="AI14" s="1">
        <v>391614000</v>
      </c>
      <c r="AJ14" s="1">
        <v>441496000</v>
      </c>
      <c r="AK14" s="1">
        <v>505804000</v>
      </c>
      <c r="AL14" s="1">
        <v>500772000</v>
      </c>
      <c r="AM14" s="1">
        <v>555843000</v>
      </c>
      <c r="AN14" s="1">
        <v>596800000</v>
      </c>
    </row>
    <row r="15" spans="1:49" ht="20" x14ac:dyDescent="0.25">
      <c r="A15" s="5" t="s">
        <v>10</v>
      </c>
      <c r="B15" s="1" t="s">
        <v>92</v>
      </c>
      <c r="C15" s="1">
        <v>1300000</v>
      </c>
      <c r="D15" s="1">
        <v>1500000</v>
      </c>
      <c r="E15" s="1">
        <v>11000000</v>
      </c>
      <c r="F15" s="1">
        <v>11500000</v>
      </c>
      <c r="G15" s="1">
        <v>22300000</v>
      </c>
      <c r="H15" s="1">
        <v>27100000</v>
      </c>
      <c r="I15" s="1">
        <v>27500000</v>
      </c>
      <c r="J15" s="1">
        <v>32500000</v>
      </c>
      <c r="K15" s="1">
        <v>58100000</v>
      </c>
      <c r="L15" s="1">
        <v>79155000</v>
      </c>
      <c r="M15" s="1">
        <v>83036000</v>
      </c>
      <c r="N15" s="1">
        <v>91634000</v>
      </c>
      <c r="O15" s="1">
        <v>97553000</v>
      </c>
      <c r="P15" s="1">
        <v>115746000</v>
      </c>
      <c r="Q15" s="1">
        <v>131521000</v>
      </c>
      <c r="R15" s="1">
        <v>155138000</v>
      </c>
      <c r="S15" s="1">
        <v>268848000</v>
      </c>
      <c r="T15" s="1">
        <v>316419000</v>
      </c>
      <c r="U15" s="1">
        <v>370934000</v>
      </c>
      <c r="V15" s="1">
        <v>432829000</v>
      </c>
      <c r="W15" s="1">
        <v>527208000</v>
      </c>
      <c r="X15" s="1">
        <v>584606000</v>
      </c>
      <c r="Y15" s="1">
        <v>634338000</v>
      </c>
      <c r="Z15" s="1">
        <v>690366000</v>
      </c>
      <c r="AA15" s="1">
        <v>698524000</v>
      </c>
      <c r="AB15" s="1">
        <v>694597000</v>
      </c>
      <c r="AC15" s="1">
        <v>731095000</v>
      </c>
      <c r="AD15" s="1">
        <v>269200000</v>
      </c>
      <c r="AE15" s="1">
        <v>303697000</v>
      </c>
      <c r="AF15" s="1">
        <v>358527000</v>
      </c>
      <c r="AG15" s="1">
        <v>374879000</v>
      </c>
      <c r="AH15" s="1">
        <v>370538000</v>
      </c>
      <c r="AI15" s="1">
        <v>391614000</v>
      </c>
      <c r="AJ15" s="1">
        <v>441496000</v>
      </c>
      <c r="AK15" s="1">
        <v>505804000</v>
      </c>
      <c r="AL15" s="1">
        <v>500772000</v>
      </c>
      <c r="AM15" s="1">
        <v>555843000</v>
      </c>
      <c r="AN15" s="1">
        <v>596800000</v>
      </c>
      <c r="AT15" s="19" t="s">
        <v>125</v>
      </c>
      <c r="AU15" s="20" t="s">
        <v>126</v>
      </c>
      <c r="AV15" s="20" t="s">
        <v>127</v>
      </c>
      <c r="AW15" s="20" t="s">
        <v>128</v>
      </c>
    </row>
    <row r="16" spans="1:49" ht="19" x14ac:dyDescent="0.25">
      <c r="A16" s="5" t="s">
        <v>11</v>
      </c>
      <c r="B16" s="1" t="s">
        <v>92</v>
      </c>
      <c r="C16" s="1">
        <v>23200000</v>
      </c>
      <c r="D16" s="1">
        <v>25000000</v>
      </c>
      <c r="E16" s="1">
        <v>26300000</v>
      </c>
      <c r="F16" s="1">
        <v>27700000</v>
      </c>
      <c r="G16" s="1">
        <v>32100000</v>
      </c>
      <c r="H16" s="1">
        <v>37500000</v>
      </c>
      <c r="I16" s="1">
        <v>38100000</v>
      </c>
      <c r="J16" s="1">
        <v>43400000</v>
      </c>
      <c r="K16" s="1">
        <v>76600000</v>
      </c>
      <c r="L16" s="1">
        <v>79155000</v>
      </c>
      <c r="M16" s="1">
        <v>105987000</v>
      </c>
      <c r="N16" s="1">
        <v>117156000</v>
      </c>
      <c r="O16" s="1">
        <v>97553000</v>
      </c>
      <c r="P16" s="1">
        <v>115746000</v>
      </c>
      <c r="Q16" s="1">
        <v>131521000</v>
      </c>
      <c r="R16" s="1">
        <v>155138000</v>
      </c>
      <c r="S16" s="1">
        <v>268848000</v>
      </c>
      <c r="T16" s="1">
        <v>316419000</v>
      </c>
      <c r="U16" s="1">
        <v>370934000</v>
      </c>
      <c r="V16" s="1">
        <v>432829000</v>
      </c>
      <c r="W16" s="1">
        <v>527208000</v>
      </c>
      <c r="X16" s="1">
        <v>584606000</v>
      </c>
      <c r="Y16" s="1">
        <v>634338000</v>
      </c>
      <c r="Z16" s="1">
        <v>690366000</v>
      </c>
      <c r="AA16" s="1">
        <v>698524000</v>
      </c>
      <c r="AB16" s="1">
        <v>694597000</v>
      </c>
      <c r="AC16" s="1">
        <v>731095000</v>
      </c>
      <c r="AD16" s="1">
        <v>877706000</v>
      </c>
      <c r="AE16" s="1">
        <v>986697000</v>
      </c>
      <c r="AF16" s="1">
        <v>1150276000</v>
      </c>
      <c r="AG16" s="1">
        <v>1216318000</v>
      </c>
      <c r="AH16" s="1">
        <v>1295755000</v>
      </c>
      <c r="AI16" s="1">
        <v>1386266000</v>
      </c>
      <c r="AJ16" s="1">
        <v>1510410000</v>
      </c>
      <c r="AK16" s="1">
        <v>1813969000</v>
      </c>
      <c r="AL16" s="1">
        <v>1937149000</v>
      </c>
      <c r="AM16" s="1">
        <v>2192754000</v>
      </c>
      <c r="AN16" s="1">
        <v>2697300000</v>
      </c>
      <c r="AT16" s="35">
        <f>(AN35+AM35+AL35+AK35+AJ35)/5</f>
        <v>-1.1218124096050493E-4</v>
      </c>
      <c r="AU16" s="36">
        <f>AV101/AN3</f>
        <v>5.8200449496278051</v>
      </c>
      <c r="AV16" s="36">
        <f>AV101/AN28</f>
        <v>30.95764903691575</v>
      </c>
      <c r="AW16" s="37">
        <f>AV101/AN107</f>
        <v>23.595811916269572</v>
      </c>
    </row>
    <row r="17" spans="1:49" ht="19" x14ac:dyDescent="0.25">
      <c r="A17" s="5" t="s">
        <v>12</v>
      </c>
      <c r="B17" s="1" t="s">
        <v>92</v>
      </c>
      <c r="C17" s="1" t="s">
        <v>92</v>
      </c>
      <c r="D17" s="1" t="s">
        <v>92</v>
      </c>
      <c r="E17" s="1" t="s">
        <v>92</v>
      </c>
      <c r="F17" s="1" t="s">
        <v>92</v>
      </c>
      <c r="G17" s="1" t="s">
        <v>92</v>
      </c>
      <c r="H17" s="1" t="s">
        <v>92</v>
      </c>
      <c r="I17" s="1" t="s">
        <v>92</v>
      </c>
      <c r="J17" s="1" t="s">
        <v>92</v>
      </c>
      <c r="K17" s="1" t="s">
        <v>92</v>
      </c>
      <c r="L17" s="1" t="s">
        <v>92</v>
      </c>
      <c r="M17" s="1" t="s">
        <v>92</v>
      </c>
      <c r="N17" s="1" t="s">
        <v>92</v>
      </c>
      <c r="O17" s="1" t="s">
        <v>92</v>
      </c>
      <c r="P17" s="1" t="s">
        <v>92</v>
      </c>
      <c r="Q17" s="1" t="s">
        <v>92</v>
      </c>
      <c r="R17" s="1" t="s">
        <v>92</v>
      </c>
      <c r="S17" s="1" t="s">
        <v>92</v>
      </c>
      <c r="T17" s="1" t="s">
        <v>92</v>
      </c>
      <c r="U17" s="1" t="s">
        <v>92</v>
      </c>
      <c r="V17" s="1" t="s">
        <v>92</v>
      </c>
      <c r="W17" s="1">
        <v>14469000</v>
      </c>
      <c r="X17" s="1">
        <v>13357000</v>
      </c>
      <c r="Y17" s="1">
        <v>13802000</v>
      </c>
      <c r="Z17" s="1">
        <v>14690000</v>
      </c>
      <c r="AA17" s="1">
        <v>14599000</v>
      </c>
      <c r="AB17" s="1">
        <v>14471000</v>
      </c>
      <c r="AC17" s="1">
        <v>14132000</v>
      </c>
      <c r="AD17" s="1">
        <v>16097000</v>
      </c>
      <c r="AE17" s="1">
        <v>16440000</v>
      </c>
      <c r="AF17" s="1">
        <v>28408000</v>
      </c>
      <c r="AG17" s="1">
        <v>39248000</v>
      </c>
      <c r="AH17" s="1">
        <v>39481000</v>
      </c>
      <c r="AI17" s="1">
        <v>38316000</v>
      </c>
      <c r="AJ17" s="1">
        <v>40580000</v>
      </c>
      <c r="AK17" s="1">
        <v>63660000</v>
      </c>
      <c r="AL17" s="1">
        <v>58973000</v>
      </c>
      <c r="AM17" s="1">
        <v>71217000</v>
      </c>
      <c r="AN17" s="1">
        <v>141200000</v>
      </c>
    </row>
    <row r="18" spans="1:49" ht="20" x14ac:dyDescent="0.25">
      <c r="A18" s="5" t="s">
        <v>13</v>
      </c>
      <c r="B18" s="1" t="s">
        <v>92</v>
      </c>
      <c r="C18" s="1">
        <v>1300000</v>
      </c>
      <c r="D18" s="1">
        <v>1500000</v>
      </c>
      <c r="E18" s="1">
        <v>1600000</v>
      </c>
      <c r="F18" s="1">
        <v>1700000</v>
      </c>
      <c r="G18" s="1">
        <v>-2400000</v>
      </c>
      <c r="H18" s="1">
        <v>-3500000</v>
      </c>
      <c r="I18" s="1">
        <v>-3700000</v>
      </c>
      <c r="J18" s="1">
        <v>-4500000</v>
      </c>
      <c r="K18" s="1">
        <v>-6900000</v>
      </c>
      <c r="L18" s="1">
        <v>6304000</v>
      </c>
      <c r="M18" s="1">
        <v>6487000</v>
      </c>
      <c r="N18" s="1">
        <v>7471000</v>
      </c>
      <c r="O18" s="1">
        <v>8051000</v>
      </c>
      <c r="P18" s="1">
        <v>9381000</v>
      </c>
      <c r="Q18" s="1">
        <v>11809000</v>
      </c>
      <c r="R18" s="1">
        <v>13156000</v>
      </c>
      <c r="S18" s="1">
        <v>22396000</v>
      </c>
      <c r="T18" s="1">
        <v>21287000</v>
      </c>
      <c r="U18" s="1">
        <v>25673000</v>
      </c>
      <c r="V18" s="1">
        <v>31056000</v>
      </c>
      <c r="W18" s="1">
        <v>43306000</v>
      </c>
      <c r="X18" s="1">
        <v>47807000</v>
      </c>
      <c r="Y18" s="1">
        <v>53199000</v>
      </c>
      <c r="Z18" s="1">
        <v>59917000</v>
      </c>
      <c r="AA18" s="1">
        <v>63097000</v>
      </c>
      <c r="AB18" s="1">
        <v>64081000</v>
      </c>
      <c r="AC18" s="1">
        <v>67147000</v>
      </c>
      <c r="AD18" s="1">
        <v>78946000</v>
      </c>
      <c r="AE18" s="1">
        <v>85417000</v>
      </c>
      <c r="AF18" s="1">
        <v>103836000</v>
      </c>
      <c r="AG18" s="1">
        <v>108311000</v>
      </c>
      <c r="AH18" s="1">
        <v>107666000</v>
      </c>
      <c r="AI18" s="1">
        <v>108144000</v>
      </c>
      <c r="AJ18" s="1">
        <v>109378000</v>
      </c>
      <c r="AK18" s="1">
        <v>128715000</v>
      </c>
      <c r="AL18" s="1">
        <v>134799000</v>
      </c>
      <c r="AM18" s="1">
        <v>152902000</v>
      </c>
      <c r="AN18" s="1">
        <v>185800000</v>
      </c>
      <c r="AT18" s="19" t="s">
        <v>129</v>
      </c>
      <c r="AU18" s="20" t="s">
        <v>130</v>
      </c>
      <c r="AV18" s="20" t="s">
        <v>131</v>
      </c>
      <c r="AW18" s="20" t="s">
        <v>132</v>
      </c>
    </row>
    <row r="19" spans="1:49" ht="19" x14ac:dyDescent="0.25">
      <c r="A19" s="6" t="s">
        <v>14</v>
      </c>
      <c r="B19" s="10" t="s">
        <v>92</v>
      </c>
      <c r="C19" s="10">
        <v>6700000</v>
      </c>
      <c r="D19" s="10">
        <v>9800000</v>
      </c>
      <c r="E19" s="10">
        <v>4700000</v>
      </c>
      <c r="F19" s="10">
        <v>8300000</v>
      </c>
      <c r="G19" s="10">
        <v>2200000</v>
      </c>
      <c r="H19" s="10">
        <v>3100000</v>
      </c>
      <c r="I19" s="10">
        <v>3500000</v>
      </c>
      <c r="J19" s="10">
        <v>-1000000</v>
      </c>
      <c r="K19" s="10">
        <v>6000000</v>
      </c>
      <c r="L19" s="10">
        <v>26656000</v>
      </c>
      <c r="M19" s="10">
        <v>29816000</v>
      </c>
      <c r="N19" s="10">
        <v>34517000</v>
      </c>
      <c r="O19" s="10">
        <v>39689000</v>
      </c>
      <c r="P19" s="10">
        <v>46866000</v>
      </c>
      <c r="Q19" s="10">
        <v>56017000</v>
      </c>
      <c r="R19" s="10">
        <v>67134000</v>
      </c>
      <c r="S19" s="10">
        <v>111143000</v>
      </c>
      <c r="T19" s="10">
        <v>153680000</v>
      </c>
      <c r="U19" s="10">
        <v>202155000</v>
      </c>
      <c r="V19" s="10">
        <v>238005000</v>
      </c>
      <c r="W19" s="10">
        <v>301905000</v>
      </c>
      <c r="X19" s="10">
        <v>341205000</v>
      </c>
      <c r="Y19" s="10">
        <v>378528000</v>
      </c>
      <c r="Z19" s="10">
        <v>347105000</v>
      </c>
      <c r="AA19" s="10">
        <v>332450000</v>
      </c>
      <c r="AB19" s="10">
        <v>344650000</v>
      </c>
      <c r="AC19" s="10">
        <v>351800000</v>
      </c>
      <c r="AD19" s="10">
        <v>399854000</v>
      </c>
      <c r="AE19" s="10">
        <v>459466000</v>
      </c>
      <c r="AF19" s="10">
        <v>471993000</v>
      </c>
      <c r="AG19" s="10">
        <v>550118000</v>
      </c>
      <c r="AH19" s="10">
        <v>570646000</v>
      </c>
      <c r="AI19" s="10">
        <v>596182000</v>
      </c>
      <c r="AJ19" s="10">
        <v>612420000</v>
      </c>
      <c r="AK19" s="10">
        <v>718304000</v>
      </c>
      <c r="AL19" s="10">
        <v>817871000</v>
      </c>
      <c r="AM19" s="10">
        <v>986942000</v>
      </c>
      <c r="AN19" s="10">
        <v>1061900000</v>
      </c>
      <c r="AO19" s="38">
        <v>1395000000</v>
      </c>
      <c r="AP19" s="38">
        <v>1512000000</v>
      </c>
      <c r="AQ19" s="38">
        <v>1611000000</v>
      </c>
      <c r="AR19" s="38">
        <v>1604000000</v>
      </c>
      <c r="AS19" s="38">
        <v>1699000000</v>
      </c>
      <c r="AT19" s="39">
        <f>AN40-AN56-AN61</f>
        <v>-3476000000</v>
      </c>
      <c r="AU19" s="36">
        <f>AV101/AO3</f>
        <v>4.9957599382656737</v>
      </c>
      <c r="AV19" s="36">
        <f>AV101/AO28</f>
        <v>27.759408199412707</v>
      </c>
      <c r="AW19" s="37">
        <f>AV101/AO106</f>
        <v>20.094056640579709</v>
      </c>
    </row>
    <row r="20" spans="1:49" ht="19" customHeight="1" x14ac:dyDescent="0.25">
      <c r="A20" s="14" t="s">
        <v>101</v>
      </c>
      <c r="B20" s="1"/>
      <c r="C20" s="18" t="e">
        <f>(C19/B19)-1</f>
        <v>#VALUE!</v>
      </c>
      <c r="D20" s="18">
        <f>(D19/C19)-1</f>
        <v>0.46268656716417911</v>
      </c>
      <c r="E20" s="18">
        <f>(E19/D19)-1</f>
        <v>-0.52040816326530615</v>
      </c>
      <c r="F20" s="18">
        <f t="shared" ref="F20:AS20" si="3">(F19/E19)-1</f>
        <v>0.76595744680851063</v>
      </c>
      <c r="G20" s="18">
        <f t="shared" si="3"/>
        <v>-0.73493975903614461</v>
      </c>
      <c r="H20" s="18">
        <f t="shared" si="3"/>
        <v>0.40909090909090917</v>
      </c>
      <c r="I20" s="18">
        <f t="shared" si="3"/>
        <v>0.12903225806451624</v>
      </c>
      <c r="J20" s="18">
        <f t="shared" si="3"/>
        <v>-1.2857142857142856</v>
      </c>
      <c r="K20" s="18">
        <f t="shared" si="3"/>
        <v>-7</v>
      </c>
      <c r="L20" s="18">
        <f t="shared" si="3"/>
        <v>3.4426666666666668</v>
      </c>
      <c r="M20" s="18">
        <f t="shared" si="3"/>
        <v>0.11854741896758703</v>
      </c>
      <c r="N20" s="18">
        <f t="shared" si="3"/>
        <v>0.15766702441642066</v>
      </c>
      <c r="O20" s="18">
        <f t="shared" si="3"/>
        <v>0.14983920966480291</v>
      </c>
      <c r="P20" s="18">
        <f t="shared" si="3"/>
        <v>0.18083096071959481</v>
      </c>
      <c r="Q20" s="18">
        <f t="shared" si="3"/>
        <v>0.19525882302735464</v>
      </c>
      <c r="R20" s="18">
        <f t="shared" si="3"/>
        <v>0.19845761108234994</v>
      </c>
      <c r="S20" s="18">
        <f t="shared" si="3"/>
        <v>0.65553966693478705</v>
      </c>
      <c r="T20" s="18">
        <f t="shared" si="3"/>
        <v>0.38272315845352378</v>
      </c>
      <c r="U20" s="18">
        <f t="shared" si="3"/>
        <v>0.31542816241540872</v>
      </c>
      <c r="V20" s="18">
        <f t="shared" si="3"/>
        <v>0.17733917043852498</v>
      </c>
      <c r="W20" s="18">
        <f t="shared" si="3"/>
        <v>0.2684817545849878</v>
      </c>
      <c r="X20" s="18">
        <f t="shared" si="3"/>
        <v>0.13017339891687785</v>
      </c>
      <c r="Y20" s="18">
        <f t="shared" si="3"/>
        <v>0.10938585307952686</v>
      </c>
      <c r="Z20" s="18">
        <f t="shared" si="3"/>
        <v>-8.3013674021472639E-2</v>
      </c>
      <c r="AA20" s="18">
        <f t="shared" si="3"/>
        <v>-4.2220653692686683E-2</v>
      </c>
      <c r="AB20" s="18">
        <f t="shared" si="3"/>
        <v>3.669724770642202E-2</v>
      </c>
      <c r="AC20" s="18">
        <f t="shared" si="3"/>
        <v>2.0745684027273947E-2</v>
      </c>
      <c r="AD20" s="18">
        <f t="shared" si="3"/>
        <v>0.13659465605457655</v>
      </c>
      <c r="AE20" s="18">
        <f t="shared" si="3"/>
        <v>0.14908441581177123</v>
      </c>
      <c r="AF20" s="18">
        <f t="shared" si="3"/>
        <v>2.7264258944078579E-2</v>
      </c>
      <c r="AG20" s="18">
        <f t="shared" si="3"/>
        <v>0.16552152256495334</v>
      </c>
      <c r="AH20" s="18">
        <f t="shared" si="3"/>
        <v>3.7315630464736627E-2</v>
      </c>
      <c r="AI20" s="18">
        <f t="shared" si="3"/>
        <v>4.474928414463597E-2</v>
      </c>
      <c r="AJ20" s="18">
        <f t="shared" si="3"/>
        <v>2.7236649211146879E-2</v>
      </c>
      <c r="AK20" s="18">
        <f t="shared" si="3"/>
        <v>0.17289441886287182</v>
      </c>
      <c r="AL20" s="18">
        <f t="shared" si="3"/>
        <v>0.13861401300841991</v>
      </c>
      <c r="AM20" s="18">
        <f t="shared" si="3"/>
        <v>0.20672086429277958</v>
      </c>
      <c r="AN20" s="15">
        <f t="shared" si="3"/>
        <v>7.5949751859785142E-2</v>
      </c>
      <c r="AO20" s="16">
        <f t="shared" si="3"/>
        <v>0.31368302100009426</v>
      </c>
      <c r="AP20" s="16">
        <f t="shared" si="3"/>
        <v>8.3870967741935587E-2</v>
      </c>
      <c r="AQ20" s="16">
        <f t="shared" si="3"/>
        <v>6.5476190476190466E-2</v>
      </c>
      <c r="AR20" s="16">
        <f t="shared" si="3"/>
        <v>-4.345127250155234E-3</v>
      </c>
      <c r="AS20" s="16">
        <f t="shared" si="3"/>
        <v>5.9226932668329235E-2</v>
      </c>
    </row>
    <row r="21" spans="1:49" ht="20" x14ac:dyDescent="0.25">
      <c r="A21" s="5" t="s">
        <v>15</v>
      </c>
      <c r="B21" s="2" t="s">
        <v>92</v>
      </c>
      <c r="C21" s="2">
        <v>0.2334</v>
      </c>
      <c r="D21" s="2">
        <v>0.29609999999999997</v>
      </c>
      <c r="E21" s="2">
        <v>0.15160000000000001</v>
      </c>
      <c r="F21" s="2">
        <v>0.2392</v>
      </c>
      <c r="G21" s="2">
        <v>5.2900000000000003E-2</v>
      </c>
      <c r="H21" s="2">
        <v>6.6400000000000001E-2</v>
      </c>
      <c r="I21" s="2">
        <v>7.22E-2</v>
      </c>
      <c r="J21" s="2">
        <v>-1.9099999999999999E-2</v>
      </c>
      <c r="K21" s="2">
        <v>6.2799999999999995E-2</v>
      </c>
      <c r="L21" s="2">
        <v>0.26790000000000003</v>
      </c>
      <c r="M21" s="2">
        <v>0.28029999999999999</v>
      </c>
      <c r="N21" s="2">
        <v>0.2908</v>
      </c>
      <c r="O21" s="2">
        <v>0.30719999999999997</v>
      </c>
      <c r="P21" s="2">
        <v>0.30470000000000003</v>
      </c>
      <c r="Q21" s="2">
        <v>0.3175</v>
      </c>
      <c r="R21" s="2">
        <v>0.3201</v>
      </c>
      <c r="S21" s="2">
        <v>0.30449999999999999</v>
      </c>
      <c r="T21" s="2">
        <v>0.3372</v>
      </c>
      <c r="U21" s="2">
        <v>0.3669</v>
      </c>
      <c r="V21" s="2">
        <v>0.3679</v>
      </c>
      <c r="W21" s="2">
        <v>0.38419999999999999</v>
      </c>
      <c r="X21" s="2">
        <v>0.3886</v>
      </c>
      <c r="Y21" s="2">
        <v>0.39439999999999997</v>
      </c>
      <c r="Z21" s="2">
        <v>0.35510000000000003</v>
      </c>
      <c r="AA21" s="2">
        <v>0.34350000000000003</v>
      </c>
      <c r="AB21" s="2">
        <v>0.35399999999999998</v>
      </c>
      <c r="AC21" s="2">
        <v>0.34710000000000002</v>
      </c>
      <c r="AD21" s="2">
        <v>0.33629999999999999</v>
      </c>
      <c r="AE21" s="2">
        <v>0.33900000000000002</v>
      </c>
      <c r="AF21" s="2">
        <v>0.30109999999999998</v>
      </c>
      <c r="AG21" s="2">
        <v>0.33200000000000002</v>
      </c>
      <c r="AH21" s="2">
        <v>0.32369999999999999</v>
      </c>
      <c r="AI21" s="2">
        <v>0.32100000000000001</v>
      </c>
      <c r="AJ21" s="2">
        <v>0.30470000000000003</v>
      </c>
      <c r="AK21" s="2">
        <v>0.30120000000000002</v>
      </c>
      <c r="AL21" s="2">
        <v>0.31380000000000002</v>
      </c>
      <c r="AM21" s="2">
        <v>0.32390000000000002</v>
      </c>
      <c r="AN21" s="2">
        <v>0.29720000000000002</v>
      </c>
      <c r="AO21" s="40">
        <f>AO19/AO3</f>
        <v>0.33509488349747779</v>
      </c>
      <c r="AP21" s="40">
        <f t="shared" ref="AP21:AS21" si="4">AP19/AP3</f>
        <v>0.33592534992223949</v>
      </c>
      <c r="AQ21" s="40">
        <f t="shared" si="4"/>
        <v>0.33787751677852351</v>
      </c>
      <c r="AR21" s="40">
        <f t="shared" si="4"/>
        <v>0.33591623036649215</v>
      </c>
      <c r="AS21" s="40">
        <f t="shared" si="4"/>
        <v>0.33878364905284147</v>
      </c>
      <c r="AV21" s="19" t="s">
        <v>133</v>
      </c>
      <c r="AW21" s="20" t="s">
        <v>134</v>
      </c>
    </row>
    <row r="22" spans="1:49" ht="19" x14ac:dyDescent="0.25">
      <c r="A22" s="6" t="s">
        <v>16</v>
      </c>
      <c r="B22" s="10" t="s">
        <v>92</v>
      </c>
      <c r="C22" s="10">
        <v>5500000</v>
      </c>
      <c r="D22" s="10">
        <v>8100000</v>
      </c>
      <c r="E22" s="10">
        <v>4700000</v>
      </c>
      <c r="F22" s="10">
        <v>7000000</v>
      </c>
      <c r="G22" s="10">
        <v>9500000</v>
      </c>
      <c r="H22" s="10">
        <v>9200000</v>
      </c>
      <c r="I22" s="10">
        <v>10400000</v>
      </c>
      <c r="J22" s="10">
        <v>9000000</v>
      </c>
      <c r="K22" s="10">
        <v>19000000</v>
      </c>
      <c r="L22" s="10">
        <v>20352000</v>
      </c>
      <c r="M22" s="10">
        <v>378000</v>
      </c>
      <c r="N22" s="10">
        <v>1524000</v>
      </c>
      <c r="O22" s="10">
        <v>31638000</v>
      </c>
      <c r="P22" s="10">
        <v>38045000</v>
      </c>
      <c r="Q22" s="10">
        <v>44892000</v>
      </c>
      <c r="R22" s="10">
        <v>54568000</v>
      </c>
      <c r="S22" s="10">
        <v>96181000</v>
      </c>
      <c r="T22" s="10">
        <v>139323000</v>
      </c>
      <c r="U22" s="10">
        <v>180106000</v>
      </c>
      <c r="V22" s="10">
        <v>214105000</v>
      </c>
      <c r="W22" s="10">
        <v>258599000</v>
      </c>
      <c r="X22" s="10">
        <v>293398000</v>
      </c>
      <c r="Y22" s="10">
        <v>325329000</v>
      </c>
      <c r="Z22" s="10">
        <v>287188000</v>
      </c>
      <c r="AA22" s="10">
        <v>269353000</v>
      </c>
      <c r="AB22" s="10">
        <v>278895000</v>
      </c>
      <c r="AC22" s="10">
        <v>282447000</v>
      </c>
      <c r="AD22" s="10">
        <v>311375000</v>
      </c>
      <c r="AE22" s="10">
        <v>368806000</v>
      </c>
      <c r="AF22" s="10">
        <v>417184000</v>
      </c>
      <c r="AG22" s="10">
        <v>440633000</v>
      </c>
      <c r="AH22" s="10">
        <v>467032000</v>
      </c>
      <c r="AI22" s="10">
        <v>471004000</v>
      </c>
      <c r="AJ22" s="10">
        <v>499447000</v>
      </c>
      <c r="AK22" s="10">
        <v>570768000</v>
      </c>
      <c r="AL22" s="10">
        <v>668959000</v>
      </c>
      <c r="AM22" s="10">
        <v>854768000</v>
      </c>
      <c r="AN22" s="10">
        <v>1159700000</v>
      </c>
      <c r="AV22" s="41">
        <f>(-1*AN98)/AV101</f>
        <v>5.7459247409952889E-3</v>
      </c>
      <c r="AW22" s="42">
        <f>AN105/AV101</f>
        <v>4.5434714188848764E-2</v>
      </c>
    </row>
    <row r="23" spans="1:49" ht="19" x14ac:dyDescent="0.25">
      <c r="A23" s="5" t="s">
        <v>17</v>
      </c>
      <c r="B23" s="2" t="s">
        <v>92</v>
      </c>
      <c r="C23" s="2">
        <v>0.19159999999999999</v>
      </c>
      <c r="D23" s="2">
        <v>0.2447</v>
      </c>
      <c r="E23" s="2">
        <v>0.15160000000000001</v>
      </c>
      <c r="F23" s="2">
        <v>0.20169999999999999</v>
      </c>
      <c r="G23" s="2">
        <v>0.22839999999999999</v>
      </c>
      <c r="H23" s="2">
        <v>0.19700000000000001</v>
      </c>
      <c r="I23" s="2">
        <v>0.21440000000000001</v>
      </c>
      <c r="J23" s="2">
        <v>0.17180000000000001</v>
      </c>
      <c r="K23" s="2">
        <v>0.19869999999999999</v>
      </c>
      <c r="L23" s="2">
        <v>0.20449999999999999</v>
      </c>
      <c r="M23" s="2">
        <v>3.5999999999999999E-3</v>
      </c>
      <c r="N23" s="2">
        <v>1.2800000000000001E-2</v>
      </c>
      <c r="O23" s="2">
        <v>0.24490000000000001</v>
      </c>
      <c r="P23" s="2">
        <v>0.24740000000000001</v>
      </c>
      <c r="Q23" s="2">
        <v>0.2545</v>
      </c>
      <c r="R23" s="2">
        <v>0.26019999999999999</v>
      </c>
      <c r="S23" s="2">
        <v>0.26350000000000001</v>
      </c>
      <c r="T23" s="2">
        <v>0.30570000000000003</v>
      </c>
      <c r="U23" s="2">
        <v>0.32679999999999998</v>
      </c>
      <c r="V23" s="2">
        <v>0.33100000000000002</v>
      </c>
      <c r="W23" s="2">
        <v>0.3291</v>
      </c>
      <c r="X23" s="2">
        <v>0.3342</v>
      </c>
      <c r="Y23" s="2">
        <v>0.33900000000000002</v>
      </c>
      <c r="Z23" s="2">
        <v>0.29380000000000001</v>
      </c>
      <c r="AA23" s="2">
        <v>0.27829999999999999</v>
      </c>
      <c r="AB23" s="2">
        <v>0.28649999999999998</v>
      </c>
      <c r="AC23" s="2">
        <v>0.2787</v>
      </c>
      <c r="AD23" s="2">
        <v>0.26190000000000002</v>
      </c>
      <c r="AE23" s="2">
        <v>0.27210000000000001</v>
      </c>
      <c r="AF23" s="2">
        <v>0.26619999999999999</v>
      </c>
      <c r="AG23" s="2">
        <v>0.26590000000000003</v>
      </c>
      <c r="AH23" s="2">
        <v>0.26490000000000002</v>
      </c>
      <c r="AI23" s="2">
        <v>0.25359999999999999</v>
      </c>
      <c r="AJ23" s="2">
        <v>0.2485</v>
      </c>
      <c r="AK23" s="2">
        <v>0.23930000000000001</v>
      </c>
      <c r="AL23" s="2">
        <v>0.25669999999999998</v>
      </c>
      <c r="AM23" s="2">
        <v>0.28050000000000003</v>
      </c>
      <c r="AN23" s="2">
        <v>0.32450000000000001</v>
      </c>
    </row>
    <row r="24" spans="1:49" ht="19" x14ac:dyDescent="0.25">
      <c r="A24" s="5" t="s">
        <v>18</v>
      </c>
      <c r="B24" s="1" t="s">
        <v>92</v>
      </c>
      <c r="C24" s="1">
        <v>-100000</v>
      </c>
      <c r="D24" s="1">
        <v>200000</v>
      </c>
      <c r="E24" s="1">
        <v>-800000</v>
      </c>
      <c r="F24" s="1">
        <v>-400000</v>
      </c>
      <c r="G24" s="1">
        <v>-4900000</v>
      </c>
      <c r="H24" s="1">
        <v>-2600000</v>
      </c>
      <c r="I24" s="1">
        <v>-3200000</v>
      </c>
      <c r="J24" s="1">
        <v>-3900000</v>
      </c>
      <c r="K24" s="1">
        <v>-6100000</v>
      </c>
      <c r="L24" s="1" t="s">
        <v>92</v>
      </c>
      <c r="M24" s="1">
        <v>22951000</v>
      </c>
      <c r="N24" s="1">
        <v>25522000</v>
      </c>
      <c r="O24" s="1" t="s">
        <v>92</v>
      </c>
      <c r="P24" s="1">
        <v>-560000</v>
      </c>
      <c r="Q24" s="1">
        <v>-684000</v>
      </c>
      <c r="R24" s="1">
        <v>-590000</v>
      </c>
      <c r="S24" s="1">
        <v>-5703000</v>
      </c>
      <c r="T24" s="1">
        <v>-4659000</v>
      </c>
      <c r="U24" s="1">
        <v>-3624000</v>
      </c>
      <c r="V24" s="1">
        <v>-7156000</v>
      </c>
      <c r="W24" s="1">
        <v>-14469000</v>
      </c>
      <c r="X24" s="1">
        <v>-13357000</v>
      </c>
      <c r="Y24" s="1">
        <v>-13802000</v>
      </c>
      <c r="Z24" s="1">
        <v>-14690000</v>
      </c>
      <c r="AA24" s="1">
        <v>-14599000</v>
      </c>
      <c r="AB24" s="1">
        <v>-12797000</v>
      </c>
      <c r="AC24" s="1">
        <v>-11926000</v>
      </c>
      <c r="AD24" s="1">
        <v>-6564000</v>
      </c>
      <c r="AE24" s="1">
        <v>-11197000</v>
      </c>
      <c r="AF24" s="1">
        <v>-77435000</v>
      </c>
      <c r="AG24" s="1">
        <v>-38074000</v>
      </c>
      <c r="AH24" s="1">
        <v>-43533000</v>
      </c>
      <c r="AI24" s="1">
        <v>-21282000</v>
      </c>
      <c r="AJ24" s="1">
        <v>-36985000</v>
      </c>
      <c r="AK24" s="1">
        <v>-44839000</v>
      </c>
      <c r="AL24" s="1">
        <v>-44860000</v>
      </c>
      <c r="AM24" s="1">
        <v>-91945000</v>
      </c>
      <c r="AN24" s="1">
        <v>-283600000</v>
      </c>
    </row>
    <row r="25" spans="1:49" ht="19" x14ac:dyDescent="0.25">
      <c r="A25" s="6" t="s">
        <v>19</v>
      </c>
      <c r="B25" s="10" t="s">
        <v>92</v>
      </c>
      <c r="C25" s="10">
        <v>5400000</v>
      </c>
      <c r="D25" s="10">
        <v>8300000</v>
      </c>
      <c r="E25" s="10">
        <v>3900000</v>
      </c>
      <c r="F25" s="10">
        <v>6600000</v>
      </c>
      <c r="G25" s="10">
        <v>4600000</v>
      </c>
      <c r="H25" s="10">
        <v>6600000</v>
      </c>
      <c r="I25" s="10">
        <v>7200000</v>
      </c>
      <c r="J25" s="10">
        <v>5100000</v>
      </c>
      <c r="K25" s="10">
        <v>12900000</v>
      </c>
      <c r="L25" s="10">
        <v>20352000</v>
      </c>
      <c r="M25" s="10">
        <v>23329000</v>
      </c>
      <c r="N25" s="10">
        <v>27046000</v>
      </c>
      <c r="O25" s="10">
        <v>31638000</v>
      </c>
      <c r="P25" s="10">
        <v>37485000</v>
      </c>
      <c r="Q25" s="10">
        <v>44208000</v>
      </c>
      <c r="R25" s="10">
        <v>53978000</v>
      </c>
      <c r="S25" s="10">
        <v>90478000</v>
      </c>
      <c r="T25" s="10">
        <v>134664000</v>
      </c>
      <c r="U25" s="10">
        <v>176482000</v>
      </c>
      <c r="V25" s="10">
        <v>206949000</v>
      </c>
      <c r="W25" s="10">
        <v>244130000</v>
      </c>
      <c r="X25" s="10">
        <v>280041000</v>
      </c>
      <c r="Y25" s="10">
        <v>311527000</v>
      </c>
      <c r="Z25" s="10">
        <v>272498000</v>
      </c>
      <c r="AA25" s="10">
        <v>254754000</v>
      </c>
      <c r="AB25" s="10">
        <v>266098000</v>
      </c>
      <c r="AC25" s="10">
        <v>270521000</v>
      </c>
      <c r="AD25" s="10">
        <v>304811000</v>
      </c>
      <c r="AE25" s="10">
        <v>357609000</v>
      </c>
      <c r="AF25" s="10">
        <v>339749000</v>
      </c>
      <c r="AG25" s="10">
        <v>402559000</v>
      </c>
      <c r="AH25" s="10">
        <v>423499000</v>
      </c>
      <c r="AI25" s="10">
        <v>449722000</v>
      </c>
      <c r="AJ25" s="10">
        <v>462462000</v>
      </c>
      <c r="AK25" s="10">
        <v>525929000</v>
      </c>
      <c r="AL25" s="10">
        <v>624099000</v>
      </c>
      <c r="AM25" s="10">
        <v>762823000</v>
      </c>
      <c r="AN25" s="10">
        <v>876100000</v>
      </c>
    </row>
    <row r="26" spans="1:49" ht="19" x14ac:dyDescent="0.25">
      <c r="A26" s="5" t="s">
        <v>20</v>
      </c>
      <c r="B26" s="2" t="s">
        <v>92</v>
      </c>
      <c r="C26" s="2">
        <v>0.18820000000000001</v>
      </c>
      <c r="D26" s="2">
        <v>0.25080000000000002</v>
      </c>
      <c r="E26" s="2">
        <v>0.1258</v>
      </c>
      <c r="F26" s="2">
        <v>0.19020000000000001</v>
      </c>
      <c r="G26" s="2">
        <v>0.1106</v>
      </c>
      <c r="H26" s="2">
        <v>0.14130000000000001</v>
      </c>
      <c r="I26" s="2">
        <v>0.14849999999999999</v>
      </c>
      <c r="J26" s="2">
        <v>9.7299999999999998E-2</v>
      </c>
      <c r="K26" s="2">
        <v>0.13489999999999999</v>
      </c>
      <c r="L26" s="2">
        <v>0.20449999999999999</v>
      </c>
      <c r="M26" s="2">
        <v>0.21929999999999999</v>
      </c>
      <c r="N26" s="2">
        <v>0.22789999999999999</v>
      </c>
      <c r="O26" s="2">
        <v>0.24490000000000001</v>
      </c>
      <c r="P26" s="2">
        <v>0.2437</v>
      </c>
      <c r="Q26" s="2">
        <v>0.25059999999999999</v>
      </c>
      <c r="R26" s="2">
        <v>0.25740000000000002</v>
      </c>
      <c r="S26" s="2">
        <v>0.24790000000000001</v>
      </c>
      <c r="T26" s="2">
        <v>0.29549999999999998</v>
      </c>
      <c r="U26" s="2">
        <v>0.32029999999999997</v>
      </c>
      <c r="V26" s="2">
        <v>0.31990000000000002</v>
      </c>
      <c r="W26" s="2">
        <v>0.31069999999999998</v>
      </c>
      <c r="X26" s="2">
        <v>0.31900000000000001</v>
      </c>
      <c r="Y26" s="2">
        <v>0.3246</v>
      </c>
      <c r="Z26" s="2">
        <v>0.27879999999999999</v>
      </c>
      <c r="AA26" s="2">
        <v>0.26319999999999999</v>
      </c>
      <c r="AB26" s="2">
        <v>0.27329999999999999</v>
      </c>
      <c r="AC26" s="2">
        <v>0.26690000000000003</v>
      </c>
      <c r="AD26" s="2">
        <v>0.25629999999999997</v>
      </c>
      <c r="AE26" s="2">
        <v>0.26379999999999998</v>
      </c>
      <c r="AF26" s="2">
        <v>0.21679999999999999</v>
      </c>
      <c r="AG26" s="2">
        <v>0.24299999999999999</v>
      </c>
      <c r="AH26" s="2">
        <v>0.2402</v>
      </c>
      <c r="AI26" s="2">
        <v>0.24210000000000001</v>
      </c>
      <c r="AJ26" s="2">
        <v>0.2301</v>
      </c>
      <c r="AK26" s="2">
        <v>0.2205</v>
      </c>
      <c r="AL26" s="2">
        <v>0.23949999999999999</v>
      </c>
      <c r="AM26" s="2">
        <v>0.25030000000000002</v>
      </c>
      <c r="AN26" s="2">
        <v>0.2452</v>
      </c>
    </row>
    <row r="27" spans="1:49" ht="19" x14ac:dyDescent="0.25">
      <c r="A27" s="5" t="s">
        <v>21</v>
      </c>
      <c r="B27" s="1" t="s">
        <v>92</v>
      </c>
      <c r="C27" s="1">
        <v>2500000</v>
      </c>
      <c r="D27" s="1">
        <v>3900000</v>
      </c>
      <c r="E27" s="1">
        <v>1600000</v>
      </c>
      <c r="F27" s="1">
        <v>2500000</v>
      </c>
      <c r="G27" s="1">
        <v>1500000</v>
      </c>
      <c r="H27" s="1">
        <v>2500000</v>
      </c>
      <c r="I27" s="1">
        <v>2600000</v>
      </c>
      <c r="J27" s="1">
        <v>2200000</v>
      </c>
      <c r="K27" s="1">
        <v>4900000</v>
      </c>
      <c r="L27" s="1">
        <v>7067000</v>
      </c>
      <c r="M27" s="1">
        <v>8530000</v>
      </c>
      <c r="N27" s="1">
        <v>10548000</v>
      </c>
      <c r="O27" s="1">
        <v>12251000</v>
      </c>
      <c r="P27" s="1">
        <v>14432000</v>
      </c>
      <c r="Q27" s="1">
        <v>17036000</v>
      </c>
      <c r="R27" s="1">
        <v>20792000</v>
      </c>
      <c r="S27" s="1">
        <v>34834000</v>
      </c>
      <c r="T27" s="1">
        <v>49271000</v>
      </c>
      <c r="U27" s="1">
        <v>66160000</v>
      </c>
      <c r="V27" s="1">
        <v>78106000</v>
      </c>
      <c r="W27" s="1">
        <v>93579000</v>
      </c>
      <c r="X27" s="1">
        <v>107691000</v>
      </c>
      <c r="Y27" s="1">
        <v>120568000</v>
      </c>
      <c r="Z27" s="1">
        <v>106374000</v>
      </c>
      <c r="AA27" s="1">
        <v>101460000</v>
      </c>
      <c r="AB27" s="1">
        <v>104346000</v>
      </c>
      <c r="AC27" s="1">
        <v>106526000</v>
      </c>
      <c r="AD27" s="1">
        <v>120766000</v>
      </c>
      <c r="AE27" s="1">
        <v>140497000</v>
      </c>
      <c r="AF27" s="1">
        <v>132853000</v>
      </c>
      <c r="AG27" s="1">
        <v>159241000</v>
      </c>
      <c r="AH27" s="1">
        <v>166008000</v>
      </c>
      <c r="AI27" s="1">
        <v>50092000</v>
      </c>
      <c r="AJ27" s="1">
        <v>118207000</v>
      </c>
      <c r="AK27" s="1">
        <v>127415000</v>
      </c>
      <c r="AL27" s="1">
        <v>143616000</v>
      </c>
      <c r="AM27" s="1">
        <v>175719000</v>
      </c>
      <c r="AN27" s="1">
        <v>204300000</v>
      </c>
    </row>
    <row r="28" spans="1:49" ht="20" thickBot="1" x14ac:dyDescent="0.3">
      <c r="A28" s="7" t="s">
        <v>22</v>
      </c>
      <c r="B28" s="11" t="s">
        <v>92</v>
      </c>
      <c r="C28" s="11">
        <v>2900000</v>
      </c>
      <c r="D28" s="11">
        <v>4400000</v>
      </c>
      <c r="E28" s="11">
        <v>1500000</v>
      </c>
      <c r="F28" s="11">
        <v>4100000</v>
      </c>
      <c r="G28" s="11">
        <v>3100000</v>
      </c>
      <c r="H28" s="11">
        <v>4100000</v>
      </c>
      <c r="I28" s="11">
        <v>4600000</v>
      </c>
      <c r="J28" s="11">
        <v>1300000</v>
      </c>
      <c r="K28" s="11">
        <v>8000000</v>
      </c>
      <c r="L28" s="11">
        <v>13285000</v>
      </c>
      <c r="M28" s="11">
        <v>14799000</v>
      </c>
      <c r="N28" s="11">
        <v>16498000</v>
      </c>
      <c r="O28" s="11">
        <v>19387000</v>
      </c>
      <c r="P28" s="11">
        <v>23053000</v>
      </c>
      <c r="Q28" s="11">
        <v>27172000</v>
      </c>
      <c r="R28" s="11">
        <v>33186000</v>
      </c>
      <c r="S28" s="11">
        <v>53913000</v>
      </c>
      <c r="T28" s="11">
        <v>83122000</v>
      </c>
      <c r="U28" s="11">
        <v>110322000</v>
      </c>
      <c r="V28" s="11">
        <v>128843000</v>
      </c>
      <c r="W28" s="11">
        <v>150551000</v>
      </c>
      <c r="X28" s="11">
        <v>172350000</v>
      </c>
      <c r="Y28" s="11">
        <v>190959000</v>
      </c>
      <c r="Z28" s="11">
        <v>166124000</v>
      </c>
      <c r="AA28" s="11">
        <v>153294000</v>
      </c>
      <c r="AB28" s="11">
        <v>161752000</v>
      </c>
      <c r="AC28" s="11">
        <v>163995000</v>
      </c>
      <c r="AD28" s="11">
        <v>184045000</v>
      </c>
      <c r="AE28" s="11">
        <v>217112000</v>
      </c>
      <c r="AF28" s="11">
        <v>206896000</v>
      </c>
      <c r="AG28" s="11">
        <v>243318000</v>
      </c>
      <c r="AH28" s="11">
        <v>257491000</v>
      </c>
      <c r="AI28" s="11">
        <v>399630000</v>
      </c>
      <c r="AJ28" s="11">
        <v>344255000</v>
      </c>
      <c r="AK28" s="11">
        <v>398514000</v>
      </c>
      <c r="AL28" s="11">
        <v>480483000</v>
      </c>
      <c r="AM28" s="11">
        <v>587104000</v>
      </c>
      <c r="AN28" s="11">
        <v>671800000</v>
      </c>
      <c r="AO28" s="43">
        <v>749200000</v>
      </c>
      <c r="AP28" s="43">
        <v>832200000</v>
      </c>
      <c r="AQ28" s="43">
        <v>922400000</v>
      </c>
      <c r="AR28" s="43">
        <v>917700000</v>
      </c>
      <c r="AS28" s="43">
        <v>973200000</v>
      </c>
    </row>
    <row r="29" spans="1:49" ht="20" customHeight="1" thickTop="1" x14ac:dyDescent="0.25">
      <c r="A29" s="14" t="s">
        <v>102</v>
      </c>
      <c r="B29" s="1"/>
      <c r="C29" s="18" t="e">
        <f>(C28/B28)-1</f>
        <v>#VALUE!</v>
      </c>
      <c r="D29" s="18">
        <f>(D28/C28)-1</f>
        <v>0.51724137931034475</v>
      </c>
      <c r="E29" s="18">
        <f>(E28/D28)-1</f>
        <v>-0.65909090909090917</v>
      </c>
      <c r="F29" s="18">
        <f t="shared" ref="F29:AS29" si="5">(F28/E28)-1</f>
        <v>1.7333333333333334</v>
      </c>
      <c r="G29" s="18">
        <f t="shared" si="5"/>
        <v>-0.24390243902439024</v>
      </c>
      <c r="H29" s="18">
        <f t="shared" si="5"/>
        <v>0.32258064516129026</v>
      </c>
      <c r="I29" s="18">
        <f t="shared" si="5"/>
        <v>0.12195121951219523</v>
      </c>
      <c r="J29" s="18">
        <f t="shared" si="5"/>
        <v>-0.71739130434782616</v>
      </c>
      <c r="K29" s="18">
        <f t="shared" si="5"/>
        <v>5.1538461538461542</v>
      </c>
      <c r="L29" s="18">
        <f t="shared" si="5"/>
        <v>0.66062500000000002</v>
      </c>
      <c r="M29" s="18">
        <f t="shared" si="5"/>
        <v>0.11396311629657507</v>
      </c>
      <c r="N29" s="18">
        <f t="shared" si="5"/>
        <v>0.11480505439556721</v>
      </c>
      <c r="O29" s="18">
        <f t="shared" si="5"/>
        <v>0.17511213480421861</v>
      </c>
      <c r="P29" s="18">
        <f t="shared" si="5"/>
        <v>0.1890957858358695</v>
      </c>
      <c r="Q29" s="18">
        <f t="shared" si="5"/>
        <v>0.17867522665162894</v>
      </c>
      <c r="R29" s="18">
        <f t="shared" si="5"/>
        <v>0.22133078168703069</v>
      </c>
      <c r="S29" s="18">
        <f t="shared" si="5"/>
        <v>0.62457060206111015</v>
      </c>
      <c r="T29" s="18">
        <f t="shared" si="5"/>
        <v>0.54178027562925446</v>
      </c>
      <c r="U29" s="18">
        <f t="shared" si="5"/>
        <v>0.32722985491205692</v>
      </c>
      <c r="V29" s="18">
        <f t="shared" si="5"/>
        <v>0.16788129294247756</v>
      </c>
      <c r="W29" s="18">
        <f t="shared" si="5"/>
        <v>0.16848412408900759</v>
      </c>
      <c r="X29" s="18">
        <f t="shared" si="5"/>
        <v>0.1447947871485411</v>
      </c>
      <c r="Y29" s="18">
        <f t="shared" si="5"/>
        <v>0.10797214969538738</v>
      </c>
      <c r="Z29" s="18">
        <f t="shared" si="5"/>
        <v>-0.13005409538173118</v>
      </c>
      <c r="AA29" s="18">
        <f t="shared" si="5"/>
        <v>-7.7231465652163434E-2</v>
      </c>
      <c r="AB29" s="18">
        <f t="shared" si="5"/>
        <v>5.5175023158114511E-2</v>
      </c>
      <c r="AC29" s="18">
        <f t="shared" si="5"/>
        <v>1.3866907364360248E-2</v>
      </c>
      <c r="AD29" s="18">
        <f t="shared" si="5"/>
        <v>0.12225982499466448</v>
      </c>
      <c r="AE29" s="18">
        <f t="shared" si="5"/>
        <v>0.179668015974354</v>
      </c>
      <c r="AF29" s="18">
        <f t="shared" si="5"/>
        <v>-4.7054055049928101E-2</v>
      </c>
      <c r="AG29" s="18">
        <f t="shared" si="5"/>
        <v>0.17604013610702962</v>
      </c>
      <c r="AH29" s="18">
        <f t="shared" si="5"/>
        <v>5.8248875956567137E-2</v>
      </c>
      <c r="AI29" s="18">
        <f t="shared" si="5"/>
        <v>0.55201541024734846</v>
      </c>
      <c r="AJ29" s="18">
        <f t="shared" si="5"/>
        <v>-0.13856567324775415</v>
      </c>
      <c r="AK29" s="18">
        <f t="shared" si="5"/>
        <v>0.15761281608110278</v>
      </c>
      <c r="AL29" s="18">
        <f t="shared" si="5"/>
        <v>0.20568662581490238</v>
      </c>
      <c r="AM29" s="18">
        <f t="shared" si="5"/>
        <v>0.22190379264198734</v>
      </c>
      <c r="AN29" s="15">
        <f t="shared" si="5"/>
        <v>0.14426064206682288</v>
      </c>
      <c r="AO29" s="16">
        <f t="shared" si="5"/>
        <v>0.11521286097052696</v>
      </c>
      <c r="AP29" s="16">
        <f t="shared" si="5"/>
        <v>0.11078483715963694</v>
      </c>
      <c r="AQ29" s="16">
        <f t="shared" si="5"/>
        <v>0.10838740687334769</v>
      </c>
      <c r="AR29" s="16">
        <f t="shared" si="5"/>
        <v>-5.0954032957502005E-3</v>
      </c>
      <c r="AS29" s="16">
        <f t="shared" si="5"/>
        <v>6.0477280156914004E-2</v>
      </c>
    </row>
    <row r="30" spans="1:49" ht="19" x14ac:dyDescent="0.25">
      <c r="A30" s="5" t="s">
        <v>23</v>
      </c>
      <c r="B30" s="2" t="s">
        <v>92</v>
      </c>
      <c r="C30" s="2">
        <v>0.10100000000000001</v>
      </c>
      <c r="D30" s="2">
        <v>0.13289999999999999</v>
      </c>
      <c r="E30" s="2">
        <v>4.8399999999999999E-2</v>
      </c>
      <c r="F30" s="2">
        <v>0.1182</v>
      </c>
      <c r="G30" s="2">
        <v>7.4499999999999997E-2</v>
      </c>
      <c r="H30" s="2">
        <v>8.7800000000000003E-2</v>
      </c>
      <c r="I30" s="2">
        <v>9.4799999999999995E-2</v>
      </c>
      <c r="J30" s="2">
        <v>2.4799999999999999E-2</v>
      </c>
      <c r="K30" s="2">
        <v>8.3699999999999997E-2</v>
      </c>
      <c r="L30" s="2">
        <v>0.13350000000000001</v>
      </c>
      <c r="M30" s="2">
        <v>0.1391</v>
      </c>
      <c r="N30" s="2">
        <v>0.13900000000000001</v>
      </c>
      <c r="O30" s="2">
        <v>0.15010000000000001</v>
      </c>
      <c r="P30" s="2">
        <v>0.14990000000000001</v>
      </c>
      <c r="Q30" s="2">
        <v>0.154</v>
      </c>
      <c r="R30" s="2">
        <v>0.1583</v>
      </c>
      <c r="S30" s="2">
        <v>0.1477</v>
      </c>
      <c r="T30" s="2">
        <v>0.18240000000000001</v>
      </c>
      <c r="U30" s="2">
        <v>0.20019999999999999</v>
      </c>
      <c r="V30" s="2">
        <v>0.19919999999999999</v>
      </c>
      <c r="W30" s="2">
        <v>0.19159999999999999</v>
      </c>
      <c r="X30" s="2">
        <v>0.1963</v>
      </c>
      <c r="Y30" s="2">
        <v>0.19900000000000001</v>
      </c>
      <c r="Z30" s="2">
        <v>0.1699</v>
      </c>
      <c r="AA30" s="2">
        <v>0.15840000000000001</v>
      </c>
      <c r="AB30" s="2">
        <v>0.16619999999999999</v>
      </c>
      <c r="AC30" s="2">
        <v>0.1618</v>
      </c>
      <c r="AD30" s="2">
        <v>0.15479999999999999</v>
      </c>
      <c r="AE30" s="2">
        <v>0.16020000000000001</v>
      </c>
      <c r="AF30" s="2">
        <v>0.13200000000000001</v>
      </c>
      <c r="AG30" s="2">
        <v>0.14680000000000001</v>
      </c>
      <c r="AH30" s="2">
        <v>0.14610000000000001</v>
      </c>
      <c r="AI30" s="2">
        <v>0.2152</v>
      </c>
      <c r="AJ30" s="2">
        <v>0.17130000000000001</v>
      </c>
      <c r="AK30" s="2">
        <v>0.1671</v>
      </c>
      <c r="AL30" s="2">
        <v>0.18440000000000001</v>
      </c>
      <c r="AM30" s="2">
        <v>0.19259999999999999</v>
      </c>
      <c r="AN30" s="2">
        <v>0.188</v>
      </c>
      <c r="AO30" s="44">
        <f>AO28/AO3</f>
        <v>0.17996637040595725</v>
      </c>
      <c r="AP30" s="44">
        <f t="shared" ref="AP30:AS30" si="6">AP28/AP3</f>
        <v>0.18489224616751834</v>
      </c>
      <c r="AQ30" s="44">
        <f t="shared" si="6"/>
        <v>0.19345637583892616</v>
      </c>
      <c r="AR30" s="44">
        <f t="shared" si="6"/>
        <v>0.19218848167539268</v>
      </c>
      <c r="AS30" s="44">
        <f t="shared" si="6"/>
        <v>0.19405782652043868</v>
      </c>
    </row>
    <row r="31" spans="1:49" ht="19" x14ac:dyDescent="0.25">
      <c r="A31" s="5" t="s">
        <v>24</v>
      </c>
      <c r="B31" s="12" t="s">
        <v>92</v>
      </c>
      <c r="C31" s="12" t="s">
        <v>91</v>
      </c>
      <c r="D31" s="12" t="s">
        <v>91</v>
      </c>
      <c r="E31" s="12" t="s">
        <v>91</v>
      </c>
      <c r="F31" s="12" t="s">
        <v>91</v>
      </c>
      <c r="G31" s="12" t="s">
        <v>91</v>
      </c>
      <c r="H31" s="12" t="s">
        <v>91</v>
      </c>
      <c r="I31" s="12" t="s">
        <v>91</v>
      </c>
      <c r="J31" s="12" t="s">
        <v>91</v>
      </c>
      <c r="K31" s="12" t="s">
        <v>91</v>
      </c>
      <c r="L31" s="12">
        <v>7.0000000000000007E-2</v>
      </c>
      <c r="M31" s="12">
        <v>7.0000000000000007E-2</v>
      </c>
      <c r="N31" s="12">
        <v>0.08</v>
      </c>
      <c r="O31" s="12">
        <v>0.09</v>
      </c>
      <c r="P31" s="12">
        <v>0.11</v>
      </c>
      <c r="Q31" s="12">
        <v>0.12</v>
      </c>
      <c r="R31" s="12">
        <v>0.14000000000000001</v>
      </c>
      <c r="S31" s="12">
        <v>0.21</v>
      </c>
      <c r="T31" s="12">
        <v>0.31</v>
      </c>
      <c r="U31" s="12">
        <v>0.4</v>
      </c>
      <c r="V31" s="12">
        <v>0.47</v>
      </c>
      <c r="W31" s="12">
        <v>0.55000000000000004</v>
      </c>
      <c r="X31" s="12">
        <v>0.61</v>
      </c>
      <c r="Y31" s="12">
        <v>0.68</v>
      </c>
      <c r="Z31" s="12">
        <v>0.59</v>
      </c>
      <c r="AA31" s="12">
        <v>0.54</v>
      </c>
      <c r="AB31" s="12">
        <v>0.56999999999999995</v>
      </c>
      <c r="AC31" s="12">
        <v>0.56999999999999995</v>
      </c>
      <c r="AD31" s="12">
        <v>0.64</v>
      </c>
      <c r="AE31" s="12">
        <v>0.75</v>
      </c>
      <c r="AF31" s="12">
        <v>0.71</v>
      </c>
      <c r="AG31" s="12">
        <v>0.86</v>
      </c>
      <c r="AH31" s="12">
        <v>0.92</v>
      </c>
      <c r="AI31" s="12">
        <v>1.43</v>
      </c>
      <c r="AJ31" s="12">
        <v>1.24</v>
      </c>
      <c r="AK31" s="12">
        <v>1.42</v>
      </c>
      <c r="AL31" s="12">
        <v>1.7</v>
      </c>
      <c r="AM31" s="12">
        <v>2.08</v>
      </c>
      <c r="AN31" s="12">
        <v>2.42</v>
      </c>
      <c r="AO31" s="45">
        <v>2.64</v>
      </c>
      <c r="AP31" s="45">
        <v>2.93</v>
      </c>
      <c r="AQ31" s="45">
        <v>3.25</v>
      </c>
      <c r="AR31" s="45">
        <v>3.24</v>
      </c>
      <c r="AS31" s="45">
        <v>3.43</v>
      </c>
    </row>
    <row r="32" spans="1:49" ht="19" x14ac:dyDescent="0.25">
      <c r="A32" s="5" t="s">
        <v>25</v>
      </c>
      <c r="B32" s="12" t="s">
        <v>92</v>
      </c>
      <c r="C32" s="12" t="s">
        <v>91</v>
      </c>
      <c r="D32" s="12" t="s">
        <v>91</v>
      </c>
      <c r="E32" s="12" t="s">
        <v>91</v>
      </c>
      <c r="F32" s="12" t="s">
        <v>91</v>
      </c>
      <c r="G32" s="12" t="s">
        <v>91</v>
      </c>
      <c r="H32" s="12" t="s">
        <v>91</v>
      </c>
      <c r="I32" s="12" t="s">
        <v>91</v>
      </c>
      <c r="J32" s="12" t="s">
        <v>91</v>
      </c>
      <c r="K32" s="12" t="s">
        <v>91</v>
      </c>
      <c r="L32" s="12">
        <v>7.0000000000000007E-2</v>
      </c>
      <c r="M32" s="12">
        <v>7.0000000000000007E-2</v>
      </c>
      <c r="N32" s="12">
        <v>0.08</v>
      </c>
      <c r="O32" s="12">
        <v>0.09</v>
      </c>
      <c r="P32" s="12">
        <v>0.11</v>
      </c>
      <c r="Q32" s="12">
        <v>0.12</v>
      </c>
      <c r="R32" s="12">
        <v>0.14000000000000001</v>
      </c>
      <c r="S32" s="12">
        <v>0.21</v>
      </c>
      <c r="T32" s="12">
        <v>0.3</v>
      </c>
      <c r="U32" s="12">
        <v>0.4</v>
      </c>
      <c r="V32" s="12">
        <v>0.47</v>
      </c>
      <c r="W32" s="12">
        <v>0.54</v>
      </c>
      <c r="X32" s="12">
        <v>0.61</v>
      </c>
      <c r="Y32" s="12">
        <v>0.68</v>
      </c>
      <c r="Z32" s="12">
        <v>0.57999999999999996</v>
      </c>
      <c r="AA32" s="12">
        <v>0.54</v>
      </c>
      <c r="AB32" s="12">
        <v>0.56000000000000005</v>
      </c>
      <c r="AC32" s="12">
        <v>0.56000000000000005</v>
      </c>
      <c r="AD32" s="12">
        <v>0.63</v>
      </c>
      <c r="AE32" s="12">
        <v>0.74</v>
      </c>
      <c r="AF32" s="12">
        <v>0.7</v>
      </c>
      <c r="AG32" s="12">
        <v>0.85</v>
      </c>
      <c r="AH32" s="12">
        <v>0.91</v>
      </c>
      <c r="AI32" s="12">
        <v>1.41</v>
      </c>
      <c r="AJ32" s="12">
        <v>1.22</v>
      </c>
      <c r="AK32" s="12">
        <v>1.4</v>
      </c>
      <c r="AL32" s="12">
        <v>1.69</v>
      </c>
      <c r="AM32" s="12">
        <v>2.0699999999999998</v>
      </c>
      <c r="AN32" s="12">
        <v>2.41</v>
      </c>
    </row>
    <row r="33" spans="1:40" ht="19" x14ac:dyDescent="0.25">
      <c r="A33" s="5" t="s">
        <v>26</v>
      </c>
      <c r="B33" s="1" t="s">
        <v>92</v>
      </c>
      <c r="C33" s="1">
        <v>126368000</v>
      </c>
      <c r="D33" s="1">
        <v>107808000</v>
      </c>
      <c r="E33" s="1">
        <v>129296000</v>
      </c>
      <c r="F33" s="1">
        <v>110656000</v>
      </c>
      <c r="G33" s="1">
        <v>114496000</v>
      </c>
      <c r="H33" s="1">
        <v>117520000</v>
      </c>
      <c r="I33" s="1">
        <v>120496000</v>
      </c>
      <c r="J33" s="1">
        <v>122432000</v>
      </c>
      <c r="K33" s="1">
        <v>200512000</v>
      </c>
      <c r="L33" s="1">
        <v>204576000</v>
      </c>
      <c r="M33" s="1">
        <v>208776000</v>
      </c>
      <c r="N33" s="1">
        <v>208392000</v>
      </c>
      <c r="O33" s="1">
        <v>209400000</v>
      </c>
      <c r="P33" s="1">
        <v>214896000</v>
      </c>
      <c r="Q33" s="1">
        <v>219776000</v>
      </c>
      <c r="R33" s="1">
        <v>229304000</v>
      </c>
      <c r="S33" s="1">
        <v>250252000</v>
      </c>
      <c r="T33" s="1">
        <v>269132000</v>
      </c>
      <c r="U33" s="1">
        <v>273308000</v>
      </c>
      <c r="V33" s="1">
        <v>275636000</v>
      </c>
      <c r="W33" s="1">
        <v>277126000</v>
      </c>
      <c r="X33" s="1">
        <v>279268000</v>
      </c>
      <c r="Y33" s="1">
        <v>280952000</v>
      </c>
      <c r="Z33" s="1">
        <v>281984000</v>
      </c>
      <c r="AA33" s="1">
        <v>274346000</v>
      </c>
      <c r="AB33" s="1">
        <v>275848000</v>
      </c>
      <c r="AC33" s="1">
        <v>277164000</v>
      </c>
      <c r="AD33" s="1">
        <v>278728000</v>
      </c>
      <c r="AE33" s="1">
        <v>282066000</v>
      </c>
      <c r="AF33" s="1">
        <v>281888000</v>
      </c>
      <c r="AG33" s="1">
        <v>275620000</v>
      </c>
      <c r="AH33" s="1">
        <v>272278000</v>
      </c>
      <c r="AI33" s="1">
        <v>272580000</v>
      </c>
      <c r="AJ33" s="1">
        <v>270991000</v>
      </c>
      <c r="AK33" s="1">
        <v>272471000</v>
      </c>
      <c r="AL33" s="1">
        <v>274334000</v>
      </c>
      <c r="AM33" s="1">
        <v>276024000</v>
      </c>
      <c r="AN33" s="1">
        <v>276024000</v>
      </c>
    </row>
    <row r="34" spans="1:40" ht="19" x14ac:dyDescent="0.25">
      <c r="A34" s="5" t="s">
        <v>27</v>
      </c>
      <c r="B34" s="1" t="s">
        <v>92</v>
      </c>
      <c r="C34" s="1">
        <v>126368000</v>
      </c>
      <c r="D34" s="1">
        <v>107808000</v>
      </c>
      <c r="E34" s="1">
        <v>129296000</v>
      </c>
      <c r="F34" s="1">
        <v>110656000</v>
      </c>
      <c r="G34" s="1">
        <v>114496000</v>
      </c>
      <c r="H34" s="1">
        <v>117520000</v>
      </c>
      <c r="I34" s="1">
        <v>120496000</v>
      </c>
      <c r="J34" s="1">
        <v>122432000</v>
      </c>
      <c r="K34" s="1">
        <v>200512000</v>
      </c>
      <c r="L34" s="1">
        <v>204576000</v>
      </c>
      <c r="M34" s="1">
        <v>2502908544</v>
      </c>
      <c r="N34" s="1">
        <v>2499454272</v>
      </c>
      <c r="O34" s="1">
        <v>2516819280</v>
      </c>
      <c r="P34" s="1">
        <v>1716224000</v>
      </c>
      <c r="Q34" s="1">
        <v>1745536000</v>
      </c>
      <c r="R34" s="1">
        <v>229304000</v>
      </c>
      <c r="S34" s="1">
        <v>252888000</v>
      </c>
      <c r="T34" s="1">
        <v>272172000</v>
      </c>
      <c r="U34" s="1">
        <v>275588000</v>
      </c>
      <c r="V34" s="1">
        <v>277776000</v>
      </c>
      <c r="W34" s="1">
        <v>279552000</v>
      </c>
      <c r="X34" s="1">
        <v>282040000</v>
      </c>
      <c r="Y34" s="1">
        <v>282514000</v>
      </c>
      <c r="Z34" s="1">
        <v>283116000</v>
      </c>
      <c r="AA34" s="1">
        <v>275014000</v>
      </c>
      <c r="AB34" s="1">
        <v>278636000</v>
      </c>
      <c r="AC34" s="1">
        <v>280528000</v>
      </c>
      <c r="AD34" s="1">
        <v>284020000</v>
      </c>
      <c r="AE34" s="1">
        <v>285248000</v>
      </c>
      <c r="AF34" s="1">
        <v>285782000</v>
      </c>
      <c r="AG34" s="1">
        <v>280224000</v>
      </c>
      <c r="AH34" s="1">
        <v>275608000</v>
      </c>
      <c r="AI34" s="1">
        <v>277586000</v>
      </c>
      <c r="AJ34" s="1">
        <v>275542000</v>
      </c>
      <c r="AK34" s="1">
        <v>274616000</v>
      </c>
      <c r="AL34" s="1">
        <v>275867000</v>
      </c>
      <c r="AM34" s="1">
        <v>277414000</v>
      </c>
      <c r="AN34" s="1">
        <v>277414000</v>
      </c>
    </row>
    <row r="35" spans="1:40" ht="20" customHeight="1" x14ac:dyDescent="0.25">
      <c r="A35" s="14" t="s">
        <v>103</v>
      </c>
      <c r="B35" s="1"/>
      <c r="C35" s="23" t="e">
        <f>(C34-B34)/B34</f>
        <v>#VALUE!</v>
      </c>
      <c r="D35" s="23">
        <f t="shared" ref="D35:AN35" si="7">(D34-C34)/C34</f>
        <v>-0.14687262598126108</v>
      </c>
      <c r="E35" s="23">
        <f t="shared" si="7"/>
        <v>0.19931730483823093</v>
      </c>
      <c r="F35" s="23">
        <f t="shared" si="7"/>
        <v>-0.14416532607350577</v>
      </c>
      <c r="G35" s="23">
        <f t="shared" si="7"/>
        <v>3.4702139965297862E-2</v>
      </c>
      <c r="H35" s="23">
        <f t="shared" si="7"/>
        <v>2.6411403018446061E-2</v>
      </c>
      <c r="I35" s="23">
        <f t="shared" si="7"/>
        <v>2.5323349217154525E-2</v>
      </c>
      <c r="J35" s="23">
        <f t="shared" si="7"/>
        <v>1.6066923383348825E-2</v>
      </c>
      <c r="K35" s="23">
        <f t="shared" si="7"/>
        <v>0.63774176685833772</v>
      </c>
      <c r="L35" s="23">
        <f t="shared" si="7"/>
        <v>2.0268113629109481E-2</v>
      </c>
      <c r="M35" s="23">
        <f t="shared" si="7"/>
        <v>11.234614734866261</v>
      </c>
      <c r="N35" s="23">
        <f t="shared" si="7"/>
        <v>-1.380103163689548E-3</v>
      </c>
      <c r="O35" s="23">
        <f t="shared" si="7"/>
        <v>6.9475197824303307E-3</v>
      </c>
      <c r="P35" s="23">
        <f t="shared" si="7"/>
        <v>-0.31809803999912145</v>
      </c>
      <c r="Q35" s="23">
        <f t="shared" si="7"/>
        <v>1.7079355608591886E-2</v>
      </c>
      <c r="R35" s="23">
        <f t="shared" si="7"/>
        <v>-0.86863404707780301</v>
      </c>
      <c r="S35" s="23">
        <f t="shared" si="7"/>
        <v>0.10285036458151624</v>
      </c>
      <c r="T35" s="23">
        <f t="shared" si="7"/>
        <v>7.6255101072411499E-2</v>
      </c>
      <c r="U35" s="23">
        <f t="shared" si="7"/>
        <v>1.2550886939141425E-2</v>
      </c>
      <c r="V35" s="23">
        <f t="shared" si="7"/>
        <v>7.9393877817611792E-3</v>
      </c>
      <c r="W35" s="23">
        <f t="shared" si="7"/>
        <v>6.3936409193018837E-3</v>
      </c>
      <c r="X35" s="23">
        <f t="shared" si="7"/>
        <v>8.8999542124542121E-3</v>
      </c>
      <c r="Y35" s="23">
        <f t="shared" si="7"/>
        <v>1.6806126790526166E-3</v>
      </c>
      <c r="Z35" s="23">
        <f t="shared" si="7"/>
        <v>2.1308678507967749E-3</v>
      </c>
      <c r="AA35" s="23">
        <f t="shared" si="7"/>
        <v>-2.8617245228104382E-2</v>
      </c>
      <c r="AB35" s="23">
        <f t="shared" si="7"/>
        <v>1.3170238606034602E-2</v>
      </c>
      <c r="AC35" s="23">
        <f t="shared" si="7"/>
        <v>6.7902209334041548E-3</v>
      </c>
      <c r="AD35" s="23">
        <f t="shared" si="7"/>
        <v>1.2447955284320994E-2</v>
      </c>
      <c r="AE35" s="23">
        <f t="shared" si="7"/>
        <v>4.3236391803394125E-3</v>
      </c>
      <c r="AF35" s="23">
        <f t="shared" si="7"/>
        <v>1.8720551940767333E-3</v>
      </c>
      <c r="AG35" s="23">
        <f t="shared" si="7"/>
        <v>-1.9448390731396658E-2</v>
      </c>
      <c r="AH35" s="23">
        <f t="shared" si="7"/>
        <v>-1.6472536256708917E-2</v>
      </c>
      <c r="AI35" s="23">
        <f t="shared" si="7"/>
        <v>7.1768598879568086E-3</v>
      </c>
      <c r="AJ35" s="23">
        <f t="shared" si="7"/>
        <v>-7.3634837491804344E-3</v>
      </c>
      <c r="AK35" s="23">
        <f t="shared" si="7"/>
        <v>-3.3606491932264408E-3</v>
      </c>
      <c r="AL35" s="23">
        <f t="shared" si="7"/>
        <v>4.555451976578204E-3</v>
      </c>
      <c r="AM35" s="23">
        <f t="shared" si="7"/>
        <v>5.6077747610261469E-3</v>
      </c>
      <c r="AN35" s="23">
        <f t="shared" si="7"/>
        <v>0</v>
      </c>
    </row>
    <row r="36" spans="1:40"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c r="AA36" s="13" t="s">
        <v>93</v>
      </c>
      <c r="AB36" s="13" t="s">
        <v>93</v>
      </c>
      <c r="AC36" s="13" t="s">
        <v>93</v>
      </c>
      <c r="AD36" s="13" t="s">
        <v>93</v>
      </c>
      <c r="AE36" s="13" t="s">
        <v>93</v>
      </c>
      <c r="AF36" s="13" t="s">
        <v>93</v>
      </c>
      <c r="AG36" s="13" t="s">
        <v>93</v>
      </c>
      <c r="AH36" s="13" t="s">
        <v>93</v>
      </c>
      <c r="AI36" s="13" t="s">
        <v>93</v>
      </c>
      <c r="AJ36" s="13" t="s">
        <v>93</v>
      </c>
      <c r="AK36" s="13" t="s">
        <v>93</v>
      </c>
      <c r="AL36" s="13" t="s">
        <v>93</v>
      </c>
      <c r="AM36" s="13" t="s">
        <v>93</v>
      </c>
      <c r="AN36" s="13" t="s">
        <v>93</v>
      </c>
    </row>
    <row r="37" spans="1:40"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c r="AA37" s="9" t="s">
        <v>91</v>
      </c>
      <c r="AB37" s="9" t="s">
        <v>91</v>
      </c>
      <c r="AC37" s="9" t="s">
        <v>91</v>
      </c>
      <c r="AD37" s="9" t="s">
        <v>91</v>
      </c>
      <c r="AE37" s="9" t="s">
        <v>91</v>
      </c>
      <c r="AF37" s="9" t="s">
        <v>91</v>
      </c>
      <c r="AG37" s="9" t="s">
        <v>91</v>
      </c>
      <c r="AH37" s="9" t="s">
        <v>91</v>
      </c>
      <c r="AI37" s="9" t="s">
        <v>91</v>
      </c>
      <c r="AJ37" s="9" t="s">
        <v>91</v>
      </c>
      <c r="AK37" s="9" t="s">
        <v>91</v>
      </c>
      <c r="AL37" s="9" t="s">
        <v>91</v>
      </c>
      <c r="AM37" s="9" t="s">
        <v>91</v>
      </c>
      <c r="AN37" s="9" t="s">
        <v>91</v>
      </c>
    </row>
    <row r="38" spans="1:40" ht="19" x14ac:dyDescent="0.25">
      <c r="A38" s="5" t="s">
        <v>30</v>
      </c>
      <c r="B38" s="1" t="s">
        <v>92</v>
      </c>
      <c r="C38" s="1">
        <v>9000000</v>
      </c>
      <c r="D38" s="1">
        <v>12300000</v>
      </c>
      <c r="E38" s="1">
        <v>7300000</v>
      </c>
      <c r="F38" s="1">
        <v>200000</v>
      </c>
      <c r="G38" s="1">
        <v>8100000</v>
      </c>
      <c r="H38" s="1">
        <v>7900000</v>
      </c>
      <c r="I38" s="1">
        <v>7700000</v>
      </c>
      <c r="J38" s="1">
        <v>26300000</v>
      </c>
      <c r="K38" s="1">
        <v>22995000</v>
      </c>
      <c r="L38" s="1">
        <v>28350000</v>
      </c>
      <c r="M38" s="1">
        <v>31786000</v>
      </c>
      <c r="N38" s="1">
        <v>47726000</v>
      </c>
      <c r="O38" s="1">
        <v>42174000</v>
      </c>
      <c r="P38" s="1">
        <v>37459000</v>
      </c>
      <c r="Q38" s="1">
        <v>31313000</v>
      </c>
      <c r="R38" s="1">
        <v>16048000</v>
      </c>
      <c r="S38" s="1">
        <v>91247000</v>
      </c>
      <c r="T38" s="1">
        <v>56926000</v>
      </c>
      <c r="U38" s="1">
        <v>188106000</v>
      </c>
      <c r="V38" s="1">
        <v>100580000</v>
      </c>
      <c r="W38" s="1">
        <v>88490000</v>
      </c>
      <c r="X38" s="1">
        <v>38234000</v>
      </c>
      <c r="Y38" s="1">
        <v>78557000</v>
      </c>
      <c r="Z38" s="1">
        <v>197113000</v>
      </c>
      <c r="AA38" s="1">
        <v>272984000</v>
      </c>
      <c r="AB38" s="1">
        <v>286305000</v>
      </c>
      <c r="AC38" s="1">
        <v>219821000</v>
      </c>
      <c r="AD38" s="1">
        <v>202952000</v>
      </c>
      <c r="AE38" s="1">
        <v>470048000</v>
      </c>
      <c r="AF38" s="1">
        <v>443420000</v>
      </c>
      <c r="AG38" s="1">
        <v>515646000</v>
      </c>
      <c r="AH38" s="1">
        <v>573383000</v>
      </c>
      <c r="AI38" s="1">
        <v>438961000</v>
      </c>
      <c r="AJ38" s="1">
        <v>542174000</v>
      </c>
      <c r="AK38" s="1">
        <v>817398000</v>
      </c>
      <c r="AL38" s="1">
        <v>887009000</v>
      </c>
      <c r="AM38" s="1">
        <v>579500000</v>
      </c>
      <c r="AN38" s="1">
        <v>650000000</v>
      </c>
    </row>
    <row r="39" spans="1:40" ht="19" x14ac:dyDescent="0.25">
      <c r="A39" s="5" t="s">
        <v>31</v>
      </c>
      <c r="B39" s="1" t="s">
        <v>92</v>
      </c>
      <c r="C39" s="1" t="s">
        <v>92</v>
      </c>
      <c r="D39" s="1" t="s">
        <v>92</v>
      </c>
      <c r="E39" s="1" t="s">
        <v>92</v>
      </c>
      <c r="F39" s="1" t="s">
        <v>92</v>
      </c>
      <c r="G39" s="1" t="s">
        <v>92</v>
      </c>
      <c r="H39" s="1" t="s">
        <v>92</v>
      </c>
      <c r="I39" s="1" t="s">
        <v>92</v>
      </c>
      <c r="J39" s="1" t="s">
        <v>92</v>
      </c>
      <c r="K39" s="1">
        <v>787000</v>
      </c>
      <c r="L39" s="1">
        <v>1308000</v>
      </c>
      <c r="M39" s="1">
        <v>1087000</v>
      </c>
      <c r="N39" s="1">
        <v>1299000</v>
      </c>
      <c r="O39" s="1">
        <v>746000</v>
      </c>
      <c r="P39" s="1">
        <v>481000</v>
      </c>
      <c r="Q39" s="1">
        <v>373000</v>
      </c>
      <c r="R39" s="1">
        <v>451000</v>
      </c>
      <c r="S39" s="1">
        <v>446000</v>
      </c>
      <c r="T39" s="1">
        <v>382000</v>
      </c>
      <c r="U39" s="1">
        <v>12491000</v>
      </c>
      <c r="V39" s="1">
        <v>2748000</v>
      </c>
      <c r="W39" s="1">
        <v>2909000</v>
      </c>
      <c r="X39" s="1">
        <v>2892000</v>
      </c>
      <c r="Y39" s="1">
        <v>7511000</v>
      </c>
      <c r="Z39" s="1">
        <v>8213000</v>
      </c>
      <c r="AA39" s="1">
        <v>7678000</v>
      </c>
      <c r="AB39" s="1">
        <v>7627000</v>
      </c>
      <c r="AC39" s="1">
        <v>8183000</v>
      </c>
      <c r="AD39" s="1">
        <v>10624000</v>
      </c>
      <c r="AE39" s="1">
        <v>11157000</v>
      </c>
      <c r="AF39" s="1">
        <v>13734000</v>
      </c>
      <c r="AG39" s="1">
        <v>15048000</v>
      </c>
      <c r="AH39" s="1">
        <v>24965000</v>
      </c>
      <c r="AI39" s="1">
        <v>12868000</v>
      </c>
      <c r="AJ39" s="1">
        <v>12325000</v>
      </c>
      <c r="AK39" s="1">
        <v>18332000</v>
      </c>
      <c r="AL39" s="1">
        <v>12891000</v>
      </c>
      <c r="AM39" s="1">
        <v>11200000</v>
      </c>
      <c r="AN39" s="1">
        <v>12000000</v>
      </c>
    </row>
    <row r="40" spans="1:40" ht="19" x14ac:dyDescent="0.25">
      <c r="A40" s="5" t="s">
        <v>32</v>
      </c>
      <c r="B40" s="1" t="s">
        <v>92</v>
      </c>
      <c r="C40" s="1">
        <v>9000000</v>
      </c>
      <c r="D40" s="1">
        <v>12300000</v>
      </c>
      <c r="E40" s="1">
        <v>7300000</v>
      </c>
      <c r="F40" s="1">
        <v>200000</v>
      </c>
      <c r="G40" s="1">
        <v>8100000</v>
      </c>
      <c r="H40" s="1">
        <v>7900000</v>
      </c>
      <c r="I40" s="1">
        <v>7700000</v>
      </c>
      <c r="J40" s="1">
        <v>26300000</v>
      </c>
      <c r="K40" s="1">
        <v>23782000</v>
      </c>
      <c r="L40" s="1">
        <v>29658000</v>
      </c>
      <c r="M40" s="1">
        <v>32873000</v>
      </c>
      <c r="N40" s="1">
        <v>49025000</v>
      </c>
      <c r="O40" s="1">
        <v>42920000</v>
      </c>
      <c r="P40" s="1">
        <v>37940000</v>
      </c>
      <c r="Q40" s="1">
        <v>31686000</v>
      </c>
      <c r="R40" s="1">
        <v>16499000</v>
      </c>
      <c r="S40" s="1">
        <v>91693000</v>
      </c>
      <c r="T40" s="1">
        <v>57308000</v>
      </c>
      <c r="U40" s="1">
        <v>200597000</v>
      </c>
      <c r="V40" s="1">
        <v>103328000</v>
      </c>
      <c r="W40" s="1">
        <v>91399000</v>
      </c>
      <c r="X40" s="1">
        <v>41126000</v>
      </c>
      <c r="Y40" s="1">
        <v>86068000</v>
      </c>
      <c r="Z40" s="1">
        <v>205326000</v>
      </c>
      <c r="AA40" s="1">
        <v>280662000</v>
      </c>
      <c r="AB40" s="1">
        <v>293932000</v>
      </c>
      <c r="AC40" s="1">
        <v>228004000</v>
      </c>
      <c r="AD40" s="1">
        <v>213576000</v>
      </c>
      <c r="AE40" s="1">
        <v>481205000</v>
      </c>
      <c r="AF40" s="1">
        <v>457154000</v>
      </c>
      <c r="AG40" s="1">
        <v>530694000</v>
      </c>
      <c r="AH40" s="1">
        <v>598348000</v>
      </c>
      <c r="AI40" s="1">
        <v>451829000</v>
      </c>
      <c r="AJ40" s="1">
        <v>554499000</v>
      </c>
      <c r="AK40" s="1">
        <v>835730000</v>
      </c>
      <c r="AL40" s="1">
        <v>899900000</v>
      </c>
      <c r="AM40" s="1">
        <v>590700000</v>
      </c>
      <c r="AN40" s="1">
        <v>662000000</v>
      </c>
    </row>
    <row r="41" spans="1:40" ht="19" x14ac:dyDescent="0.25">
      <c r="A41" s="5" t="s">
        <v>33</v>
      </c>
      <c r="B41" s="1" t="s">
        <v>92</v>
      </c>
      <c r="C41" s="1">
        <v>30300000</v>
      </c>
      <c r="D41" s="1">
        <v>23200000</v>
      </c>
      <c r="E41" s="1">
        <v>26100000</v>
      </c>
      <c r="F41" s="1">
        <v>27200000</v>
      </c>
      <c r="G41" s="1">
        <v>41900000</v>
      </c>
      <c r="H41" s="1">
        <v>39300000</v>
      </c>
      <c r="I41" s="1">
        <v>48900000</v>
      </c>
      <c r="J41" s="1">
        <v>56000000</v>
      </c>
      <c r="K41" s="1">
        <v>56085000</v>
      </c>
      <c r="L41" s="1">
        <v>56553000</v>
      </c>
      <c r="M41" s="1">
        <v>62940000</v>
      </c>
      <c r="N41" s="1">
        <v>62148000</v>
      </c>
      <c r="O41" s="1">
        <v>69186000</v>
      </c>
      <c r="P41" s="1">
        <v>67783000</v>
      </c>
      <c r="Q41" s="1">
        <v>83199000</v>
      </c>
      <c r="R41" s="1">
        <v>101449000</v>
      </c>
      <c r="S41" s="1">
        <v>144244000</v>
      </c>
      <c r="T41" s="1">
        <v>146672000</v>
      </c>
      <c r="U41" s="1">
        <v>172395000</v>
      </c>
      <c r="V41" s="1">
        <v>257930000</v>
      </c>
      <c r="W41" s="1">
        <v>282440000</v>
      </c>
      <c r="X41" s="1">
        <v>240680000</v>
      </c>
      <c r="Y41" s="1">
        <v>244515000</v>
      </c>
      <c r="Z41" s="1">
        <v>209462000</v>
      </c>
      <c r="AA41" s="1">
        <v>214446000</v>
      </c>
      <c r="AB41" s="1">
        <v>240257000</v>
      </c>
      <c r="AC41" s="1">
        <v>302725000</v>
      </c>
      <c r="AD41" s="1">
        <v>395915000</v>
      </c>
      <c r="AE41" s="1">
        <v>437575000</v>
      </c>
      <c r="AF41" s="1">
        <v>465853000</v>
      </c>
      <c r="AG41" s="1">
        <v>580565000</v>
      </c>
      <c r="AH41" s="1">
        <v>1024222000</v>
      </c>
      <c r="AI41" s="1">
        <v>910211000</v>
      </c>
      <c r="AJ41" s="1">
        <v>1001339000</v>
      </c>
      <c r="AK41" s="1">
        <v>1142717000</v>
      </c>
      <c r="AL41" s="1">
        <v>1279294000</v>
      </c>
      <c r="AM41" s="1" t="s">
        <v>92</v>
      </c>
      <c r="AN41" s="1" t="s">
        <v>92</v>
      </c>
    </row>
    <row r="42" spans="1:40" ht="19" x14ac:dyDescent="0.25">
      <c r="A42" s="5" t="s">
        <v>34</v>
      </c>
      <c r="B42" s="1" t="s">
        <v>92</v>
      </c>
      <c r="C42" s="1" t="s">
        <v>92</v>
      </c>
      <c r="D42" s="1" t="s">
        <v>92</v>
      </c>
      <c r="E42" s="1" t="s">
        <v>92</v>
      </c>
      <c r="F42" s="1" t="s">
        <v>92</v>
      </c>
      <c r="G42" s="1" t="s">
        <v>92</v>
      </c>
      <c r="H42" s="1" t="s">
        <v>92</v>
      </c>
      <c r="I42" s="1" t="s">
        <v>92</v>
      </c>
      <c r="J42" s="1" t="s">
        <v>92</v>
      </c>
      <c r="K42" s="1" t="s">
        <v>92</v>
      </c>
      <c r="L42" s="1" t="s">
        <v>92</v>
      </c>
      <c r="M42" s="1" t="s">
        <v>92</v>
      </c>
      <c r="N42" s="1" t="s">
        <v>92</v>
      </c>
      <c r="O42" s="1" t="s">
        <v>92</v>
      </c>
      <c r="P42" s="1" t="s">
        <v>92</v>
      </c>
      <c r="Q42" s="1" t="s">
        <v>92</v>
      </c>
      <c r="R42" s="1" t="s">
        <v>92</v>
      </c>
      <c r="S42" s="1" t="s">
        <v>92</v>
      </c>
      <c r="T42" s="1" t="s">
        <v>92</v>
      </c>
      <c r="U42" s="1" t="s">
        <v>92</v>
      </c>
      <c r="V42" s="1" t="s">
        <v>92</v>
      </c>
      <c r="W42" s="1" t="s">
        <v>92</v>
      </c>
      <c r="X42" s="1" t="s">
        <v>92</v>
      </c>
      <c r="Y42" s="1" t="s">
        <v>92</v>
      </c>
      <c r="Z42" s="1" t="s">
        <v>92</v>
      </c>
      <c r="AA42" s="1" t="s">
        <v>92</v>
      </c>
      <c r="AB42" s="1" t="s">
        <v>92</v>
      </c>
      <c r="AC42" s="1" t="s">
        <v>92</v>
      </c>
      <c r="AD42" s="1" t="s">
        <v>92</v>
      </c>
      <c r="AE42" s="1" t="s">
        <v>92</v>
      </c>
      <c r="AF42" s="1" t="s">
        <v>92</v>
      </c>
      <c r="AG42" s="1" t="s">
        <v>92</v>
      </c>
      <c r="AH42" s="1" t="s">
        <v>92</v>
      </c>
      <c r="AI42" s="1" t="s">
        <v>92</v>
      </c>
      <c r="AJ42" s="1" t="s">
        <v>92</v>
      </c>
      <c r="AK42" s="1" t="s">
        <v>92</v>
      </c>
      <c r="AL42" s="1" t="s">
        <v>92</v>
      </c>
      <c r="AM42" s="1" t="s">
        <v>92</v>
      </c>
      <c r="AN42" s="1" t="s">
        <v>92</v>
      </c>
    </row>
    <row r="43" spans="1:40" ht="19" x14ac:dyDescent="0.25">
      <c r="A43" s="5" t="s">
        <v>35</v>
      </c>
      <c r="B43" s="1" t="s">
        <v>92</v>
      </c>
      <c r="C43" s="1">
        <v>200000</v>
      </c>
      <c r="D43" s="1">
        <v>100000</v>
      </c>
      <c r="E43" s="1">
        <v>100000</v>
      </c>
      <c r="F43" s="1">
        <v>7000000</v>
      </c>
      <c r="G43" s="1">
        <v>5700000</v>
      </c>
      <c r="H43" s="1">
        <v>4500000</v>
      </c>
      <c r="I43" s="1">
        <v>1400000</v>
      </c>
      <c r="J43" s="1">
        <v>3500000</v>
      </c>
      <c r="K43" s="1">
        <v>6420000</v>
      </c>
      <c r="L43" s="1">
        <v>6336000</v>
      </c>
      <c r="M43" s="1">
        <v>7307000</v>
      </c>
      <c r="N43" s="1">
        <v>6507000</v>
      </c>
      <c r="O43" s="1">
        <v>9840000</v>
      </c>
      <c r="P43" s="1">
        <v>7214000</v>
      </c>
      <c r="Q43" s="1">
        <v>33873000</v>
      </c>
      <c r="R43" s="1">
        <v>58558000</v>
      </c>
      <c r="S43" s="1">
        <v>96323000</v>
      </c>
      <c r="T43" s="1">
        <v>139486000</v>
      </c>
      <c r="U43" s="1">
        <v>166974000</v>
      </c>
      <c r="V43" s="1">
        <v>258509000</v>
      </c>
      <c r="W43" s="1">
        <v>274367000</v>
      </c>
      <c r="X43" s="1">
        <v>305576000</v>
      </c>
      <c r="Y43" s="1">
        <v>192449000</v>
      </c>
      <c r="Z43" s="1">
        <v>198911000</v>
      </c>
      <c r="AA43" s="1">
        <v>157701000</v>
      </c>
      <c r="AB43" s="1">
        <v>173938000</v>
      </c>
      <c r="AC43" s="1">
        <v>228783000</v>
      </c>
      <c r="AD43" s="1">
        <v>318545000</v>
      </c>
      <c r="AE43" s="1">
        <v>651328000</v>
      </c>
      <c r="AF43" s="1">
        <v>614382000</v>
      </c>
      <c r="AG43" s="1">
        <v>649478000</v>
      </c>
      <c r="AH43" s="1">
        <v>619586000</v>
      </c>
      <c r="AI43" s="1">
        <v>805271000</v>
      </c>
      <c r="AJ43" s="1">
        <v>938964000</v>
      </c>
      <c r="AK43" s="1">
        <v>979802000</v>
      </c>
      <c r="AL43" s="1">
        <v>1151090000</v>
      </c>
      <c r="AM43" s="1">
        <v>4260100000</v>
      </c>
      <c r="AN43" s="1">
        <v>4334000000</v>
      </c>
    </row>
    <row r="44" spans="1:40" ht="19" x14ac:dyDescent="0.25">
      <c r="A44" s="6" t="s">
        <v>36</v>
      </c>
      <c r="B44" s="10" t="s">
        <v>92</v>
      </c>
      <c r="C44" s="10">
        <v>39500000</v>
      </c>
      <c r="D44" s="10">
        <v>35600000</v>
      </c>
      <c r="E44" s="10">
        <v>33500000</v>
      </c>
      <c r="F44" s="10">
        <v>34400000</v>
      </c>
      <c r="G44" s="10">
        <v>55700000</v>
      </c>
      <c r="H44" s="10">
        <v>51700000</v>
      </c>
      <c r="I44" s="10">
        <v>58000000</v>
      </c>
      <c r="J44" s="10">
        <v>85800000</v>
      </c>
      <c r="K44" s="10">
        <v>86287000</v>
      </c>
      <c r="L44" s="10">
        <v>92547000</v>
      </c>
      <c r="M44" s="10">
        <v>103120000</v>
      </c>
      <c r="N44" s="10">
        <v>117680000</v>
      </c>
      <c r="O44" s="10">
        <v>121946000</v>
      </c>
      <c r="P44" s="10">
        <v>112937000</v>
      </c>
      <c r="Q44" s="10">
        <v>148758000</v>
      </c>
      <c r="R44" s="10">
        <v>176506000</v>
      </c>
      <c r="S44" s="10">
        <v>332260000</v>
      </c>
      <c r="T44" s="10">
        <v>343466000</v>
      </c>
      <c r="U44" s="10">
        <v>539966000</v>
      </c>
      <c r="V44" s="10">
        <v>619767000</v>
      </c>
      <c r="W44" s="10">
        <v>648206000</v>
      </c>
      <c r="X44" s="10">
        <v>587382000</v>
      </c>
      <c r="Y44" s="10">
        <v>523032000</v>
      </c>
      <c r="Z44" s="10">
        <v>613699000</v>
      </c>
      <c r="AA44" s="10">
        <v>652809000</v>
      </c>
      <c r="AB44" s="10">
        <v>708127000</v>
      </c>
      <c r="AC44" s="10">
        <v>759512000</v>
      </c>
      <c r="AD44" s="10">
        <v>928036000</v>
      </c>
      <c r="AE44" s="10">
        <v>1570108000</v>
      </c>
      <c r="AF44" s="10">
        <v>1537389000</v>
      </c>
      <c r="AG44" s="10">
        <v>1760737000</v>
      </c>
      <c r="AH44" s="10">
        <v>2242156000</v>
      </c>
      <c r="AI44" s="10">
        <v>2167311000</v>
      </c>
      <c r="AJ44" s="10">
        <v>2494802000</v>
      </c>
      <c r="AK44" s="10">
        <v>2958249000</v>
      </c>
      <c r="AL44" s="10">
        <v>3330284000</v>
      </c>
      <c r="AM44" s="10">
        <v>4850800000</v>
      </c>
      <c r="AN44" s="10">
        <v>4996000000</v>
      </c>
    </row>
    <row r="45" spans="1:40" ht="19" x14ac:dyDescent="0.25">
      <c r="A45" s="5" t="s">
        <v>37</v>
      </c>
      <c r="B45" s="1" t="s">
        <v>92</v>
      </c>
      <c r="C45" s="1">
        <v>4100000</v>
      </c>
      <c r="D45" s="1">
        <v>5400000</v>
      </c>
      <c r="E45" s="1">
        <v>5400000</v>
      </c>
      <c r="F45" s="1">
        <v>5000000</v>
      </c>
      <c r="G45" s="1">
        <v>5200000</v>
      </c>
      <c r="H45" s="1">
        <v>5100000</v>
      </c>
      <c r="I45" s="1">
        <v>5000000</v>
      </c>
      <c r="J45" s="1">
        <v>8000000</v>
      </c>
      <c r="K45" s="1">
        <v>8286000</v>
      </c>
      <c r="L45" s="1">
        <v>10412000</v>
      </c>
      <c r="M45" s="1">
        <v>12085000</v>
      </c>
      <c r="N45" s="1">
        <v>11863000</v>
      </c>
      <c r="O45" s="1">
        <v>13698000</v>
      </c>
      <c r="P45" s="1">
        <v>14337000</v>
      </c>
      <c r="Q45" s="1">
        <v>14210000</v>
      </c>
      <c r="R45" s="1">
        <v>25544000</v>
      </c>
      <c r="S45" s="1">
        <v>24730000</v>
      </c>
      <c r="T45" s="1">
        <v>32396000</v>
      </c>
      <c r="U45" s="1">
        <v>33438000</v>
      </c>
      <c r="V45" s="1">
        <v>39398000</v>
      </c>
      <c r="W45" s="1">
        <v>44170000</v>
      </c>
      <c r="X45" s="1">
        <v>62327000</v>
      </c>
      <c r="Y45" s="1">
        <v>63520000</v>
      </c>
      <c r="Z45" s="1">
        <v>61467000</v>
      </c>
      <c r="AA45" s="1">
        <v>59713000</v>
      </c>
      <c r="AB45" s="1">
        <v>61360000</v>
      </c>
      <c r="AC45" s="1">
        <v>74337000</v>
      </c>
      <c r="AD45" s="1">
        <v>74733000</v>
      </c>
      <c r="AE45" s="1">
        <v>84668000</v>
      </c>
      <c r="AF45" s="1">
        <v>81753000</v>
      </c>
      <c r="AG45" s="1">
        <v>75807000</v>
      </c>
      <c r="AH45" s="1">
        <v>77086000</v>
      </c>
      <c r="AI45" s="1">
        <v>100395000</v>
      </c>
      <c r="AJ45" s="1">
        <v>332915000</v>
      </c>
      <c r="AK45" s="1">
        <v>388113000</v>
      </c>
      <c r="AL45" s="1">
        <v>409068000</v>
      </c>
      <c r="AM45" s="1">
        <v>453700000</v>
      </c>
      <c r="AN45" s="1">
        <v>454800000</v>
      </c>
    </row>
    <row r="46" spans="1:40" ht="19" x14ac:dyDescent="0.25">
      <c r="A46" s="5" t="s">
        <v>38</v>
      </c>
      <c r="B46" s="1" t="s">
        <v>92</v>
      </c>
      <c r="C46" s="1" t="s">
        <v>92</v>
      </c>
      <c r="D46" s="1" t="s">
        <v>92</v>
      </c>
      <c r="E46" s="1" t="s">
        <v>92</v>
      </c>
      <c r="F46" s="1" t="s">
        <v>92</v>
      </c>
      <c r="G46" s="1" t="s">
        <v>92</v>
      </c>
      <c r="H46" s="1" t="s">
        <v>92</v>
      </c>
      <c r="I46" s="1" t="s">
        <v>92</v>
      </c>
      <c r="J46" s="1" t="s">
        <v>92</v>
      </c>
      <c r="K46" s="1" t="s">
        <v>92</v>
      </c>
      <c r="L46" s="1" t="s">
        <v>92</v>
      </c>
      <c r="M46" s="1" t="s">
        <v>92</v>
      </c>
      <c r="N46" s="1" t="s">
        <v>92</v>
      </c>
      <c r="O46" s="1" t="s">
        <v>92</v>
      </c>
      <c r="P46" s="1" t="s">
        <v>92</v>
      </c>
      <c r="Q46" s="1" t="s">
        <v>92</v>
      </c>
      <c r="R46" s="1" t="s">
        <v>92</v>
      </c>
      <c r="S46" s="1">
        <v>176269000</v>
      </c>
      <c r="T46" s="1">
        <v>237753000</v>
      </c>
      <c r="U46" s="1">
        <v>360843000</v>
      </c>
      <c r="V46" s="1">
        <v>549040000</v>
      </c>
      <c r="W46" s="1">
        <v>684521000</v>
      </c>
      <c r="X46" s="1">
        <v>846433000</v>
      </c>
      <c r="Y46" s="1">
        <v>1023372000</v>
      </c>
      <c r="Z46" s="1">
        <v>1074397000</v>
      </c>
      <c r="AA46" s="1">
        <v>1194827000</v>
      </c>
      <c r="AB46" s="1">
        <v>1323469000</v>
      </c>
      <c r="AC46" s="1">
        <v>1711514000</v>
      </c>
      <c r="AD46" s="1">
        <v>2006173000</v>
      </c>
      <c r="AE46" s="1">
        <v>2460611000</v>
      </c>
      <c r="AF46" s="1">
        <v>2586683000</v>
      </c>
      <c r="AG46" s="1">
        <v>2675402000</v>
      </c>
      <c r="AH46" s="1">
        <v>2716079000</v>
      </c>
      <c r="AI46" s="1">
        <v>3432786000</v>
      </c>
      <c r="AJ46" s="1">
        <v>3746094000</v>
      </c>
      <c r="AK46" s="1">
        <v>4395918000</v>
      </c>
      <c r="AL46" s="1">
        <v>4736828000</v>
      </c>
      <c r="AM46" s="1">
        <v>6522300000</v>
      </c>
      <c r="AN46" s="1">
        <v>6674200000</v>
      </c>
    </row>
    <row r="47" spans="1:40" ht="19" x14ac:dyDescent="0.25">
      <c r="A47" s="5" t="s">
        <v>39</v>
      </c>
      <c r="B47" s="1" t="s">
        <v>92</v>
      </c>
      <c r="C47" s="1">
        <v>7000000</v>
      </c>
      <c r="D47" s="1">
        <v>7200000</v>
      </c>
      <c r="E47" s="1">
        <v>6800000</v>
      </c>
      <c r="F47" s="1">
        <v>13800000</v>
      </c>
      <c r="G47" s="1">
        <v>17500000</v>
      </c>
      <c r="H47" s="1">
        <v>18300000</v>
      </c>
      <c r="I47" s="1">
        <v>24200000</v>
      </c>
      <c r="J47" s="1">
        <v>35500000</v>
      </c>
      <c r="K47" s="1">
        <v>32620000</v>
      </c>
      <c r="L47" s="1">
        <v>36613000</v>
      </c>
      <c r="M47" s="1">
        <v>50167000</v>
      </c>
      <c r="N47" s="1">
        <v>49593000</v>
      </c>
      <c r="O47" s="1">
        <v>79483000</v>
      </c>
      <c r="P47" s="1">
        <v>91813000</v>
      </c>
      <c r="Q47" s="1">
        <v>101901000</v>
      </c>
      <c r="R47" s="1">
        <v>268311000</v>
      </c>
      <c r="S47" s="1">
        <v>203984000</v>
      </c>
      <c r="T47" s="1">
        <v>232934000</v>
      </c>
      <c r="U47" s="1">
        <v>293009000</v>
      </c>
      <c r="V47" s="1">
        <v>377907000</v>
      </c>
      <c r="W47" s="1">
        <v>396069000</v>
      </c>
      <c r="X47" s="1">
        <v>443224000</v>
      </c>
      <c r="Y47" s="1">
        <v>495627000</v>
      </c>
      <c r="Z47" s="1">
        <v>468862000</v>
      </c>
      <c r="AA47" s="1">
        <v>481900000</v>
      </c>
      <c r="AB47" s="1">
        <v>496182000</v>
      </c>
      <c r="AC47" s="1">
        <v>566538000</v>
      </c>
      <c r="AD47" s="1">
        <v>618888000</v>
      </c>
      <c r="AE47" s="1">
        <v>784642000</v>
      </c>
      <c r="AF47" s="1">
        <v>744680000</v>
      </c>
      <c r="AG47" s="1">
        <v>707454000</v>
      </c>
      <c r="AH47" s="1">
        <v>641005000</v>
      </c>
      <c r="AI47" s="1">
        <v>898807000</v>
      </c>
      <c r="AJ47" s="1">
        <v>916768000</v>
      </c>
      <c r="AK47" s="1">
        <v>1049660000</v>
      </c>
      <c r="AL47" s="1">
        <v>1081465000</v>
      </c>
      <c r="AM47" s="1">
        <v>1588000000</v>
      </c>
      <c r="AN47" s="1">
        <v>1595200000</v>
      </c>
    </row>
    <row r="48" spans="1:40" ht="19" x14ac:dyDescent="0.25">
      <c r="A48" s="5" t="s">
        <v>40</v>
      </c>
      <c r="B48" s="1" t="s">
        <v>92</v>
      </c>
      <c r="C48" s="1">
        <v>7000000</v>
      </c>
      <c r="D48" s="1">
        <v>7200000</v>
      </c>
      <c r="E48" s="1">
        <v>6800000</v>
      </c>
      <c r="F48" s="1">
        <v>13800000</v>
      </c>
      <c r="G48" s="1">
        <v>17500000</v>
      </c>
      <c r="H48" s="1">
        <v>18300000</v>
      </c>
      <c r="I48" s="1">
        <v>24200000</v>
      </c>
      <c r="J48" s="1">
        <v>35500000</v>
      </c>
      <c r="K48" s="1">
        <v>32620000</v>
      </c>
      <c r="L48" s="1">
        <v>36613000</v>
      </c>
      <c r="M48" s="1">
        <v>50167000</v>
      </c>
      <c r="N48" s="1">
        <v>49593000</v>
      </c>
      <c r="O48" s="1">
        <v>79483000</v>
      </c>
      <c r="P48" s="1">
        <v>91813000</v>
      </c>
      <c r="Q48" s="1">
        <v>101901000</v>
      </c>
      <c r="R48" s="1">
        <v>268311000</v>
      </c>
      <c r="S48" s="1">
        <v>380253000</v>
      </c>
      <c r="T48" s="1">
        <v>470687000</v>
      </c>
      <c r="U48" s="1">
        <v>653852000</v>
      </c>
      <c r="V48" s="1">
        <v>926947000</v>
      </c>
      <c r="W48" s="1">
        <v>1080590000</v>
      </c>
      <c r="X48" s="1">
        <v>1289657000</v>
      </c>
      <c r="Y48" s="1">
        <v>1518999000</v>
      </c>
      <c r="Z48" s="1">
        <v>1543259000</v>
      </c>
      <c r="AA48" s="1">
        <v>1676727000</v>
      </c>
      <c r="AB48" s="1">
        <v>1819651000</v>
      </c>
      <c r="AC48" s="1">
        <v>2278052000</v>
      </c>
      <c r="AD48" s="1">
        <v>2625061000</v>
      </c>
      <c r="AE48" s="1">
        <v>3245253000</v>
      </c>
      <c r="AF48" s="1">
        <v>3331363000</v>
      </c>
      <c r="AG48" s="1">
        <v>3382856000</v>
      </c>
      <c r="AH48" s="1">
        <v>3357084000</v>
      </c>
      <c r="AI48" s="1">
        <v>4331593000</v>
      </c>
      <c r="AJ48" s="1">
        <v>4662862000</v>
      </c>
      <c r="AK48" s="1">
        <v>5445578000</v>
      </c>
      <c r="AL48" s="1">
        <v>5818293000</v>
      </c>
      <c r="AM48" s="1">
        <v>8110300000</v>
      </c>
      <c r="AN48" s="1">
        <v>8269400000</v>
      </c>
    </row>
    <row r="49" spans="1:40"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t="s">
        <v>92</v>
      </c>
      <c r="O49" s="1" t="s">
        <v>92</v>
      </c>
      <c r="P49" s="1" t="s">
        <v>92</v>
      </c>
      <c r="Q49" s="1" t="s">
        <v>92</v>
      </c>
      <c r="R49" s="1" t="s">
        <v>92</v>
      </c>
      <c r="S49" s="1">
        <v>8585000</v>
      </c>
      <c r="T49" s="1">
        <v>10845000</v>
      </c>
      <c r="U49" s="1">
        <v>9328000</v>
      </c>
      <c r="V49" s="1">
        <v>8421000</v>
      </c>
      <c r="W49" s="1">
        <v>15826000</v>
      </c>
      <c r="X49" s="1">
        <v>355000</v>
      </c>
      <c r="Y49" s="1" t="s">
        <v>92</v>
      </c>
      <c r="Z49" s="1" t="s">
        <v>92</v>
      </c>
      <c r="AA49" s="1" t="s">
        <v>92</v>
      </c>
      <c r="AB49" s="1" t="s">
        <v>92</v>
      </c>
      <c r="AC49" s="1" t="s">
        <v>92</v>
      </c>
      <c r="AD49" s="1" t="s">
        <v>92</v>
      </c>
      <c r="AE49" s="1">
        <v>19862000</v>
      </c>
      <c r="AF49" s="1">
        <v>18092000</v>
      </c>
      <c r="AG49" s="1">
        <v>23048000</v>
      </c>
      <c r="AH49" s="1">
        <v>13949000</v>
      </c>
      <c r="AI49" s="1">
        <v>17394000</v>
      </c>
      <c r="AJ49" s="1">
        <v>27378000</v>
      </c>
      <c r="AK49" s="1">
        <v>24971000</v>
      </c>
      <c r="AL49" s="1">
        <v>30970000</v>
      </c>
      <c r="AM49" s="1">
        <v>24000000</v>
      </c>
      <c r="AN49" s="1">
        <v>22400000</v>
      </c>
    </row>
    <row r="50" spans="1:40" ht="19" x14ac:dyDescent="0.25">
      <c r="A50" s="5" t="s">
        <v>42</v>
      </c>
      <c r="B50" s="1" t="s">
        <v>92</v>
      </c>
      <c r="C50" s="1" t="s">
        <v>92</v>
      </c>
      <c r="D50" s="1" t="s">
        <v>92</v>
      </c>
      <c r="E50" s="1" t="s">
        <v>92</v>
      </c>
      <c r="F50" s="1" t="s">
        <v>92</v>
      </c>
      <c r="G50" s="1" t="s">
        <v>92</v>
      </c>
      <c r="H50" s="1" t="s">
        <v>92</v>
      </c>
      <c r="I50" s="1" t="s">
        <v>92</v>
      </c>
      <c r="J50" s="1" t="s">
        <v>92</v>
      </c>
      <c r="K50" s="1" t="s">
        <v>92</v>
      </c>
      <c r="L50" s="1" t="s">
        <v>92</v>
      </c>
      <c r="M50" s="1" t="s">
        <v>92</v>
      </c>
      <c r="N50" s="1" t="s">
        <v>92</v>
      </c>
      <c r="O50" s="1" t="s">
        <v>92</v>
      </c>
      <c r="P50" s="1" t="s">
        <v>92</v>
      </c>
      <c r="Q50" s="1">
        <v>649000</v>
      </c>
      <c r="R50" s="1">
        <v>1519000</v>
      </c>
      <c r="S50" s="1">
        <v>1788000</v>
      </c>
      <c r="T50" s="1" t="s">
        <v>92</v>
      </c>
      <c r="U50" s="1" t="s">
        <v>92</v>
      </c>
      <c r="V50" s="1" t="s">
        <v>92</v>
      </c>
      <c r="W50" s="1" t="s">
        <v>92</v>
      </c>
      <c r="X50" s="1" t="s">
        <v>92</v>
      </c>
      <c r="Y50" s="1" t="s">
        <v>92</v>
      </c>
      <c r="Z50" s="1" t="s">
        <v>92</v>
      </c>
      <c r="AA50" s="1" t="s">
        <v>92</v>
      </c>
      <c r="AB50" s="1" t="s">
        <v>92</v>
      </c>
      <c r="AC50" s="1" t="s">
        <v>92</v>
      </c>
      <c r="AD50" s="1" t="s">
        <v>92</v>
      </c>
      <c r="AE50" s="1" t="s">
        <v>92</v>
      </c>
      <c r="AF50" s="1" t="s">
        <v>92</v>
      </c>
      <c r="AG50" s="1" t="s">
        <v>92</v>
      </c>
      <c r="AH50" s="1" t="s">
        <v>92</v>
      </c>
      <c r="AI50" s="1" t="s">
        <v>92</v>
      </c>
      <c r="AJ50" s="1" t="s">
        <v>92</v>
      </c>
      <c r="AK50" s="1" t="s">
        <v>92</v>
      </c>
      <c r="AL50" s="1" t="s">
        <v>92</v>
      </c>
      <c r="AM50" s="1" t="s">
        <v>92</v>
      </c>
      <c r="AN50" s="1" t="s">
        <v>92</v>
      </c>
    </row>
    <row r="51" spans="1:40" ht="19" x14ac:dyDescent="0.25">
      <c r="A51" s="5" t="s">
        <v>43</v>
      </c>
      <c r="B51" s="1" t="s">
        <v>92</v>
      </c>
      <c r="C51" s="1">
        <v>600000</v>
      </c>
      <c r="D51" s="1">
        <v>1100000</v>
      </c>
      <c r="E51" s="1">
        <v>1100000</v>
      </c>
      <c r="F51" s="1">
        <v>3100000</v>
      </c>
      <c r="G51" s="1">
        <v>3500000</v>
      </c>
      <c r="H51" s="1">
        <v>3300000</v>
      </c>
      <c r="I51" s="1">
        <v>1600000</v>
      </c>
      <c r="J51" s="1">
        <v>4000000</v>
      </c>
      <c r="K51" s="1">
        <v>12142000</v>
      </c>
      <c r="L51" s="1">
        <v>11549000</v>
      </c>
      <c r="M51" s="1">
        <v>14371000</v>
      </c>
      <c r="N51" s="1">
        <v>14993000</v>
      </c>
      <c r="O51" s="1">
        <v>15386000</v>
      </c>
      <c r="P51" s="1">
        <v>16076000</v>
      </c>
      <c r="Q51" s="1">
        <v>11201000</v>
      </c>
      <c r="R51" s="1">
        <v>16857000</v>
      </c>
      <c r="S51" s="1">
        <v>6733000</v>
      </c>
      <c r="T51" s="1">
        <v>8460000</v>
      </c>
      <c r="U51" s="1">
        <v>12933000</v>
      </c>
      <c r="V51" s="1">
        <v>14127000</v>
      </c>
      <c r="W51" s="1">
        <v>19160000</v>
      </c>
      <c r="X51" s="1">
        <v>20938000</v>
      </c>
      <c r="Y51" s="1">
        <v>14029000</v>
      </c>
      <c r="Z51" s="1">
        <v>5801000</v>
      </c>
      <c r="AA51" s="1">
        <v>11565000</v>
      </c>
      <c r="AB51" s="1">
        <v>17873000</v>
      </c>
      <c r="AC51" s="1">
        <v>16157000</v>
      </c>
      <c r="AD51" s="1">
        <v>21678000</v>
      </c>
      <c r="AE51" s="1">
        <v>36567000</v>
      </c>
      <c r="AF51" s="1">
        <v>44142000</v>
      </c>
      <c r="AG51" s="1">
        <v>44895000</v>
      </c>
      <c r="AH51" s="1">
        <v>57275000</v>
      </c>
      <c r="AI51" s="1">
        <v>71975000</v>
      </c>
      <c r="AJ51" s="1">
        <v>104864000</v>
      </c>
      <c r="AK51" s="1">
        <v>149581000</v>
      </c>
      <c r="AL51" s="1">
        <v>206828000</v>
      </c>
      <c r="AM51" s="1">
        <v>219500000</v>
      </c>
      <c r="AN51" s="1">
        <v>230900000</v>
      </c>
    </row>
    <row r="52" spans="1:40" ht="19" x14ac:dyDescent="0.25">
      <c r="A52" s="5" t="s">
        <v>44</v>
      </c>
      <c r="B52" s="1" t="s">
        <v>92</v>
      </c>
      <c r="C52" s="1">
        <v>11700000</v>
      </c>
      <c r="D52" s="1">
        <v>13700000</v>
      </c>
      <c r="E52" s="1">
        <v>13300000</v>
      </c>
      <c r="F52" s="1">
        <v>21900000</v>
      </c>
      <c r="G52" s="1">
        <v>26200000</v>
      </c>
      <c r="H52" s="1">
        <v>26700000</v>
      </c>
      <c r="I52" s="1">
        <v>30800000</v>
      </c>
      <c r="J52" s="1">
        <v>47500000</v>
      </c>
      <c r="K52" s="1">
        <v>53048000</v>
      </c>
      <c r="L52" s="1">
        <v>58574000</v>
      </c>
      <c r="M52" s="1">
        <v>76623000</v>
      </c>
      <c r="N52" s="1">
        <v>76449000</v>
      </c>
      <c r="O52" s="1">
        <v>108567000</v>
      </c>
      <c r="P52" s="1">
        <v>122226000</v>
      </c>
      <c r="Q52" s="1">
        <v>127961000</v>
      </c>
      <c r="R52" s="1">
        <v>312231000</v>
      </c>
      <c r="S52" s="1">
        <v>422089000</v>
      </c>
      <c r="T52" s="1">
        <v>522388000</v>
      </c>
      <c r="U52" s="1">
        <v>709551000</v>
      </c>
      <c r="V52" s="1">
        <v>988893000</v>
      </c>
      <c r="W52" s="1">
        <v>1159746000</v>
      </c>
      <c r="X52" s="1">
        <v>1373277000</v>
      </c>
      <c r="Y52" s="1">
        <v>1596548000</v>
      </c>
      <c r="Z52" s="1">
        <v>1610527000</v>
      </c>
      <c r="AA52" s="1">
        <v>1748005000</v>
      </c>
      <c r="AB52" s="1">
        <v>1898884000</v>
      </c>
      <c r="AC52" s="1">
        <v>2368546000</v>
      </c>
      <c r="AD52" s="1">
        <v>2721472000</v>
      </c>
      <c r="AE52" s="1">
        <v>3386350000</v>
      </c>
      <c r="AF52" s="1">
        <v>3475350000</v>
      </c>
      <c r="AG52" s="1">
        <v>3526606000</v>
      </c>
      <c r="AH52" s="1">
        <v>3505394000</v>
      </c>
      <c r="AI52" s="1">
        <v>4521357000</v>
      </c>
      <c r="AJ52" s="1">
        <v>5128019000</v>
      </c>
      <c r="AK52" s="1">
        <v>6008243000</v>
      </c>
      <c r="AL52" s="1">
        <v>6465159000</v>
      </c>
      <c r="AM52" s="1">
        <v>8807500000</v>
      </c>
      <c r="AN52" s="1">
        <v>8977500000</v>
      </c>
    </row>
    <row r="53" spans="1:40"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c r="AA53" s="1" t="s">
        <v>92</v>
      </c>
      <c r="AB53" s="1" t="s">
        <v>92</v>
      </c>
      <c r="AC53" s="1" t="s">
        <v>92</v>
      </c>
      <c r="AD53" s="1" t="s">
        <v>92</v>
      </c>
      <c r="AE53" s="1" t="s">
        <v>92</v>
      </c>
      <c r="AF53" s="1" t="s">
        <v>92</v>
      </c>
      <c r="AG53" s="1" t="s">
        <v>92</v>
      </c>
      <c r="AH53" s="1" t="s">
        <v>92</v>
      </c>
      <c r="AI53" s="1" t="s">
        <v>92</v>
      </c>
      <c r="AJ53" s="1" t="s">
        <v>92</v>
      </c>
      <c r="AK53" s="1" t="s">
        <v>92</v>
      </c>
      <c r="AL53" s="1" t="s">
        <v>92</v>
      </c>
      <c r="AM53" s="1" t="s">
        <v>92</v>
      </c>
      <c r="AN53" s="1" t="s">
        <v>92</v>
      </c>
    </row>
    <row r="54" spans="1:40" ht="20" thickBot="1" x14ac:dyDescent="0.3">
      <c r="A54" s="7" t="s">
        <v>46</v>
      </c>
      <c r="B54" s="11" t="s">
        <v>92</v>
      </c>
      <c r="C54" s="11">
        <v>51200000</v>
      </c>
      <c r="D54" s="11">
        <v>49300000</v>
      </c>
      <c r="E54" s="11">
        <v>46800000</v>
      </c>
      <c r="F54" s="11">
        <v>56300000</v>
      </c>
      <c r="G54" s="11">
        <v>81900000</v>
      </c>
      <c r="H54" s="11">
        <v>78400000</v>
      </c>
      <c r="I54" s="11">
        <v>88800000</v>
      </c>
      <c r="J54" s="11">
        <v>133300000</v>
      </c>
      <c r="K54" s="11">
        <v>139335000</v>
      </c>
      <c r="L54" s="11">
        <v>151121000</v>
      </c>
      <c r="M54" s="11">
        <v>179743000</v>
      </c>
      <c r="N54" s="11">
        <v>194129000</v>
      </c>
      <c r="O54" s="11">
        <v>230513000</v>
      </c>
      <c r="P54" s="11">
        <v>235163000</v>
      </c>
      <c r="Q54" s="11">
        <v>276719000</v>
      </c>
      <c r="R54" s="11">
        <v>488737000</v>
      </c>
      <c r="S54" s="11">
        <v>754349000</v>
      </c>
      <c r="T54" s="11">
        <v>865854000</v>
      </c>
      <c r="U54" s="11">
        <v>1249517000</v>
      </c>
      <c r="V54" s="11">
        <v>1608660000</v>
      </c>
      <c r="W54" s="11">
        <v>1807952000</v>
      </c>
      <c r="X54" s="11">
        <v>1960659000</v>
      </c>
      <c r="Y54" s="11">
        <v>2119580000</v>
      </c>
      <c r="Z54" s="11">
        <v>2224226000</v>
      </c>
      <c r="AA54" s="11">
        <v>2400814000</v>
      </c>
      <c r="AB54" s="11">
        <v>2607011000</v>
      </c>
      <c r="AC54" s="11">
        <v>3128058000</v>
      </c>
      <c r="AD54" s="11">
        <v>3649508000</v>
      </c>
      <c r="AE54" s="11">
        <v>4956458000</v>
      </c>
      <c r="AF54" s="11">
        <v>5012739000</v>
      </c>
      <c r="AG54" s="11">
        <v>5287343000</v>
      </c>
      <c r="AH54" s="11">
        <v>5747550000</v>
      </c>
      <c r="AI54" s="11">
        <v>6688668000</v>
      </c>
      <c r="AJ54" s="11">
        <v>7622821000</v>
      </c>
      <c r="AK54" s="11">
        <v>8966492000</v>
      </c>
      <c r="AL54" s="11">
        <v>9795443000</v>
      </c>
      <c r="AM54" s="11">
        <v>13658300000</v>
      </c>
      <c r="AN54" s="11">
        <v>13973500000</v>
      </c>
    </row>
    <row r="55" spans="1:40" ht="20" thickTop="1" x14ac:dyDescent="0.25">
      <c r="A55" s="5" t="s">
        <v>47</v>
      </c>
      <c r="B55" s="1" t="s">
        <v>92</v>
      </c>
      <c r="C55" s="1" t="s">
        <v>92</v>
      </c>
      <c r="D55" s="1" t="s">
        <v>92</v>
      </c>
      <c r="E55" s="1" t="s">
        <v>92</v>
      </c>
      <c r="F55" s="1">
        <v>31600000</v>
      </c>
      <c r="G55" s="1">
        <v>50100000</v>
      </c>
      <c r="H55" s="1">
        <v>39200000</v>
      </c>
      <c r="I55" s="1">
        <v>47100000</v>
      </c>
      <c r="J55" s="1">
        <v>8900000</v>
      </c>
      <c r="K55" s="1">
        <v>77073000</v>
      </c>
      <c r="L55" s="1">
        <v>80075000</v>
      </c>
      <c r="M55" s="1">
        <v>92029000</v>
      </c>
      <c r="N55" s="1" t="s">
        <v>92</v>
      </c>
      <c r="O55" s="1" t="s">
        <v>92</v>
      </c>
      <c r="P55" s="1" t="s">
        <v>92</v>
      </c>
      <c r="Q55" s="1" t="s">
        <v>92</v>
      </c>
      <c r="R55" s="1">
        <v>10085000</v>
      </c>
      <c r="S55" s="1">
        <v>15393000</v>
      </c>
      <c r="T55" s="1">
        <v>11282000</v>
      </c>
      <c r="U55" s="1">
        <v>16257000</v>
      </c>
      <c r="V55" s="1">
        <v>21161000</v>
      </c>
      <c r="W55" s="1">
        <v>17854000</v>
      </c>
      <c r="X55" s="1">
        <v>18760000</v>
      </c>
      <c r="Y55" s="1">
        <v>18872000</v>
      </c>
      <c r="Z55" s="1">
        <v>17431000</v>
      </c>
      <c r="AA55" s="1">
        <v>33693000</v>
      </c>
      <c r="AB55" s="1">
        <v>22384000</v>
      </c>
      <c r="AC55" s="1">
        <v>455228000</v>
      </c>
      <c r="AD55" s="1">
        <v>568518000</v>
      </c>
      <c r="AE55" s="1">
        <v>625445000</v>
      </c>
      <c r="AF55" s="1">
        <v>638646000</v>
      </c>
      <c r="AG55" s="1">
        <v>717159000</v>
      </c>
      <c r="AH55" s="1">
        <v>749340000</v>
      </c>
      <c r="AI55" s="1">
        <v>944904000</v>
      </c>
      <c r="AJ55" s="1">
        <v>1114277000</v>
      </c>
      <c r="AK55" s="1">
        <v>1389026000</v>
      </c>
      <c r="AL55" s="1">
        <v>1590932000</v>
      </c>
      <c r="AM55" s="1">
        <v>276300000</v>
      </c>
      <c r="AN55" s="1">
        <v>286500000</v>
      </c>
    </row>
    <row r="56" spans="1:40" ht="19" x14ac:dyDescent="0.25">
      <c r="A56" s="5" t="s">
        <v>48</v>
      </c>
      <c r="B56" s="1" t="s">
        <v>92</v>
      </c>
      <c r="C56" s="1">
        <v>600000</v>
      </c>
      <c r="D56" s="1">
        <v>700000</v>
      </c>
      <c r="E56" s="1">
        <v>800000</v>
      </c>
      <c r="F56" s="1">
        <v>1000000</v>
      </c>
      <c r="G56" s="1">
        <v>2200000</v>
      </c>
      <c r="H56" s="1">
        <v>2200000</v>
      </c>
      <c r="I56" s="1">
        <v>3900000</v>
      </c>
      <c r="J56" s="1">
        <v>3200000</v>
      </c>
      <c r="K56" s="1">
        <v>1245000</v>
      </c>
      <c r="L56" s="1">
        <v>1768000</v>
      </c>
      <c r="M56" s="1">
        <v>5365000</v>
      </c>
      <c r="N56" s="1">
        <v>5339000</v>
      </c>
      <c r="O56" s="1">
        <v>4960000</v>
      </c>
      <c r="P56" s="1">
        <v>3548000</v>
      </c>
      <c r="Q56" s="1">
        <v>2611000</v>
      </c>
      <c r="R56" s="1">
        <v>20855000</v>
      </c>
      <c r="S56" s="1">
        <v>27334000</v>
      </c>
      <c r="T56" s="1">
        <v>18692000</v>
      </c>
      <c r="U56" s="1">
        <v>16135000</v>
      </c>
      <c r="V56" s="1">
        <v>55630000</v>
      </c>
      <c r="W56" s="1">
        <v>18082000</v>
      </c>
      <c r="X56" s="1">
        <v>11519000</v>
      </c>
      <c r="Y56" s="1">
        <v>6162000</v>
      </c>
      <c r="Z56" s="1">
        <v>17124000</v>
      </c>
      <c r="AA56" s="1">
        <v>1662000</v>
      </c>
      <c r="AB56" s="1">
        <v>1227000</v>
      </c>
      <c r="AC56" s="1">
        <v>93000</v>
      </c>
      <c r="AD56" s="1">
        <v>100000000</v>
      </c>
      <c r="AE56" s="1">
        <v>45625000</v>
      </c>
      <c r="AF56" s="1">
        <v>73125000</v>
      </c>
      <c r="AG56" s="1">
        <v>55500000</v>
      </c>
      <c r="AH56" s="1">
        <v>120000000</v>
      </c>
      <c r="AI56" s="1">
        <v>50000000</v>
      </c>
      <c r="AJ56" s="1">
        <v>98415000</v>
      </c>
      <c r="AK56" s="1">
        <v>113542000</v>
      </c>
      <c r="AL56" s="1">
        <v>85941000</v>
      </c>
      <c r="AM56" s="1">
        <v>67500000</v>
      </c>
      <c r="AN56" s="1">
        <v>250600000</v>
      </c>
    </row>
    <row r="57" spans="1:40"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t="s">
        <v>92</v>
      </c>
      <c r="S57" s="1" t="s">
        <v>92</v>
      </c>
      <c r="T57" s="1" t="s">
        <v>92</v>
      </c>
      <c r="U57" s="1" t="s">
        <v>92</v>
      </c>
      <c r="V57" s="1" t="s">
        <v>92</v>
      </c>
      <c r="W57" s="1" t="s">
        <v>92</v>
      </c>
      <c r="X57" s="1" t="s">
        <v>92</v>
      </c>
      <c r="Y57" s="1" t="s">
        <v>92</v>
      </c>
      <c r="Z57" s="1" t="s">
        <v>92</v>
      </c>
      <c r="AA57" s="1" t="s">
        <v>92</v>
      </c>
      <c r="AB57" s="1" t="s">
        <v>92</v>
      </c>
      <c r="AC57" s="1" t="s">
        <v>92</v>
      </c>
      <c r="AD57" s="1" t="s">
        <v>92</v>
      </c>
      <c r="AE57" s="1" t="s">
        <v>92</v>
      </c>
      <c r="AF57" s="1" t="s">
        <v>92</v>
      </c>
      <c r="AG57" s="1" t="s">
        <v>92</v>
      </c>
      <c r="AH57" s="1" t="s">
        <v>92</v>
      </c>
      <c r="AI57" s="1" t="s">
        <v>92</v>
      </c>
      <c r="AJ57" s="1" t="s">
        <v>92</v>
      </c>
      <c r="AK57" s="1" t="s">
        <v>92</v>
      </c>
      <c r="AL57" s="1" t="s">
        <v>92</v>
      </c>
      <c r="AM57" s="1" t="s">
        <v>92</v>
      </c>
      <c r="AN57" s="1" t="s">
        <v>92</v>
      </c>
    </row>
    <row r="58" spans="1:40" ht="19" x14ac:dyDescent="0.25">
      <c r="A58" s="5" t="s">
        <v>50</v>
      </c>
      <c r="B58" s="1" t="s">
        <v>92</v>
      </c>
      <c r="C58" s="1" t="s">
        <v>92</v>
      </c>
      <c r="D58" s="1" t="s">
        <v>92</v>
      </c>
      <c r="E58" s="1" t="s">
        <v>92</v>
      </c>
      <c r="F58" s="1" t="s">
        <v>92</v>
      </c>
      <c r="G58" s="1" t="s">
        <v>92</v>
      </c>
      <c r="H58" s="1" t="s">
        <v>92</v>
      </c>
      <c r="I58" s="1" t="s">
        <v>92</v>
      </c>
      <c r="J58" s="1" t="s">
        <v>92</v>
      </c>
      <c r="K58" s="1" t="s">
        <v>92</v>
      </c>
      <c r="L58" s="1" t="s">
        <v>92</v>
      </c>
      <c r="M58" s="1" t="s">
        <v>92</v>
      </c>
      <c r="N58" s="1" t="s">
        <v>92</v>
      </c>
      <c r="O58" s="1" t="s">
        <v>92</v>
      </c>
      <c r="P58" s="1" t="s">
        <v>92</v>
      </c>
      <c r="Q58" s="1" t="s">
        <v>92</v>
      </c>
      <c r="R58" s="1" t="s">
        <v>92</v>
      </c>
      <c r="S58" s="1" t="s">
        <v>92</v>
      </c>
      <c r="T58" s="1" t="s">
        <v>92</v>
      </c>
      <c r="U58" s="1" t="s">
        <v>92</v>
      </c>
      <c r="V58" s="1" t="s">
        <v>92</v>
      </c>
      <c r="W58" s="1" t="s">
        <v>92</v>
      </c>
      <c r="X58" s="1" t="s">
        <v>92</v>
      </c>
      <c r="Y58" s="1" t="s">
        <v>92</v>
      </c>
      <c r="Z58" s="1" t="s">
        <v>92</v>
      </c>
      <c r="AA58" s="1" t="s">
        <v>92</v>
      </c>
      <c r="AB58" s="1" t="s">
        <v>92</v>
      </c>
      <c r="AC58" s="1">
        <v>32867000</v>
      </c>
      <c r="AD58" s="1">
        <v>80959000</v>
      </c>
      <c r="AE58" s="1">
        <v>403899000</v>
      </c>
      <c r="AF58" s="1">
        <v>392741000</v>
      </c>
      <c r="AG58" s="1">
        <v>392426000</v>
      </c>
      <c r="AH58" s="1">
        <v>434586000</v>
      </c>
      <c r="AI58" s="1">
        <v>480578000</v>
      </c>
      <c r="AJ58" s="1">
        <v>521042000</v>
      </c>
      <c r="AK58" s="1">
        <v>534076000</v>
      </c>
      <c r="AL58" s="1">
        <v>582119000</v>
      </c>
      <c r="AM58" s="1" t="s">
        <v>92</v>
      </c>
      <c r="AN58" s="1" t="s">
        <v>92</v>
      </c>
    </row>
    <row r="59" spans="1:40" ht="19" x14ac:dyDescent="0.25">
      <c r="A59" s="5" t="s">
        <v>51</v>
      </c>
      <c r="B59" s="1" t="s">
        <v>92</v>
      </c>
      <c r="C59" s="1">
        <v>48800000</v>
      </c>
      <c r="D59" s="1">
        <v>47000000</v>
      </c>
      <c r="E59" s="1">
        <v>41300000</v>
      </c>
      <c r="F59" s="1">
        <v>10600000</v>
      </c>
      <c r="G59" s="1">
        <v>10600000</v>
      </c>
      <c r="H59" s="1">
        <v>10000000</v>
      </c>
      <c r="I59" s="1">
        <v>12100000</v>
      </c>
      <c r="J59" s="1">
        <v>71000000</v>
      </c>
      <c r="K59" s="1" t="s">
        <v>92</v>
      </c>
      <c r="L59" s="1" t="s">
        <v>92</v>
      </c>
      <c r="M59" s="1" t="s">
        <v>92</v>
      </c>
      <c r="N59" s="1">
        <v>97459000</v>
      </c>
      <c r="O59" s="1">
        <v>113906000</v>
      </c>
      <c r="P59" s="1">
        <v>115966000</v>
      </c>
      <c r="Q59" s="1">
        <v>141865000</v>
      </c>
      <c r="R59" s="1">
        <v>195657000</v>
      </c>
      <c r="S59" s="1">
        <v>254991000</v>
      </c>
      <c r="T59" s="1">
        <v>271542000</v>
      </c>
      <c r="U59" s="1">
        <v>332718000</v>
      </c>
      <c r="V59" s="1">
        <v>506027000</v>
      </c>
      <c r="W59" s="1">
        <v>554731000</v>
      </c>
      <c r="X59" s="1">
        <v>525844000</v>
      </c>
      <c r="Y59" s="1">
        <v>497609000</v>
      </c>
      <c r="Z59" s="1">
        <v>444398000</v>
      </c>
      <c r="AA59" s="1">
        <v>434802000</v>
      </c>
      <c r="AB59" s="1">
        <v>458009000</v>
      </c>
      <c r="AC59" s="1">
        <v>79593000</v>
      </c>
      <c r="AD59" s="1">
        <v>157400000</v>
      </c>
      <c r="AE59" s="1">
        <v>194184000</v>
      </c>
      <c r="AF59" s="1">
        <v>224035000</v>
      </c>
      <c r="AG59" s="1">
        <v>280072000</v>
      </c>
      <c r="AH59" s="1">
        <v>683548000</v>
      </c>
      <c r="AI59" s="1">
        <v>307504000</v>
      </c>
      <c r="AJ59" s="1">
        <v>311627000</v>
      </c>
      <c r="AK59" s="1">
        <v>317708000</v>
      </c>
      <c r="AL59" s="1">
        <v>408374000</v>
      </c>
      <c r="AM59" s="1">
        <v>3894800000</v>
      </c>
      <c r="AN59" s="1">
        <v>4059500000</v>
      </c>
    </row>
    <row r="60" spans="1:40" ht="19" x14ac:dyDescent="0.25">
      <c r="A60" s="6" t="s">
        <v>52</v>
      </c>
      <c r="B60" s="10" t="s">
        <v>92</v>
      </c>
      <c r="C60" s="10">
        <v>49400000</v>
      </c>
      <c r="D60" s="10">
        <v>47700000</v>
      </c>
      <c r="E60" s="10">
        <v>42100000</v>
      </c>
      <c r="F60" s="10">
        <v>43200000</v>
      </c>
      <c r="G60" s="10">
        <v>62900000</v>
      </c>
      <c r="H60" s="10">
        <v>51400000</v>
      </c>
      <c r="I60" s="10">
        <v>63100000</v>
      </c>
      <c r="J60" s="10">
        <v>83100000</v>
      </c>
      <c r="K60" s="10">
        <v>78318000</v>
      </c>
      <c r="L60" s="10">
        <v>81843000</v>
      </c>
      <c r="M60" s="10">
        <v>97394000</v>
      </c>
      <c r="N60" s="10">
        <v>102798000</v>
      </c>
      <c r="O60" s="10">
        <v>118866000</v>
      </c>
      <c r="P60" s="10">
        <v>119514000</v>
      </c>
      <c r="Q60" s="10">
        <v>144476000</v>
      </c>
      <c r="R60" s="10">
        <v>226597000</v>
      </c>
      <c r="S60" s="10">
        <v>297718000</v>
      </c>
      <c r="T60" s="10">
        <v>301516000</v>
      </c>
      <c r="U60" s="10">
        <v>365110000</v>
      </c>
      <c r="V60" s="10">
        <v>582818000</v>
      </c>
      <c r="W60" s="10">
        <v>590667000</v>
      </c>
      <c r="X60" s="10">
        <v>556123000</v>
      </c>
      <c r="Y60" s="10">
        <v>522643000</v>
      </c>
      <c r="Z60" s="10">
        <v>478953000</v>
      </c>
      <c r="AA60" s="10">
        <v>470157000</v>
      </c>
      <c r="AB60" s="10">
        <v>481620000</v>
      </c>
      <c r="AC60" s="10">
        <v>567781000</v>
      </c>
      <c r="AD60" s="10">
        <v>906877000</v>
      </c>
      <c r="AE60" s="10">
        <v>1269153000</v>
      </c>
      <c r="AF60" s="10">
        <v>1328547000</v>
      </c>
      <c r="AG60" s="10">
        <v>1445157000</v>
      </c>
      <c r="AH60" s="10">
        <v>1987474000</v>
      </c>
      <c r="AI60" s="10">
        <v>1782986000</v>
      </c>
      <c r="AJ60" s="10">
        <v>2045361000</v>
      </c>
      <c r="AK60" s="10">
        <v>2354352000</v>
      </c>
      <c r="AL60" s="10">
        <v>2667366000</v>
      </c>
      <c r="AM60" s="10">
        <v>4238600000</v>
      </c>
      <c r="AN60" s="10">
        <v>4596600000</v>
      </c>
    </row>
    <row r="61" spans="1:40" ht="19" x14ac:dyDescent="0.25">
      <c r="A61" s="5" t="s">
        <v>53</v>
      </c>
      <c r="B61" s="1" t="s">
        <v>92</v>
      </c>
      <c r="C61" s="1">
        <v>400000</v>
      </c>
      <c r="D61" s="1" t="s">
        <v>92</v>
      </c>
      <c r="E61" s="1" t="s">
        <v>92</v>
      </c>
      <c r="F61" s="1">
        <v>1900000</v>
      </c>
      <c r="G61" s="1">
        <v>5600000</v>
      </c>
      <c r="H61" s="1">
        <v>9700000</v>
      </c>
      <c r="I61" s="1">
        <v>9600000</v>
      </c>
      <c r="J61" s="1">
        <v>17300000</v>
      </c>
      <c r="K61" s="1">
        <v>7430000</v>
      </c>
      <c r="L61" s="1">
        <v>7023000</v>
      </c>
      <c r="M61" s="1">
        <v>5300000</v>
      </c>
      <c r="N61" s="1">
        <v>4093000</v>
      </c>
      <c r="O61" s="1">
        <v>17207000</v>
      </c>
      <c r="P61" s="1">
        <v>3909000</v>
      </c>
      <c r="Q61" s="1">
        <v>2736000</v>
      </c>
      <c r="R61" s="1">
        <v>78195000</v>
      </c>
      <c r="S61" s="1">
        <v>57585000</v>
      </c>
      <c r="T61" s="1">
        <v>41107000</v>
      </c>
      <c r="U61" s="1">
        <v>227063000</v>
      </c>
      <c r="V61" s="1">
        <v>214179000</v>
      </c>
      <c r="W61" s="1">
        <v>226252000</v>
      </c>
      <c r="X61" s="1">
        <v>227707000</v>
      </c>
      <c r="Y61" s="1">
        <v>253616000</v>
      </c>
      <c r="Z61" s="1">
        <v>250209000</v>
      </c>
      <c r="AA61" s="1">
        <v>250067000</v>
      </c>
      <c r="AB61" s="1">
        <v>250033000</v>
      </c>
      <c r="AC61" s="1">
        <v>450000000</v>
      </c>
      <c r="AD61" s="1">
        <v>380000000</v>
      </c>
      <c r="AE61" s="1">
        <v>1152846000</v>
      </c>
      <c r="AF61" s="1">
        <v>1079878000</v>
      </c>
      <c r="AG61" s="1">
        <v>1018372000</v>
      </c>
      <c r="AH61" s="1">
        <v>856141000</v>
      </c>
      <c r="AI61" s="1">
        <v>1456990000</v>
      </c>
      <c r="AJ61" s="1">
        <v>1668198000</v>
      </c>
      <c r="AK61" s="1">
        <v>2198841000</v>
      </c>
      <c r="AL61" s="1">
        <v>2160413000</v>
      </c>
      <c r="AM61" s="1">
        <v>4231800000</v>
      </c>
      <c r="AN61" s="1">
        <v>3887400000</v>
      </c>
    </row>
    <row r="62" spans="1:40"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t="s">
        <v>92</v>
      </c>
      <c r="W62" s="1" t="s">
        <v>92</v>
      </c>
      <c r="X62" s="1" t="s">
        <v>92</v>
      </c>
      <c r="Y62" s="1" t="s">
        <v>92</v>
      </c>
      <c r="Z62" s="1" t="s">
        <v>92</v>
      </c>
      <c r="AA62" s="1" t="s">
        <v>92</v>
      </c>
      <c r="AB62" s="1" t="s">
        <v>92</v>
      </c>
      <c r="AC62" s="1" t="s">
        <v>92</v>
      </c>
      <c r="AD62" s="1" t="s">
        <v>92</v>
      </c>
      <c r="AE62" s="1" t="s">
        <v>92</v>
      </c>
      <c r="AF62" s="1" t="s">
        <v>92</v>
      </c>
      <c r="AG62" s="1" t="s">
        <v>92</v>
      </c>
      <c r="AH62" s="1" t="s">
        <v>92</v>
      </c>
      <c r="AI62" s="1" t="s">
        <v>92</v>
      </c>
      <c r="AJ62" s="1" t="s">
        <v>92</v>
      </c>
      <c r="AK62" s="1" t="s">
        <v>92</v>
      </c>
      <c r="AL62" s="1" t="s">
        <v>92</v>
      </c>
      <c r="AM62" s="1" t="s">
        <v>92</v>
      </c>
      <c r="AN62" s="1" t="s">
        <v>92</v>
      </c>
    </row>
    <row r="63" spans="1:40" ht="19" x14ac:dyDescent="0.25">
      <c r="A63" s="5" t="s">
        <v>54</v>
      </c>
      <c r="B63" s="1" t="s">
        <v>92</v>
      </c>
      <c r="C63" s="1">
        <v>700000</v>
      </c>
      <c r="D63" s="1" t="s">
        <v>92</v>
      </c>
      <c r="E63" s="1">
        <v>700000</v>
      </c>
      <c r="F63" s="1">
        <v>1500000</v>
      </c>
      <c r="G63" s="1">
        <v>1300000</v>
      </c>
      <c r="H63" s="1">
        <v>1600000</v>
      </c>
      <c r="I63" s="1">
        <v>400000</v>
      </c>
      <c r="J63" s="1">
        <v>1300000</v>
      </c>
      <c r="K63" s="1">
        <v>3778000</v>
      </c>
      <c r="L63" s="1">
        <v>1502000</v>
      </c>
      <c r="M63" s="1">
        <v>3603000</v>
      </c>
      <c r="N63" s="1">
        <v>3951000</v>
      </c>
      <c r="O63" s="1">
        <v>2403000</v>
      </c>
      <c r="P63" s="1">
        <v>1578000</v>
      </c>
      <c r="Q63" s="1" t="s">
        <v>92</v>
      </c>
      <c r="R63" s="1" t="s">
        <v>92</v>
      </c>
      <c r="S63" s="1" t="s">
        <v>92</v>
      </c>
      <c r="T63" s="1">
        <v>15018000</v>
      </c>
      <c r="U63" s="1">
        <v>24859000</v>
      </c>
      <c r="V63" s="1">
        <v>35489000</v>
      </c>
      <c r="W63" s="1">
        <v>49721000</v>
      </c>
      <c r="X63" s="1">
        <v>65736000</v>
      </c>
      <c r="Y63" s="1">
        <v>90143000</v>
      </c>
      <c r="Z63" s="1">
        <v>115609000</v>
      </c>
      <c r="AA63" s="1">
        <v>146482000</v>
      </c>
      <c r="AB63" s="1">
        <v>178052000</v>
      </c>
      <c r="AC63" s="1">
        <v>237630000</v>
      </c>
      <c r="AD63" s="1">
        <v>291704000</v>
      </c>
      <c r="AE63" s="1">
        <v>341497000</v>
      </c>
      <c r="AF63" s="1">
        <v>360949000</v>
      </c>
      <c r="AG63" s="1">
        <v>382295000</v>
      </c>
      <c r="AH63" s="1">
        <v>256185000</v>
      </c>
      <c r="AI63" s="1">
        <v>315732000</v>
      </c>
      <c r="AJ63" s="1">
        <v>328277000</v>
      </c>
      <c r="AK63" s="1">
        <v>344222000</v>
      </c>
      <c r="AL63" s="1">
        <v>386794000</v>
      </c>
      <c r="AM63" s="1">
        <v>572300000</v>
      </c>
      <c r="AN63" s="1">
        <v>584000000</v>
      </c>
    </row>
    <row r="64" spans="1:40" ht="19" x14ac:dyDescent="0.25">
      <c r="A64" s="5" t="s">
        <v>55</v>
      </c>
      <c r="B64" s="1" t="s">
        <v>92</v>
      </c>
      <c r="C64" s="1" t="s">
        <v>92</v>
      </c>
      <c r="D64" s="1">
        <v>600000</v>
      </c>
      <c r="E64" s="1">
        <v>100000</v>
      </c>
      <c r="F64" s="1">
        <v>3300000</v>
      </c>
      <c r="G64" s="1">
        <v>2700000</v>
      </c>
      <c r="H64" s="1">
        <v>2300000</v>
      </c>
      <c r="I64" s="1">
        <v>2400000</v>
      </c>
      <c r="J64" s="1">
        <v>4400000</v>
      </c>
      <c r="K64" s="1">
        <v>5765000</v>
      </c>
      <c r="L64" s="1">
        <v>6341000</v>
      </c>
      <c r="M64" s="1">
        <v>6160000</v>
      </c>
      <c r="N64" s="1">
        <v>6145000</v>
      </c>
      <c r="O64" s="1">
        <v>7829000</v>
      </c>
      <c r="P64" s="1">
        <v>7136000</v>
      </c>
      <c r="Q64" s="1">
        <v>7596000</v>
      </c>
      <c r="R64" s="1">
        <v>6308000</v>
      </c>
      <c r="S64" s="1">
        <v>5604000</v>
      </c>
      <c r="T64" s="1">
        <v>10178000</v>
      </c>
      <c r="U64" s="1">
        <v>8160000</v>
      </c>
      <c r="V64" s="1">
        <v>11830000</v>
      </c>
      <c r="W64" s="1">
        <v>11967000</v>
      </c>
      <c r="X64" s="1">
        <v>13635000</v>
      </c>
      <c r="Y64" s="1">
        <v>11437000</v>
      </c>
      <c r="Z64" s="1">
        <v>9581000</v>
      </c>
      <c r="AA64" s="1">
        <v>27764000</v>
      </c>
      <c r="AB64" s="1">
        <v>53343000</v>
      </c>
      <c r="AC64" s="1">
        <v>65314000</v>
      </c>
      <c r="AD64" s="1">
        <v>63786000</v>
      </c>
      <c r="AE64" s="1">
        <v>79217000</v>
      </c>
      <c r="AF64" s="1">
        <v>93589000</v>
      </c>
      <c r="AG64" s="1">
        <v>81308000</v>
      </c>
      <c r="AH64" s="1">
        <v>65051000</v>
      </c>
      <c r="AI64" s="1">
        <v>132392000</v>
      </c>
      <c r="AJ64" s="1">
        <v>230706000</v>
      </c>
      <c r="AK64" s="1">
        <v>314854000</v>
      </c>
      <c r="AL64" s="1">
        <v>383977000</v>
      </c>
      <c r="AM64" s="1">
        <v>305000000</v>
      </c>
      <c r="AN64" s="1">
        <v>298900000</v>
      </c>
    </row>
    <row r="65" spans="1:40" ht="19" x14ac:dyDescent="0.25">
      <c r="A65" s="5" t="s">
        <v>56</v>
      </c>
      <c r="B65" s="1" t="s">
        <v>92</v>
      </c>
      <c r="C65" s="1">
        <v>1100000</v>
      </c>
      <c r="D65" s="1">
        <v>600000</v>
      </c>
      <c r="E65" s="1">
        <v>800000</v>
      </c>
      <c r="F65" s="1">
        <v>6700000</v>
      </c>
      <c r="G65" s="1">
        <v>9600000</v>
      </c>
      <c r="H65" s="1">
        <v>13600000</v>
      </c>
      <c r="I65" s="1">
        <v>12400000</v>
      </c>
      <c r="J65" s="1">
        <v>23000000</v>
      </c>
      <c r="K65" s="1">
        <v>16973000</v>
      </c>
      <c r="L65" s="1">
        <v>14866000</v>
      </c>
      <c r="M65" s="1">
        <v>15063000</v>
      </c>
      <c r="N65" s="1">
        <v>14189000</v>
      </c>
      <c r="O65" s="1">
        <v>27439000</v>
      </c>
      <c r="P65" s="1">
        <v>12623000</v>
      </c>
      <c r="Q65" s="1">
        <v>10332000</v>
      </c>
      <c r="R65" s="1">
        <v>84503000</v>
      </c>
      <c r="S65" s="1">
        <v>63189000</v>
      </c>
      <c r="T65" s="1">
        <v>66303000</v>
      </c>
      <c r="U65" s="1">
        <v>260082000</v>
      </c>
      <c r="V65" s="1">
        <v>261498000</v>
      </c>
      <c r="W65" s="1">
        <v>287940000</v>
      </c>
      <c r="X65" s="1">
        <v>307078000</v>
      </c>
      <c r="Y65" s="1">
        <v>355196000</v>
      </c>
      <c r="Z65" s="1">
        <v>375399000</v>
      </c>
      <c r="AA65" s="1">
        <v>424313000</v>
      </c>
      <c r="AB65" s="1">
        <v>481428000</v>
      </c>
      <c r="AC65" s="1">
        <v>752944000</v>
      </c>
      <c r="AD65" s="1">
        <v>735490000</v>
      </c>
      <c r="AE65" s="1">
        <v>1573560000</v>
      </c>
      <c r="AF65" s="1">
        <v>1534416000</v>
      </c>
      <c r="AG65" s="1">
        <v>1481975000</v>
      </c>
      <c r="AH65" s="1">
        <v>1177377000</v>
      </c>
      <c r="AI65" s="1">
        <v>1905114000</v>
      </c>
      <c r="AJ65" s="1">
        <v>2227181000</v>
      </c>
      <c r="AK65" s="1">
        <v>2857917000</v>
      </c>
      <c r="AL65" s="1">
        <v>2931184000</v>
      </c>
      <c r="AM65" s="1">
        <v>5109100000</v>
      </c>
      <c r="AN65" s="1">
        <v>4770300000</v>
      </c>
    </row>
    <row r="66" spans="1:40"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c r="AA66" s="1" t="s">
        <v>92</v>
      </c>
      <c r="AB66" s="1" t="s">
        <v>92</v>
      </c>
      <c r="AC66" s="1" t="s">
        <v>92</v>
      </c>
      <c r="AD66" s="1" t="s">
        <v>92</v>
      </c>
      <c r="AE66" s="1" t="s">
        <v>92</v>
      </c>
      <c r="AF66" s="1" t="s">
        <v>92</v>
      </c>
      <c r="AG66" s="1" t="s">
        <v>92</v>
      </c>
      <c r="AH66" s="1" t="s">
        <v>92</v>
      </c>
      <c r="AI66" s="1" t="s">
        <v>92</v>
      </c>
      <c r="AJ66" s="1" t="s">
        <v>92</v>
      </c>
      <c r="AK66" s="1" t="s">
        <v>92</v>
      </c>
      <c r="AL66" s="1" t="s">
        <v>92</v>
      </c>
      <c r="AM66" s="1" t="s">
        <v>92</v>
      </c>
      <c r="AN66" s="1" t="s">
        <v>92</v>
      </c>
    </row>
    <row r="67" spans="1:40" ht="19" x14ac:dyDescent="0.25">
      <c r="A67" s="6" t="s">
        <v>58</v>
      </c>
      <c r="B67" s="10" t="s">
        <v>92</v>
      </c>
      <c r="C67" s="10">
        <v>50500000</v>
      </c>
      <c r="D67" s="10">
        <v>48300000</v>
      </c>
      <c r="E67" s="10">
        <v>42900000</v>
      </c>
      <c r="F67" s="10">
        <v>49900000</v>
      </c>
      <c r="G67" s="10">
        <v>72500000</v>
      </c>
      <c r="H67" s="10">
        <v>65000000</v>
      </c>
      <c r="I67" s="10">
        <v>75500000</v>
      </c>
      <c r="J67" s="10">
        <v>106100000</v>
      </c>
      <c r="K67" s="10">
        <v>95291000</v>
      </c>
      <c r="L67" s="10">
        <v>96709000</v>
      </c>
      <c r="M67" s="10">
        <v>112457000</v>
      </c>
      <c r="N67" s="10">
        <v>116987000</v>
      </c>
      <c r="O67" s="10">
        <v>146305000</v>
      </c>
      <c r="P67" s="10">
        <v>132137000</v>
      </c>
      <c r="Q67" s="10">
        <v>154808000</v>
      </c>
      <c r="R67" s="10">
        <v>311100000</v>
      </c>
      <c r="S67" s="10">
        <v>360907000</v>
      </c>
      <c r="T67" s="10">
        <v>367819000</v>
      </c>
      <c r="U67" s="10">
        <v>625192000</v>
      </c>
      <c r="V67" s="10">
        <v>844316000</v>
      </c>
      <c r="W67" s="10">
        <v>878607000</v>
      </c>
      <c r="X67" s="10">
        <v>863201000</v>
      </c>
      <c r="Y67" s="10">
        <v>877839000</v>
      </c>
      <c r="Z67" s="10">
        <v>854352000</v>
      </c>
      <c r="AA67" s="10">
        <v>894470000</v>
      </c>
      <c r="AB67" s="10">
        <v>963048000</v>
      </c>
      <c r="AC67" s="10">
        <v>1320725000</v>
      </c>
      <c r="AD67" s="10">
        <v>1642367000</v>
      </c>
      <c r="AE67" s="10">
        <v>2842713000</v>
      </c>
      <c r="AF67" s="10">
        <v>2862963000</v>
      </c>
      <c r="AG67" s="10">
        <v>2927132000</v>
      </c>
      <c r="AH67" s="10">
        <v>3164851000</v>
      </c>
      <c r="AI67" s="10">
        <v>3688100000</v>
      </c>
      <c r="AJ67" s="10">
        <v>4272542000</v>
      </c>
      <c r="AK67" s="10">
        <v>5212269000</v>
      </c>
      <c r="AL67" s="10">
        <v>5598550000</v>
      </c>
      <c r="AM67" s="10">
        <v>9347700000</v>
      </c>
      <c r="AN67" s="10">
        <v>9366900000</v>
      </c>
    </row>
    <row r="68" spans="1:40" ht="19" x14ac:dyDescent="0.25">
      <c r="A68" s="5" t="s">
        <v>59</v>
      </c>
      <c r="B68" s="1" t="s">
        <v>92</v>
      </c>
      <c r="C68" s="1" t="s">
        <v>92</v>
      </c>
      <c r="D68" s="1" t="s">
        <v>92</v>
      </c>
      <c r="E68" s="1" t="s">
        <v>92</v>
      </c>
      <c r="F68" s="1" t="s">
        <v>92</v>
      </c>
      <c r="G68" s="1" t="s">
        <v>92</v>
      </c>
      <c r="H68" s="1" t="s">
        <v>92</v>
      </c>
      <c r="I68" s="1" t="s">
        <v>92</v>
      </c>
      <c r="J68" s="1" t="s">
        <v>92</v>
      </c>
      <c r="K68" s="1">
        <v>855000</v>
      </c>
      <c r="L68" s="1">
        <v>868000</v>
      </c>
      <c r="M68" s="1">
        <v>866000</v>
      </c>
      <c r="N68" s="1">
        <v>874000</v>
      </c>
      <c r="O68" s="1">
        <v>1350000</v>
      </c>
      <c r="P68" s="1">
        <v>1372000</v>
      </c>
      <c r="Q68" s="1">
        <v>2870000</v>
      </c>
      <c r="R68" s="1">
        <v>6319000</v>
      </c>
      <c r="S68" s="1">
        <v>6818000</v>
      </c>
      <c r="T68" s="1">
        <v>6856000</v>
      </c>
      <c r="U68" s="1">
        <v>6916000</v>
      </c>
      <c r="V68" s="1">
        <v>13938000</v>
      </c>
      <c r="W68" s="1">
        <v>14002000</v>
      </c>
      <c r="X68" s="1">
        <v>14067000</v>
      </c>
      <c r="Y68" s="1">
        <v>14154000</v>
      </c>
      <c r="Z68" s="1">
        <v>14208000</v>
      </c>
      <c r="AA68" s="1">
        <v>14279000</v>
      </c>
      <c r="AB68" s="1">
        <v>14335000</v>
      </c>
      <c r="AC68" s="1">
        <v>14388000</v>
      </c>
      <c r="AD68" s="1">
        <v>14542000</v>
      </c>
      <c r="AE68" s="1">
        <v>14587000</v>
      </c>
      <c r="AF68" s="1">
        <v>14642000</v>
      </c>
      <c r="AG68" s="1">
        <v>14811000</v>
      </c>
      <c r="AH68" s="1">
        <v>14882000</v>
      </c>
      <c r="AI68" s="1">
        <v>29338000</v>
      </c>
      <c r="AJ68" s="1">
        <v>29711000</v>
      </c>
      <c r="AK68" s="1">
        <v>29969000</v>
      </c>
      <c r="AL68" s="1">
        <v>30099000</v>
      </c>
      <c r="AM68" s="1">
        <v>30300000</v>
      </c>
      <c r="AN68" s="1">
        <v>30300000</v>
      </c>
    </row>
    <row r="69" spans="1:40" ht="19" x14ac:dyDescent="0.25">
      <c r="A69" s="5" t="s">
        <v>60</v>
      </c>
      <c r="B69" s="1" t="s">
        <v>92</v>
      </c>
      <c r="C69" s="1">
        <v>5500000</v>
      </c>
      <c r="D69" s="1">
        <v>5500000</v>
      </c>
      <c r="E69" s="1">
        <v>8200000</v>
      </c>
      <c r="F69" s="1">
        <v>9700000</v>
      </c>
      <c r="G69" s="1">
        <v>12300000</v>
      </c>
      <c r="H69" s="1">
        <v>15300000</v>
      </c>
      <c r="I69" s="1">
        <v>14600000</v>
      </c>
      <c r="J69" s="1">
        <v>26000000</v>
      </c>
      <c r="K69" s="1">
        <v>35778000</v>
      </c>
      <c r="L69" s="1">
        <v>46094000</v>
      </c>
      <c r="M69" s="1">
        <v>58238000</v>
      </c>
      <c r="N69" s="1">
        <v>69524000</v>
      </c>
      <c r="O69" s="1">
        <v>77318000</v>
      </c>
      <c r="P69" s="1">
        <v>96732000</v>
      </c>
      <c r="Q69" s="1">
        <v>116546000</v>
      </c>
      <c r="R69" s="1">
        <v>153392000</v>
      </c>
      <c r="S69" s="1">
        <v>223102000</v>
      </c>
      <c r="T69" s="1">
        <v>316822000</v>
      </c>
      <c r="U69" s="1">
        <v>425662000</v>
      </c>
      <c r="V69" s="1">
        <v>552647000</v>
      </c>
      <c r="W69" s="1">
        <v>695656000</v>
      </c>
      <c r="X69" s="1">
        <v>851490000</v>
      </c>
      <c r="Y69" s="1">
        <v>977407000</v>
      </c>
      <c r="Z69" s="1">
        <v>1087805000</v>
      </c>
      <c r="AA69" s="1">
        <v>1205061000</v>
      </c>
      <c r="AB69" s="1">
        <v>1322562000</v>
      </c>
      <c r="AC69" s="1">
        <v>1457073000</v>
      </c>
      <c r="AD69" s="1">
        <v>1620639000</v>
      </c>
      <c r="AE69" s="1">
        <v>1768201000</v>
      </c>
      <c r="AF69" s="1">
        <v>1947411000</v>
      </c>
      <c r="AG69" s="1">
        <v>2134640000</v>
      </c>
      <c r="AH69" s="1">
        <v>2456599000</v>
      </c>
      <c r="AI69" s="1">
        <v>2833622000</v>
      </c>
      <c r="AJ69" s="1">
        <v>3140762000</v>
      </c>
      <c r="AK69" s="1">
        <v>3520683000</v>
      </c>
      <c r="AL69" s="1">
        <v>4000681000</v>
      </c>
      <c r="AM69" s="1">
        <v>4440400000</v>
      </c>
      <c r="AN69" s="1">
        <v>4553000000</v>
      </c>
    </row>
    <row r="70" spans="1:40" ht="19" x14ac:dyDescent="0.25">
      <c r="A70" s="5" t="s">
        <v>61</v>
      </c>
      <c r="B70" s="1" t="s">
        <v>92</v>
      </c>
      <c r="C70" s="1">
        <v>-3100000</v>
      </c>
      <c r="D70" s="1">
        <v>-3100000</v>
      </c>
      <c r="E70" s="1">
        <v>-2600000</v>
      </c>
      <c r="F70" s="1">
        <v>-4700000</v>
      </c>
      <c r="G70" s="1">
        <v>-6000000</v>
      </c>
      <c r="H70" s="1">
        <v>-7100000</v>
      </c>
      <c r="I70" s="1">
        <v>-7800000</v>
      </c>
      <c r="J70" s="1">
        <v>-16200000</v>
      </c>
      <c r="K70" s="1">
        <v>-11476000</v>
      </c>
      <c r="L70" s="1">
        <v>-11057000</v>
      </c>
      <c r="M70" s="1">
        <v>-12869000</v>
      </c>
      <c r="N70" s="1" t="s">
        <v>92</v>
      </c>
      <c r="O70" s="1" t="s">
        <v>92</v>
      </c>
      <c r="P70" s="1" t="s">
        <v>92</v>
      </c>
      <c r="Q70" s="1" t="s">
        <v>92</v>
      </c>
      <c r="R70" s="1" t="s">
        <v>92</v>
      </c>
      <c r="S70" s="1">
        <v>2106000</v>
      </c>
      <c r="T70" s="1">
        <v>4227000</v>
      </c>
      <c r="U70" s="1">
        <v>4467000</v>
      </c>
      <c r="V70" s="1">
        <v>4446000</v>
      </c>
      <c r="W70" s="1">
        <v>9144000</v>
      </c>
      <c r="X70" s="1">
        <v>13000</v>
      </c>
      <c r="Y70" s="1">
        <v>13000</v>
      </c>
      <c r="Z70" s="1">
        <v>5000</v>
      </c>
      <c r="AA70" s="1">
        <v>7000</v>
      </c>
      <c r="AB70" s="1">
        <v>7000</v>
      </c>
      <c r="AC70" s="1" t="s">
        <v>92</v>
      </c>
      <c r="AD70" s="1">
        <v>-99483000</v>
      </c>
      <c r="AE70" s="1">
        <v>-110640000</v>
      </c>
      <c r="AF70" s="1">
        <v>-123431000</v>
      </c>
      <c r="AG70" s="1">
        <v>-138528000</v>
      </c>
      <c r="AH70" s="1">
        <v>-156822000</v>
      </c>
      <c r="AI70" s="1">
        <v>-168480000</v>
      </c>
      <c r="AJ70" s="1">
        <v>-171298000</v>
      </c>
      <c r="AK70" s="1" t="s">
        <v>92</v>
      </c>
      <c r="AL70" s="1">
        <v>-9409000</v>
      </c>
      <c r="AM70" s="1">
        <v>-315500000</v>
      </c>
      <c r="AN70" s="1">
        <v>-148400000</v>
      </c>
    </row>
    <row r="71" spans="1:40" ht="19" x14ac:dyDescent="0.25">
      <c r="A71" s="5" t="s">
        <v>62</v>
      </c>
      <c r="B71" s="1" t="s">
        <v>92</v>
      </c>
      <c r="C71" s="1">
        <v>-1700000</v>
      </c>
      <c r="D71" s="1">
        <v>-1400000</v>
      </c>
      <c r="E71" s="1">
        <v>-1700000</v>
      </c>
      <c r="F71" s="1">
        <v>1400000</v>
      </c>
      <c r="G71" s="1">
        <v>3100000</v>
      </c>
      <c r="H71" s="1">
        <v>5200000</v>
      </c>
      <c r="I71" s="1">
        <v>6500000</v>
      </c>
      <c r="J71" s="1">
        <v>17400000</v>
      </c>
      <c r="K71" s="1">
        <v>18887000</v>
      </c>
      <c r="L71" s="1">
        <v>18507000</v>
      </c>
      <c r="M71" s="1">
        <v>21051000</v>
      </c>
      <c r="N71" s="1">
        <v>6744000</v>
      </c>
      <c r="O71" s="1">
        <v>5540000</v>
      </c>
      <c r="P71" s="1">
        <v>4922000</v>
      </c>
      <c r="Q71" s="1">
        <v>2495000</v>
      </c>
      <c r="R71" s="1">
        <v>17926000</v>
      </c>
      <c r="S71" s="1">
        <v>159564000</v>
      </c>
      <c r="T71" s="1">
        <v>170130000</v>
      </c>
      <c r="U71" s="1">
        <v>187280000</v>
      </c>
      <c r="V71" s="1">
        <v>193313000</v>
      </c>
      <c r="W71" s="1">
        <v>210543000</v>
      </c>
      <c r="X71" s="1">
        <v>231888000</v>
      </c>
      <c r="Y71" s="1">
        <v>250167000</v>
      </c>
      <c r="Z71" s="1">
        <v>267856000</v>
      </c>
      <c r="AA71" s="1">
        <v>286997000</v>
      </c>
      <c r="AB71" s="1">
        <v>307059000</v>
      </c>
      <c r="AC71" s="1">
        <v>335872000</v>
      </c>
      <c r="AD71" s="1">
        <v>471443000</v>
      </c>
      <c r="AE71" s="1">
        <v>441597000</v>
      </c>
      <c r="AF71" s="1">
        <v>311154000</v>
      </c>
      <c r="AG71" s="1">
        <v>349288000</v>
      </c>
      <c r="AH71" s="1">
        <v>268040000</v>
      </c>
      <c r="AI71" s="1">
        <v>306088000</v>
      </c>
      <c r="AJ71" s="1">
        <v>351104000</v>
      </c>
      <c r="AK71" s="1">
        <v>203571000</v>
      </c>
      <c r="AL71" s="1">
        <v>175522000</v>
      </c>
      <c r="AM71" s="1">
        <v>155400000</v>
      </c>
      <c r="AN71" s="1">
        <v>171700000</v>
      </c>
    </row>
    <row r="72" spans="1:40" ht="19" x14ac:dyDescent="0.25">
      <c r="A72" s="6" t="s">
        <v>63</v>
      </c>
      <c r="B72" s="10" t="s">
        <v>92</v>
      </c>
      <c r="C72" s="10">
        <v>700000</v>
      </c>
      <c r="D72" s="10">
        <v>1000000</v>
      </c>
      <c r="E72" s="10">
        <v>3900000</v>
      </c>
      <c r="F72" s="10">
        <v>6400000</v>
      </c>
      <c r="G72" s="10">
        <v>9400000</v>
      </c>
      <c r="H72" s="10">
        <v>13400000</v>
      </c>
      <c r="I72" s="10">
        <v>13300000</v>
      </c>
      <c r="J72" s="10">
        <v>27200000</v>
      </c>
      <c r="K72" s="10">
        <v>44044000</v>
      </c>
      <c r="L72" s="10">
        <v>54412000</v>
      </c>
      <c r="M72" s="10">
        <v>67286000</v>
      </c>
      <c r="N72" s="10">
        <v>77142000</v>
      </c>
      <c r="O72" s="10">
        <v>84208000</v>
      </c>
      <c r="P72" s="10">
        <v>103026000</v>
      </c>
      <c r="Q72" s="10">
        <v>121911000</v>
      </c>
      <c r="R72" s="10">
        <v>177637000</v>
      </c>
      <c r="S72" s="10">
        <v>391590000</v>
      </c>
      <c r="T72" s="10">
        <v>498035000</v>
      </c>
      <c r="U72" s="10">
        <v>624325000</v>
      </c>
      <c r="V72" s="10">
        <v>764344000</v>
      </c>
      <c r="W72" s="10">
        <v>929345000</v>
      </c>
      <c r="X72" s="10">
        <v>1097458000</v>
      </c>
      <c r="Y72" s="10">
        <v>1241741000</v>
      </c>
      <c r="Z72" s="10">
        <v>1369874000</v>
      </c>
      <c r="AA72" s="10">
        <v>1506344000</v>
      </c>
      <c r="AB72" s="10">
        <v>1643963000</v>
      </c>
      <c r="AC72" s="10">
        <v>1807333000</v>
      </c>
      <c r="AD72" s="10">
        <v>2007141000</v>
      </c>
      <c r="AE72" s="10">
        <v>2113745000</v>
      </c>
      <c r="AF72" s="10">
        <v>2149776000</v>
      </c>
      <c r="AG72" s="10">
        <v>2360211000</v>
      </c>
      <c r="AH72" s="10">
        <v>2582699000</v>
      </c>
      <c r="AI72" s="10">
        <v>3000568000</v>
      </c>
      <c r="AJ72" s="10">
        <v>3350279000</v>
      </c>
      <c r="AK72" s="10">
        <v>3754223000</v>
      </c>
      <c r="AL72" s="10">
        <v>4196893000</v>
      </c>
      <c r="AM72" s="10">
        <v>4310600000</v>
      </c>
      <c r="AN72" s="10">
        <v>4606600000</v>
      </c>
    </row>
    <row r="73" spans="1:40" ht="20" thickBot="1" x14ac:dyDescent="0.3">
      <c r="A73" s="7" t="s">
        <v>64</v>
      </c>
      <c r="B73" s="11" t="s">
        <v>92</v>
      </c>
      <c r="C73" s="11">
        <v>51200000</v>
      </c>
      <c r="D73" s="11">
        <v>49300000</v>
      </c>
      <c r="E73" s="11">
        <v>46800000</v>
      </c>
      <c r="F73" s="11">
        <v>56300000</v>
      </c>
      <c r="G73" s="11">
        <v>81900000</v>
      </c>
      <c r="H73" s="11">
        <v>78400000</v>
      </c>
      <c r="I73" s="11">
        <v>88800000</v>
      </c>
      <c r="J73" s="11">
        <v>133300000</v>
      </c>
      <c r="K73" s="11">
        <v>139335000</v>
      </c>
      <c r="L73" s="11">
        <v>151121000</v>
      </c>
      <c r="M73" s="11">
        <v>179743000</v>
      </c>
      <c r="N73" s="11">
        <v>194129000</v>
      </c>
      <c r="O73" s="11">
        <v>230513000</v>
      </c>
      <c r="P73" s="11">
        <v>235163000</v>
      </c>
      <c r="Q73" s="11">
        <v>276719000</v>
      </c>
      <c r="R73" s="11">
        <v>488737000</v>
      </c>
      <c r="S73" s="11">
        <v>752497000</v>
      </c>
      <c r="T73" s="11">
        <v>865854000</v>
      </c>
      <c r="U73" s="11">
        <v>1249517000</v>
      </c>
      <c r="V73" s="11">
        <v>1608660000</v>
      </c>
      <c r="W73" s="11">
        <v>1807952000</v>
      </c>
      <c r="X73" s="11">
        <v>1960659000</v>
      </c>
      <c r="Y73" s="11">
        <v>2119580000</v>
      </c>
      <c r="Z73" s="11">
        <v>2224226000</v>
      </c>
      <c r="AA73" s="11">
        <v>2400814000</v>
      </c>
      <c r="AB73" s="11">
        <v>2607011000</v>
      </c>
      <c r="AC73" s="11">
        <v>3128058000</v>
      </c>
      <c r="AD73" s="11">
        <v>3649508000</v>
      </c>
      <c r="AE73" s="11">
        <v>4956458000</v>
      </c>
      <c r="AF73" s="11">
        <v>5012739000</v>
      </c>
      <c r="AG73" s="11">
        <v>5287343000</v>
      </c>
      <c r="AH73" s="11">
        <v>5747550000</v>
      </c>
      <c r="AI73" s="11">
        <v>6688668000</v>
      </c>
      <c r="AJ73" s="11">
        <v>7622821000</v>
      </c>
      <c r="AK73" s="11">
        <v>8966492000</v>
      </c>
      <c r="AL73" s="11">
        <v>9795443000</v>
      </c>
      <c r="AM73" s="11">
        <v>13658300000</v>
      </c>
      <c r="AN73" s="11">
        <v>13973500000</v>
      </c>
    </row>
    <row r="74" spans="1:40"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c r="AA74" s="13" t="s">
        <v>93</v>
      </c>
      <c r="AB74" s="13" t="s">
        <v>93</v>
      </c>
      <c r="AC74" s="13" t="s">
        <v>93</v>
      </c>
      <c r="AD74" s="13" t="s">
        <v>93</v>
      </c>
      <c r="AE74" s="13" t="s">
        <v>93</v>
      </c>
      <c r="AF74" s="13" t="s">
        <v>93</v>
      </c>
      <c r="AG74" s="13" t="s">
        <v>93</v>
      </c>
      <c r="AH74" s="13" t="s">
        <v>93</v>
      </c>
      <c r="AI74" s="13" t="s">
        <v>93</v>
      </c>
      <c r="AJ74" s="13" t="s">
        <v>93</v>
      </c>
      <c r="AK74" s="13" t="s">
        <v>93</v>
      </c>
      <c r="AL74" s="13" t="s">
        <v>93</v>
      </c>
      <c r="AM74" s="13" t="s">
        <v>93</v>
      </c>
      <c r="AN74" s="13" t="s">
        <v>93</v>
      </c>
    </row>
    <row r="75" spans="1:40"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c r="AA75" s="9" t="s">
        <v>91</v>
      </c>
      <c r="AB75" s="9" t="s">
        <v>91</v>
      </c>
      <c r="AC75" s="9" t="s">
        <v>91</v>
      </c>
      <c r="AD75" s="9" t="s">
        <v>91</v>
      </c>
      <c r="AE75" s="9" t="s">
        <v>91</v>
      </c>
      <c r="AF75" s="9" t="s">
        <v>91</v>
      </c>
      <c r="AG75" s="9" t="s">
        <v>91</v>
      </c>
      <c r="AH75" s="9" t="s">
        <v>91</v>
      </c>
      <c r="AI75" s="9" t="s">
        <v>91</v>
      </c>
      <c r="AJ75" s="9" t="s">
        <v>91</v>
      </c>
      <c r="AK75" s="9" t="s">
        <v>91</v>
      </c>
      <c r="AL75" s="9" t="s">
        <v>91</v>
      </c>
      <c r="AM75" s="9" t="s">
        <v>91</v>
      </c>
      <c r="AN75" s="9" t="s">
        <v>91</v>
      </c>
    </row>
    <row r="76" spans="1:40" ht="19" x14ac:dyDescent="0.25">
      <c r="A76" s="5" t="s">
        <v>66</v>
      </c>
      <c r="B76" s="1" t="s">
        <v>92</v>
      </c>
      <c r="C76" s="1" t="s">
        <v>92</v>
      </c>
      <c r="D76" s="1" t="s">
        <v>92</v>
      </c>
      <c r="E76" s="1" t="s">
        <v>92</v>
      </c>
      <c r="F76" s="1" t="s">
        <v>92</v>
      </c>
      <c r="G76" s="1">
        <v>3100000</v>
      </c>
      <c r="H76" s="1">
        <v>4100000</v>
      </c>
      <c r="I76" s="1">
        <v>4600000</v>
      </c>
      <c r="J76" s="1">
        <v>1300000</v>
      </c>
      <c r="K76" s="1">
        <v>8000000</v>
      </c>
      <c r="L76" s="1">
        <v>13285000</v>
      </c>
      <c r="M76" s="1">
        <v>14799000</v>
      </c>
      <c r="N76" s="1">
        <v>16498000</v>
      </c>
      <c r="O76" s="1">
        <v>19387000</v>
      </c>
      <c r="P76" s="1">
        <v>23053000</v>
      </c>
      <c r="Q76" s="1">
        <v>27172000</v>
      </c>
      <c r="R76" s="1">
        <v>33186000</v>
      </c>
      <c r="S76" s="1">
        <v>53913000</v>
      </c>
      <c r="T76" s="1">
        <v>83122000</v>
      </c>
      <c r="U76" s="1">
        <v>110322000</v>
      </c>
      <c r="V76" s="1">
        <v>128843000</v>
      </c>
      <c r="W76" s="1" t="s">
        <v>92</v>
      </c>
      <c r="X76" s="1">
        <v>172350000</v>
      </c>
      <c r="Y76" s="1">
        <v>190959000</v>
      </c>
      <c r="Z76" s="1">
        <v>166124000</v>
      </c>
      <c r="AA76" s="1">
        <v>153294000</v>
      </c>
      <c r="AB76" s="1">
        <v>161752000</v>
      </c>
      <c r="AC76" s="1">
        <v>163995000</v>
      </c>
      <c r="AD76" s="1">
        <v>184045000</v>
      </c>
      <c r="AE76" s="1">
        <v>217112000</v>
      </c>
      <c r="AF76" s="1">
        <v>206896000</v>
      </c>
      <c r="AG76" s="1">
        <v>243318000</v>
      </c>
      <c r="AH76" s="1">
        <v>257491000</v>
      </c>
      <c r="AI76" s="1">
        <v>399630000</v>
      </c>
      <c r="AJ76" s="1">
        <v>344255000</v>
      </c>
      <c r="AK76" s="1">
        <v>398514000</v>
      </c>
      <c r="AL76" s="1">
        <v>480483000</v>
      </c>
      <c r="AM76" s="1">
        <v>587104000</v>
      </c>
      <c r="AN76" s="1">
        <v>671800000</v>
      </c>
    </row>
    <row r="77" spans="1:40" ht="19" x14ac:dyDescent="0.25">
      <c r="A77" s="5" t="s">
        <v>13</v>
      </c>
      <c r="B77" s="1" t="s">
        <v>92</v>
      </c>
      <c r="C77" s="1" t="s">
        <v>92</v>
      </c>
      <c r="D77" s="1" t="s">
        <v>92</v>
      </c>
      <c r="E77" s="1" t="s">
        <v>92</v>
      </c>
      <c r="F77" s="1" t="s">
        <v>92</v>
      </c>
      <c r="G77" s="1">
        <v>-2400000</v>
      </c>
      <c r="H77" s="1">
        <v>-3500000</v>
      </c>
      <c r="I77" s="1">
        <v>-3700000</v>
      </c>
      <c r="J77" s="1">
        <v>-4500000</v>
      </c>
      <c r="K77" s="1">
        <v>-6900000</v>
      </c>
      <c r="L77" s="1">
        <v>6304000</v>
      </c>
      <c r="M77" s="1">
        <v>6487000</v>
      </c>
      <c r="N77" s="1">
        <v>7471000</v>
      </c>
      <c r="O77" s="1">
        <v>8051000</v>
      </c>
      <c r="P77" s="1">
        <v>9381000</v>
      </c>
      <c r="Q77" s="1">
        <v>11809000</v>
      </c>
      <c r="R77" s="1">
        <v>13156000</v>
      </c>
      <c r="S77" s="1">
        <v>22396000</v>
      </c>
      <c r="T77" s="1">
        <v>21287000</v>
      </c>
      <c r="U77" s="1">
        <v>25673000</v>
      </c>
      <c r="V77" s="1">
        <v>31056000</v>
      </c>
      <c r="W77" s="1">
        <v>43306000</v>
      </c>
      <c r="X77" s="1">
        <v>47807000</v>
      </c>
      <c r="Y77" s="1">
        <v>53199000</v>
      </c>
      <c r="Z77" s="1">
        <v>59917000</v>
      </c>
      <c r="AA77" s="1">
        <v>63097000</v>
      </c>
      <c r="AB77" s="1">
        <v>64081000</v>
      </c>
      <c r="AC77" s="1">
        <v>67147000</v>
      </c>
      <c r="AD77" s="1">
        <v>78946000</v>
      </c>
      <c r="AE77" s="1">
        <v>85417000</v>
      </c>
      <c r="AF77" s="1">
        <v>103836000</v>
      </c>
      <c r="AG77" s="1">
        <v>108311000</v>
      </c>
      <c r="AH77" s="1">
        <v>107666000</v>
      </c>
      <c r="AI77" s="1">
        <v>108144000</v>
      </c>
      <c r="AJ77" s="1">
        <v>109378000</v>
      </c>
      <c r="AK77" s="1">
        <v>128715000</v>
      </c>
      <c r="AL77" s="1">
        <v>134799000</v>
      </c>
      <c r="AM77" s="1">
        <v>152902000</v>
      </c>
      <c r="AN77" s="1">
        <v>185800000</v>
      </c>
    </row>
    <row r="78" spans="1:40" ht="19" x14ac:dyDescent="0.25">
      <c r="A78" s="5" t="s">
        <v>67</v>
      </c>
      <c r="B78" s="1" t="s">
        <v>92</v>
      </c>
      <c r="C78" s="1" t="s">
        <v>92</v>
      </c>
      <c r="D78" s="1" t="s">
        <v>92</v>
      </c>
      <c r="E78" s="1" t="s">
        <v>92</v>
      </c>
      <c r="F78" s="1" t="s">
        <v>92</v>
      </c>
      <c r="G78" s="1">
        <v>-400000</v>
      </c>
      <c r="H78" s="1">
        <v>1000000</v>
      </c>
      <c r="I78" s="1">
        <v>-200000</v>
      </c>
      <c r="J78" s="1">
        <v>-200000</v>
      </c>
      <c r="K78" s="1">
        <v>500000</v>
      </c>
      <c r="L78" s="1">
        <v>-1173000</v>
      </c>
      <c r="M78" s="1">
        <v>-2191000</v>
      </c>
      <c r="N78" s="1">
        <v>966000</v>
      </c>
      <c r="O78" s="1">
        <v>199000</v>
      </c>
      <c r="P78" s="1">
        <v>271000</v>
      </c>
      <c r="Q78" s="1">
        <v>-430000</v>
      </c>
      <c r="R78" s="1">
        <v>-505000</v>
      </c>
      <c r="S78" s="1">
        <v>199000</v>
      </c>
      <c r="T78" s="1">
        <v>1191000</v>
      </c>
      <c r="U78" s="1">
        <v>8370000</v>
      </c>
      <c r="V78" s="1">
        <v>8840000</v>
      </c>
      <c r="W78" s="1">
        <v>10642000</v>
      </c>
      <c r="X78" s="1">
        <v>11480000</v>
      </c>
      <c r="Y78" s="1">
        <v>325000</v>
      </c>
      <c r="Z78" s="1">
        <v>25713000</v>
      </c>
      <c r="AA78" s="1">
        <v>27851000</v>
      </c>
      <c r="AB78" s="1">
        <v>22587000</v>
      </c>
      <c r="AC78" s="1">
        <v>30328000</v>
      </c>
      <c r="AD78" s="1">
        <v>32723000</v>
      </c>
      <c r="AE78" s="1">
        <v>32247000</v>
      </c>
      <c r="AF78" s="1">
        <v>7369000</v>
      </c>
      <c r="AG78" s="1">
        <v>22696000</v>
      </c>
      <c r="AH78" s="1">
        <v>18163000</v>
      </c>
      <c r="AI78" s="1">
        <v>-102183000</v>
      </c>
      <c r="AJ78" s="1">
        <v>15008000</v>
      </c>
      <c r="AK78" s="1">
        <v>12383000</v>
      </c>
      <c r="AL78" s="1">
        <v>15943000</v>
      </c>
      <c r="AM78" s="1">
        <v>33616000</v>
      </c>
      <c r="AN78" s="1">
        <v>42800000</v>
      </c>
    </row>
    <row r="79" spans="1:40" ht="19" x14ac:dyDescent="0.25">
      <c r="A79" s="5" t="s">
        <v>68</v>
      </c>
      <c r="B79" s="1" t="s">
        <v>92</v>
      </c>
      <c r="C79" s="1" t="s">
        <v>92</v>
      </c>
      <c r="D79" s="1" t="s">
        <v>92</v>
      </c>
      <c r="E79" s="1" t="s">
        <v>92</v>
      </c>
      <c r="F79" s="1" t="s">
        <v>92</v>
      </c>
      <c r="G79" s="1" t="s">
        <v>92</v>
      </c>
      <c r="H79" s="1" t="s">
        <v>92</v>
      </c>
      <c r="I79" s="1" t="s">
        <v>92</v>
      </c>
      <c r="J79" s="1" t="s">
        <v>92</v>
      </c>
      <c r="K79" s="1" t="s">
        <v>92</v>
      </c>
      <c r="L79" s="1" t="s">
        <v>92</v>
      </c>
      <c r="M79" s="1" t="s">
        <v>92</v>
      </c>
      <c r="N79" s="1" t="s">
        <v>92</v>
      </c>
      <c r="O79" s="1" t="s">
        <v>92</v>
      </c>
      <c r="P79" s="1" t="s">
        <v>92</v>
      </c>
      <c r="Q79" s="1" t="s">
        <v>92</v>
      </c>
      <c r="R79" s="1" t="s">
        <v>92</v>
      </c>
      <c r="S79" s="1" t="s">
        <v>92</v>
      </c>
      <c r="T79" s="1" t="s">
        <v>92</v>
      </c>
      <c r="U79" s="1" t="s">
        <v>92</v>
      </c>
      <c r="V79" s="1" t="s">
        <v>92</v>
      </c>
      <c r="W79" s="1">
        <v>3337000</v>
      </c>
      <c r="X79" s="1">
        <v>5416000</v>
      </c>
      <c r="Y79" s="1">
        <v>5667000</v>
      </c>
      <c r="Z79" s="1">
        <v>7314000</v>
      </c>
      <c r="AA79" s="1">
        <v>7358000</v>
      </c>
      <c r="AB79" s="1">
        <v>6845000</v>
      </c>
      <c r="AC79" s="1">
        <v>11194000</v>
      </c>
      <c r="AD79" s="1">
        <v>15865000</v>
      </c>
      <c r="AE79" s="1">
        <v>22603000</v>
      </c>
      <c r="AF79" s="1">
        <v>19363000</v>
      </c>
      <c r="AG79" s="1">
        <v>15513000</v>
      </c>
      <c r="AH79" s="1">
        <v>16052000</v>
      </c>
      <c r="AI79" s="1">
        <v>30631000</v>
      </c>
      <c r="AJ79" s="1">
        <v>33519000</v>
      </c>
      <c r="AK79" s="1">
        <v>46994000</v>
      </c>
      <c r="AL79" s="1">
        <v>59749000</v>
      </c>
      <c r="AM79" s="1">
        <v>61018000</v>
      </c>
      <c r="AN79" s="1">
        <v>66100000</v>
      </c>
    </row>
    <row r="80" spans="1:40" ht="19" x14ac:dyDescent="0.25">
      <c r="A80" s="14" t="s">
        <v>104</v>
      </c>
      <c r="B80" s="18" t="e">
        <f t="shared" ref="B80:AN80" si="8">B79/B3</f>
        <v>#VALUE!</v>
      </c>
      <c r="C80" s="18" t="e">
        <f t="shared" si="8"/>
        <v>#VALUE!</v>
      </c>
      <c r="D80" s="18" t="e">
        <f t="shared" si="8"/>
        <v>#VALUE!</v>
      </c>
      <c r="E80" s="18" t="e">
        <f t="shared" si="8"/>
        <v>#VALUE!</v>
      </c>
      <c r="F80" s="18" t="e">
        <f t="shared" si="8"/>
        <v>#VALUE!</v>
      </c>
      <c r="G80" s="18" t="e">
        <f t="shared" si="8"/>
        <v>#VALUE!</v>
      </c>
      <c r="H80" s="18" t="e">
        <f t="shared" si="8"/>
        <v>#VALUE!</v>
      </c>
      <c r="I80" s="18" t="e">
        <f t="shared" si="8"/>
        <v>#VALUE!</v>
      </c>
      <c r="J80" s="18" t="e">
        <f t="shared" si="8"/>
        <v>#VALUE!</v>
      </c>
      <c r="K80" s="18" t="e">
        <f t="shared" si="8"/>
        <v>#VALUE!</v>
      </c>
      <c r="L80" s="18" t="e">
        <f t="shared" si="8"/>
        <v>#VALUE!</v>
      </c>
      <c r="M80" s="18" t="e">
        <f t="shared" si="8"/>
        <v>#VALUE!</v>
      </c>
      <c r="N80" s="18" t="e">
        <f t="shared" si="8"/>
        <v>#VALUE!</v>
      </c>
      <c r="O80" s="18" t="e">
        <f t="shared" si="8"/>
        <v>#VALUE!</v>
      </c>
      <c r="P80" s="18" t="e">
        <f t="shared" si="8"/>
        <v>#VALUE!</v>
      </c>
      <c r="Q80" s="18" t="e">
        <f t="shared" si="8"/>
        <v>#VALUE!</v>
      </c>
      <c r="R80" s="18" t="e">
        <f t="shared" si="8"/>
        <v>#VALUE!</v>
      </c>
      <c r="S80" s="18" t="e">
        <f t="shared" si="8"/>
        <v>#VALUE!</v>
      </c>
      <c r="T80" s="18" t="e">
        <f t="shared" si="8"/>
        <v>#VALUE!</v>
      </c>
      <c r="U80" s="18" t="e">
        <f t="shared" si="8"/>
        <v>#VALUE!</v>
      </c>
      <c r="V80" s="18" t="e">
        <f t="shared" si="8"/>
        <v>#VALUE!</v>
      </c>
      <c r="W80" s="18">
        <f t="shared" si="8"/>
        <v>4.2465898114931533E-3</v>
      </c>
      <c r="X80" s="18">
        <f t="shared" si="8"/>
        <v>6.1685368175999197E-3</v>
      </c>
      <c r="Y80" s="18">
        <f t="shared" si="8"/>
        <v>5.9051733570082126E-3</v>
      </c>
      <c r="Z80" s="18">
        <f t="shared" si="8"/>
        <v>7.4819396166349887E-3</v>
      </c>
      <c r="AA80" s="18">
        <f t="shared" si="8"/>
        <v>7.6022056521644794E-3</v>
      </c>
      <c r="AB80" s="18">
        <f t="shared" si="8"/>
        <v>7.0313880340054152E-3</v>
      </c>
      <c r="AC80" s="18">
        <f t="shared" si="8"/>
        <v>1.1044436244378624E-2</v>
      </c>
      <c r="AD80" s="18">
        <f t="shared" si="8"/>
        <v>1.3342236567567726E-2</v>
      </c>
      <c r="AE80" s="18">
        <f t="shared" si="8"/>
        <v>1.6674990759887657E-2</v>
      </c>
      <c r="AF80" s="18">
        <f t="shared" si="8"/>
        <v>1.2353106299363301E-2</v>
      </c>
      <c r="AG80" s="18">
        <f t="shared" si="8"/>
        <v>9.3623770407211798E-3</v>
      </c>
      <c r="AH80" s="18">
        <f t="shared" si="8"/>
        <v>9.1060349321840928E-3</v>
      </c>
      <c r="AI80" s="18">
        <f t="shared" si="8"/>
        <v>1.6492486283631352E-2</v>
      </c>
      <c r="AJ80" s="18">
        <f t="shared" si="8"/>
        <v>1.6677305897882286E-2</v>
      </c>
      <c r="AK80" s="18">
        <f t="shared" si="8"/>
        <v>1.9706156276352485E-2</v>
      </c>
      <c r="AL80" s="18">
        <f t="shared" si="8"/>
        <v>2.2926524917616615E-2</v>
      </c>
      <c r="AM80" s="18">
        <f t="shared" si="8"/>
        <v>2.002216883093871E-2</v>
      </c>
      <c r="AN80" s="18">
        <f t="shared" si="8"/>
        <v>1.8497789220350367E-2</v>
      </c>
    </row>
    <row r="81" spans="1:48" ht="19" x14ac:dyDescent="0.25">
      <c r="A81" s="5" t="s">
        <v>69</v>
      </c>
      <c r="B81" s="1" t="s">
        <v>92</v>
      </c>
      <c r="C81" s="1" t="s">
        <v>92</v>
      </c>
      <c r="D81" s="1" t="s">
        <v>92</v>
      </c>
      <c r="E81" s="1" t="s">
        <v>92</v>
      </c>
      <c r="F81" s="1" t="s">
        <v>92</v>
      </c>
      <c r="G81" s="1">
        <v>-1100000</v>
      </c>
      <c r="H81" s="1">
        <v>900000</v>
      </c>
      <c r="I81" s="1">
        <v>-10100000</v>
      </c>
      <c r="J81" s="1">
        <v>-500000</v>
      </c>
      <c r="K81" s="1">
        <v>5800000</v>
      </c>
      <c r="L81" s="1">
        <v>-7469000</v>
      </c>
      <c r="M81" s="1">
        <v>3519000</v>
      </c>
      <c r="N81" s="1">
        <v>3528000</v>
      </c>
      <c r="O81" s="1">
        <v>12478000</v>
      </c>
      <c r="P81" s="1">
        <v>5296000</v>
      </c>
      <c r="Q81" s="1">
        <v>3014000</v>
      </c>
      <c r="R81" s="1">
        <v>1988000</v>
      </c>
      <c r="S81" s="1">
        <v>-601000</v>
      </c>
      <c r="T81" s="1">
        <v>-19806000</v>
      </c>
      <c r="U81" s="1">
        <v>-3606000</v>
      </c>
      <c r="V81" s="1">
        <v>4604000</v>
      </c>
      <c r="W81" s="1">
        <v>9730000</v>
      </c>
      <c r="X81" s="1">
        <v>-11058000</v>
      </c>
      <c r="Y81" s="1">
        <v>-3866000</v>
      </c>
      <c r="Z81" s="1">
        <v>83756000</v>
      </c>
      <c r="AA81" s="1">
        <v>-30389000</v>
      </c>
      <c r="AB81" s="1">
        <v>55326000</v>
      </c>
      <c r="AC81" s="1">
        <v>-28752000</v>
      </c>
      <c r="AD81" s="1">
        <v>-75832000</v>
      </c>
      <c r="AE81" s="1">
        <v>37414000</v>
      </c>
      <c r="AF81" s="1">
        <v>943000</v>
      </c>
      <c r="AG81" s="1">
        <v>33616000</v>
      </c>
      <c r="AH81" s="1">
        <v>-24546000</v>
      </c>
      <c r="AI81" s="1">
        <v>11033000</v>
      </c>
      <c r="AJ81" s="1">
        <v>75255000</v>
      </c>
      <c r="AK81" s="1">
        <v>100792000</v>
      </c>
      <c r="AL81" s="1">
        <v>38127000</v>
      </c>
      <c r="AM81" s="1">
        <v>92036000</v>
      </c>
      <c r="AN81" s="1">
        <v>-85100000</v>
      </c>
    </row>
    <row r="82" spans="1:48" ht="19" x14ac:dyDescent="0.25">
      <c r="A82" s="5" t="s">
        <v>70</v>
      </c>
      <c r="B82" s="1" t="s">
        <v>92</v>
      </c>
      <c r="C82" s="1" t="s">
        <v>92</v>
      </c>
      <c r="D82" s="1" t="s">
        <v>92</v>
      </c>
      <c r="E82" s="1" t="s">
        <v>92</v>
      </c>
      <c r="F82" s="1" t="s">
        <v>92</v>
      </c>
      <c r="G82" s="1">
        <v>-1100000</v>
      </c>
      <c r="H82" s="1">
        <v>-14600000</v>
      </c>
      <c r="I82" s="1">
        <v>3200000</v>
      </c>
      <c r="J82" s="1">
        <v>-9900000</v>
      </c>
      <c r="K82" s="1">
        <v>2700000</v>
      </c>
      <c r="L82" s="1">
        <v>-1929000</v>
      </c>
      <c r="M82" s="1">
        <v>200000</v>
      </c>
      <c r="N82" s="1">
        <v>-6287000</v>
      </c>
      <c r="O82" s="1">
        <v>1393000</v>
      </c>
      <c r="P82" s="1">
        <v>-3750000</v>
      </c>
      <c r="Q82" s="1">
        <v>1102000</v>
      </c>
      <c r="R82" s="1">
        <v>-19815000</v>
      </c>
      <c r="S82" s="1">
        <v>-20084000</v>
      </c>
      <c r="T82" s="1">
        <v>-73621000</v>
      </c>
      <c r="U82" s="1">
        <v>-20708000</v>
      </c>
      <c r="V82" s="1">
        <v>-57800000</v>
      </c>
      <c r="W82" s="1" t="s">
        <v>92</v>
      </c>
      <c r="X82" s="1" t="s">
        <v>92</v>
      </c>
      <c r="Y82" s="1" t="s">
        <v>92</v>
      </c>
      <c r="Z82" s="1" t="s">
        <v>92</v>
      </c>
      <c r="AA82" s="1" t="s">
        <v>92</v>
      </c>
      <c r="AB82" s="1">
        <v>-2555000</v>
      </c>
      <c r="AC82" s="1">
        <v>-20570000</v>
      </c>
      <c r="AD82" s="1">
        <v>-11312000</v>
      </c>
      <c r="AE82" s="1">
        <v>-40729000</v>
      </c>
      <c r="AF82" s="1">
        <v>1050000</v>
      </c>
      <c r="AG82" s="1">
        <v>-26103000</v>
      </c>
      <c r="AH82" s="1">
        <v>-109665000</v>
      </c>
      <c r="AI82" s="1">
        <v>-443043000</v>
      </c>
      <c r="AJ82" s="1">
        <v>318794000</v>
      </c>
      <c r="AK82" s="1">
        <v>-79887000</v>
      </c>
      <c r="AL82" s="1">
        <v>-120331000</v>
      </c>
      <c r="AM82" s="1">
        <v>-92480000</v>
      </c>
      <c r="AN82" s="1" t="s">
        <v>92</v>
      </c>
    </row>
    <row r="83" spans="1:48" ht="21" x14ac:dyDescent="0.25">
      <c r="A83" s="5" t="s">
        <v>34</v>
      </c>
      <c r="B83" s="1" t="s">
        <v>92</v>
      </c>
      <c r="C83" s="1" t="s">
        <v>92</v>
      </c>
      <c r="D83" s="1" t="s">
        <v>92</v>
      </c>
      <c r="E83" s="1" t="s">
        <v>92</v>
      </c>
      <c r="F83" s="1" t="s">
        <v>92</v>
      </c>
      <c r="G83" s="1" t="s">
        <v>92</v>
      </c>
      <c r="H83" s="1" t="s">
        <v>92</v>
      </c>
      <c r="I83" s="1" t="s">
        <v>92</v>
      </c>
      <c r="J83" s="1" t="s">
        <v>92</v>
      </c>
      <c r="K83" s="1" t="s">
        <v>92</v>
      </c>
      <c r="L83" s="1" t="s">
        <v>92</v>
      </c>
      <c r="M83" s="1" t="s">
        <v>92</v>
      </c>
      <c r="N83" s="1" t="s">
        <v>92</v>
      </c>
      <c r="O83" s="1" t="s">
        <v>92</v>
      </c>
      <c r="P83" s="1" t="s">
        <v>92</v>
      </c>
      <c r="Q83" s="1" t="s">
        <v>92</v>
      </c>
      <c r="R83" s="1" t="s">
        <v>92</v>
      </c>
      <c r="S83" s="1" t="s">
        <v>92</v>
      </c>
      <c r="T83" s="1" t="s">
        <v>92</v>
      </c>
      <c r="U83" s="1" t="s">
        <v>92</v>
      </c>
      <c r="V83" s="1" t="s">
        <v>92</v>
      </c>
      <c r="W83" s="1" t="s">
        <v>92</v>
      </c>
      <c r="X83" s="1" t="s">
        <v>92</v>
      </c>
      <c r="Y83" s="1" t="s">
        <v>92</v>
      </c>
      <c r="Z83" s="1" t="s">
        <v>92</v>
      </c>
      <c r="AA83" s="1" t="s">
        <v>92</v>
      </c>
      <c r="AB83" s="1" t="s">
        <v>92</v>
      </c>
      <c r="AC83" s="1" t="s">
        <v>92</v>
      </c>
      <c r="AD83" s="1" t="s">
        <v>92</v>
      </c>
      <c r="AE83" s="1" t="s">
        <v>92</v>
      </c>
      <c r="AF83" s="1" t="s">
        <v>92</v>
      </c>
      <c r="AG83" s="1" t="s">
        <v>92</v>
      </c>
      <c r="AH83" s="1" t="s">
        <v>92</v>
      </c>
      <c r="AI83" s="1" t="s">
        <v>92</v>
      </c>
      <c r="AJ83" s="1" t="s">
        <v>92</v>
      </c>
      <c r="AK83" s="1" t="s">
        <v>92</v>
      </c>
      <c r="AL83" s="1" t="s">
        <v>92</v>
      </c>
      <c r="AM83" s="1" t="s">
        <v>92</v>
      </c>
      <c r="AN83" s="1" t="s">
        <v>92</v>
      </c>
      <c r="AU83" s="46" t="s">
        <v>135</v>
      </c>
      <c r="AV83" s="47"/>
    </row>
    <row r="84" spans="1:48" ht="19" x14ac:dyDescent="0.25">
      <c r="A84" s="5" t="s">
        <v>47</v>
      </c>
      <c r="B84" s="1" t="s">
        <v>92</v>
      </c>
      <c r="C84" s="1" t="s">
        <v>92</v>
      </c>
      <c r="D84" s="1" t="s">
        <v>92</v>
      </c>
      <c r="E84" s="1" t="s">
        <v>92</v>
      </c>
      <c r="F84" s="1" t="s">
        <v>92</v>
      </c>
      <c r="G84" s="1">
        <v>-1400000</v>
      </c>
      <c r="H84" s="1">
        <v>17800000</v>
      </c>
      <c r="I84" s="1">
        <v>-10800000</v>
      </c>
      <c r="J84" s="1">
        <v>7900000</v>
      </c>
      <c r="K84" s="1">
        <v>-2800000</v>
      </c>
      <c r="L84" s="1">
        <v>-2862000</v>
      </c>
      <c r="M84" s="1">
        <v>1608000</v>
      </c>
      <c r="N84" s="1">
        <v>11954000</v>
      </c>
      <c r="O84" s="1">
        <v>4959000</v>
      </c>
      <c r="P84" s="1">
        <v>6952000</v>
      </c>
      <c r="Q84" s="1">
        <v>-736000</v>
      </c>
      <c r="R84" s="1">
        <v>18251000</v>
      </c>
      <c r="S84" s="1">
        <v>9201000</v>
      </c>
      <c r="T84" s="1">
        <v>53815000</v>
      </c>
      <c r="U84" s="1">
        <v>17102000</v>
      </c>
      <c r="V84" s="1">
        <v>62404000</v>
      </c>
      <c r="W84" s="1">
        <v>4377000</v>
      </c>
      <c r="X84" s="1">
        <v>-3561000</v>
      </c>
      <c r="Y84" s="1">
        <v>533000</v>
      </c>
      <c r="Z84" s="1">
        <v>-5992000</v>
      </c>
      <c r="AA84" s="1">
        <v>-1819000</v>
      </c>
      <c r="AB84" s="1">
        <v>28246000</v>
      </c>
      <c r="AC84" s="1">
        <v>-2807000</v>
      </c>
      <c r="AD84" s="1">
        <v>31854000</v>
      </c>
      <c r="AE84" s="1">
        <v>66804000</v>
      </c>
      <c r="AF84" s="1">
        <v>45113000</v>
      </c>
      <c r="AG84" s="1">
        <v>34748000</v>
      </c>
      <c r="AH84" s="1">
        <v>96258000</v>
      </c>
      <c r="AI84" s="1">
        <v>64178000</v>
      </c>
      <c r="AJ84" s="1">
        <v>163049000</v>
      </c>
      <c r="AK84" s="1">
        <v>166458000</v>
      </c>
      <c r="AL84" s="1">
        <v>266529000</v>
      </c>
      <c r="AM84" s="1">
        <v>179395000</v>
      </c>
      <c r="AN84" s="1">
        <v>124300000</v>
      </c>
      <c r="AU84" s="48" t="s">
        <v>136</v>
      </c>
      <c r="AV84" s="48"/>
    </row>
    <row r="85" spans="1:48" ht="20" x14ac:dyDescent="0.25">
      <c r="A85" s="5" t="s">
        <v>71</v>
      </c>
      <c r="B85" s="1" t="s">
        <v>92</v>
      </c>
      <c r="C85" s="1" t="s">
        <v>92</v>
      </c>
      <c r="D85" s="1" t="s">
        <v>92</v>
      </c>
      <c r="E85" s="1" t="s">
        <v>92</v>
      </c>
      <c r="F85" s="1" t="s">
        <v>92</v>
      </c>
      <c r="G85" s="1" t="s">
        <v>92</v>
      </c>
      <c r="H85" s="1" t="s">
        <v>92</v>
      </c>
      <c r="I85" s="1" t="s">
        <v>92</v>
      </c>
      <c r="J85" s="1" t="s">
        <v>92</v>
      </c>
      <c r="K85" s="1" t="s">
        <v>92</v>
      </c>
      <c r="L85" s="1" t="s">
        <v>92</v>
      </c>
      <c r="M85" s="1" t="s">
        <v>92</v>
      </c>
      <c r="N85" s="1" t="s">
        <v>92</v>
      </c>
      <c r="O85" s="1" t="s">
        <v>92</v>
      </c>
      <c r="P85" s="1" t="s">
        <v>92</v>
      </c>
      <c r="Q85" s="1" t="s">
        <v>92</v>
      </c>
      <c r="R85" s="1" t="s">
        <v>92</v>
      </c>
      <c r="S85" s="1" t="s">
        <v>92</v>
      </c>
      <c r="T85" s="1">
        <v>-10607000</v>
      </c>
      <c r="U85" s="1">
        <v>-9212000</v>
      </c>
      <c r="V85" s="1">
        <v>-29314000</v>
      </c>
      <c r="W85" s="1">
        <v>-78475000</v>
      </c>
      <c r="X85" s="1">
        <v>-18934000</v>
      </c>
      <c r="Y85" s="1">
        <v>-5975000</v>
      </c>
      <c r="Z85" s="1">
        <v>120266000</v>
      </c>
      <c r="AA85" s="1">
        <v>-10485000</v>
      </c>
      <c r="AB85" s="1">
        <v>40959000</v>
      </c>
      <c r="AC85" s="1">
        <v>-20074000</v>
      </c>
      <c r="AD85" s="1">
        <v>-34029000</v>
      </c>
      <c r="AE85" s="1">
        <v>-85445000</v>
      </c>
      <c r="AF85" s="1">
        <v>9603000</v>
      </c>
      <c r="AG85" s="1">
        <v>38013000</v>
      </c>
      <c r="AH85" s="1">
        <v>9249000</v>
      </c>
      <c r="AI85" s="1">
        <v>410994000</v>
      </c>
      <c r="AJ85" s="1">
        <v>-394606000</v>
      </c>
      <c r="AK85" s="1">
        <v>21394000</v>
      </c>
      <c r="AL85" s="1">
        <v>-3442000</v>
      </c>
      <c r="AM85" s="1">
        <v>34244000</v>
      </c>
      <c r="AN85" s="1" t="s">
        <v>92</v>
      </c>
      <c r="AU85" s="24" t="s">
        <v>137</v>
      </c>
      <c r="AV85" s="25">
        <f>AN17</f>
        <v>141200000</v>
      </c>
    </row>
    <row r="86" spans="1:48" ht="20" x14ac:dyDescent="0.25">
      <c r="A86" s="5" t="s">
        <v>72</v>
      </c>
      <c r="B86" s="1" t="s">
        <v>92</v>
      </c>
      <c r="C86" s="1" t="s">
        <v>92</v>
      </c>
      <c r="D86" s="1" t="s">
        <v>92</v>
      </c>
      <c r="E86" s="1" t="s">
        <v>92</v>
      </c>
      <c r="F86" s="1" t="s">
        <v>92</v>
      </c>
      <c r="G86" s="1">
        <v>1900000</v>
      </c>
      <c r="H86" s="1">
        <v>6500000</v>
      </c>
      <c r="I86" s="1">
        <v>7100000</v>
      </c>
      <c r="J86" s="1">
        <v>10000000</v>
      </c>
      <c r="K86" s="1">
        <v>13500000</v>
      </c>
      <c r="L86" s="1">
        <v>-293000</v>
      </c>
      <c r="M86" s="1">
        <v>-1406000</v>
      </c>
      <c r="N86" s="1">
        <v>158000</v>
      </c>
      <c r="O86" s="1">
        <v>-7088000</v>
      </c>
      <c r="P86" s="1">
        <v>-1688000</v>
      </c>
      <c r="Q86" s="1">
        <v>-1837000</v>
      </c>
      <c r="R86" s="1">
        <v>-3754000</v>
      </c>
      <c r="S86" s="1">
        <v>-5969000</v>
      </c>
      <c r="T86" s="1">
        <v>7517000</v>
      </c>
      <c r="U86" s="1">
        <v>1966000</v>
      </c>
      <c r="V86" s="1">
        <v>-3140000</v>
      </c>
      <c r="W86" s="1">
        <v>148073000</v>
      </c>
      <c r="X86" s="1">
        <v>-781000</v>
      </c>
      <c r="Y86" s="1">
        <v>-30944000</v>
      </c>
      <c r="Z86" s="1">
        <v>-1071000</v>
      </c>
      <c r="AA86" s="1">
        <v>374000</v>
      </c>
      <c r="AB86" s="1">
        <v>-14539000</v>
      </c>
      <c r="AC86" s="1">
        <v>-6381000</v>
      </c>
      <c r="AD86" s="1">
        <v>-15432000</v>
      </c>
      <c r="AE86" s="1">
        <v>-5419000</v>
      </c>
      <c r="AF86" s="1">
        <v>46612000</v>
      </c>
      <c r="AG86" s="1">
        <v>-11606000</v>
      </c>
      <c r="AH86" s="1">
        <v>332000</v>
      </c>
      <c r="AI86" s="1">
        <v>-5280000</v>
      </c>
      <c r="AJ86" s="1">
        <v>-9886000</v>
      </c>
      <c r="AK86" s="1">
        <v>-9218000</v>
      </c>
      <c r="AL86" s="1">
        <v>-7454000</v>
      </c>
      <c r="AM86" s="1">
        <v>15793000</v>
      </c>
      <c r="AN86" s="1" t="s">
        <v>92</v>
      </c>
      <c r="AU86" s="24" t="s">
        <v>138</v>
      </c>
      <c r="AV86" s="25">
        <f>AN56</f>
        <v>250600000</v>
      </c>
    </row>
    <row r="87" spans="1:48" ht="20" x14ac:dyDescent="0.25">
      <c r="A87" s="6" t="s">
        <v>73</v>
      </c>
      <c r="B87" s="10" t="s">
        <v>92</v>
      </c>
      <c r="C87" s="10" t="s">
        <v>92</v>
      </c>
      <c r="D87" s="10" t="s">
        <v>92</v>
      </c>
      <c r="E87" s="10" t="s">
        <v>92</v>
      </c>
      <c r="F87" s="10" t="s">
        <v>92</v>
      </c>
      <c r="G87" s="10">
        <v>1100000</v>
      </c>
      <c r="H87" s="10">
        <v>9000000</v>
      </c>
      <c r="I87" s="10">
        <v>-2300000</v>
      </c>
      <c r="J87" s="10">
        <v>6100000</v>
      </c>
      <c r="K87" s="10">
        <v>20900000</v>
      </c>
      <c r="L87" s="10">
        <v>10654000</v>
      </c>
      <c r="M87" s="10">
        <v>21208000</v>
      </c>
      <c r="N87" s="10">
        <v>28621000</v>
      </c>
      <c r="O87" s="10">
        <v>33027000</v>
      </c>
      <c r="P87" s="10">
        <v>36313000</v>
      </c>
      <c r="Q87" s="10">
        <v>39728000</v>
      </c>
      <c r="R87" s="10">
        <v>44071000</v>
      </c>
      <c r="S87" s="10">
        <v>69938000</v>
      </c>
      <c r="T87" s="10">
        <v>93311000</v>
      </c>
      <c r="U87" s="10">
        <v>142725000</v>
      </c>
      <c r="V87" s="10">
        <v>170203000</v>
      </c>
      <c r="W87" s="10">
        <v>215088000</v>
      </c>
      <c r="X87" s="10">
        <v>225214000</v>
      </c>
      <c r="Y87" s="10">
        <v>215340000</v>
      </c>
      <c r="Z87" s="10">
        <v>341753000</v>
      </c>
      <c r="AA87" s="10">
        <v>221585000</v>
      </c>
      <c r="AB87" s="10">
        <v>296052000</v>
      </c>
      <c r="AC87" s="10">
        <v>237531000</v>
      </c>
      <c r="AD87" s="10">
        <v>220315000</v>
      </c>
      <c r="AE87" s="10">
        <v>389374000</v>
      </c>
      <c r="AF87" s="10">
        <v>385019000</v>
      </c>
      <c r="AG87" s="10">
        <v>411848000</v>
      </c>
      <c r="AH87" s="10">
        <v>375158000</v>
      </c>
      <c r="AI87" s="10">
        <v>441975000</v>
      </c>
      <c r="AJ87" s="10">
        <v>567529000</v>
      </c>
      <c r="AK87" s="10">
        <v>678180000</v>
      </c>
      <c r="AL87" s="10">
        <v>721647000</v>
      </c>
      <c r="AM87" s="10">
        <v>942469000</v>
      </c>
      <c r="AN87" s="10">
        <v>881400000</v>
      </c>
      <c r="AU87" s="24" t="s">
        <v>139</v>
      </c>
      <c r="AV87" s="25">
        <f>AN61</f>
        <v>3887400000</v>
      </c>
    </row>
    <row r="88" spans="1:48" ht="20" x14ac:dyDescent="0.25">
      <c r="A88" s="5" t="s">
        <v>74</v>
      </c>
      <c r="B88" s="1" t="s">
        <v>92</v>
      </c>
      <c r="C88" s="1" t="s">
        <v>92</v>
      </c>
      <c r="D88" s="1" t="s">
        <v>92</v>
      </c>
      <c r="E88" s="1" t="s">
        <v>92</v>
      </c>
      <c r="F88" s="1" t="s">
        <v>92</v>
      </c>
      <c r="G88" s="1">
        <v>-300000</v>
      </c>
      <c r="H88" s="1">
        <v>-1500000</v>
      </c>
      <c r="I88" s="1">
        <v>-1300000</v>
      </c>
      <c r="J88" s="1">
        <v>-1200000</v>
      </c>
      <c r="K88" s="1">
        <v>-1800000</v>
      </c>
      <c r="L88" s="1">
        <v>-2392000</v>
      </c>
      <c r="M88" s="1">
        <v>-5321000</v>
      </c>
      <c r="N88" s="1">
        <v>-4630000</v>
      </c>
      <c r="O88" s="1">
        <v>-2713000</v>
      </c>
      <c r="P88" s="1">
        <v>-4510000</v>
      </c>
      <c r="Q88" s="1">
        <v>-4936000</v>
      </c>
      <c r="R88" s="1">
        <v>-4102000</v>
      </c>
      <c r="S88" s="1">
        <v>-11017000</v>
      </c>
      <c r="T88" s="1">
        <v>-7275000</v>
      </c>
      <c r="U88" s="1">
        <v>-15946000</v>
      </c>
      <c r="V88" s="1">
        <v>-10152000</v>
      </c>
      <c r="W88" s="1">
        <v>-13426000</v>
      </c>
      <c r="X88" s="1">
        <v>-14979000</v>
      </c>
      <c r="Y88" s="1">
        <v>-30643000</v>
      </c>
      <c r="Z88" s="1">
        <v>-14115000</v>
      </c>
      <c r="AA88" s="1">
        <v>-11310000</v>
      </c>
      <c r="AB88" s="1">
        <v>-10454000</v>
      </c>
      <c r="AC88" s="1">
        <v>-13608000</v>
      </c>
      <c r="AD88" s="1">
        <v>-24028000</v>
      </c>
      <c r="AE88" s="1">
        <v>-16366000</v>
      </c>
      <c r="AF88" s="1">
        <v>-24923000</v>
      </c>
      <c r="AG88" s="1">
        <v>-18375000</v>
      </c>
      <c r="AH88" s="1">
        <v>-17765000</v>
      </c>
      <c r="AI88" s="1">
        <v>-24192000</v>
      </c>
      <c r="AJ88" s="1">
        <v>-41520000</v>
      </c>
      <c r="AK88" s="1">
        <v>-73108000</v>
      </c>
      <c r="AL88" s="1">
        <v>-70700000</v>
      </c>
      <c r="AM88" s="1">
        <v>-45045000</v>
      </c>
      <c r="AN88" s="1">
        <v>-45045000</v>
      </c>
      <c r="AU88" s="49" t="s">
        <v>140</v>
      </c>
      <c r="AV88" s="50">
        <f>AV85/(AV86+AV87)</f>
        <v>3.4122764620589656E-2</v>
      </c>
    </row>
    <row r="89" spans="1:48" ht="20" customHeight="1" x14ac:dyDescent="0.25">
      <c r="A89" s="14" t="s">
        <v>105</v>
      </c>
      <c r="B89" s="18" t="e">
        <f t="shared" ref="B89:AN89" si="9">(-1*B88)/B3</f>
        <v>#VALUE!</v>
      </c>
      <c r="C89" s="18" t="e">
        <f t="shared" si="9"/>
        <v>#VALUE!</v>
      </c>
      <c r="D89" s="18" t="e">
        <f t="shared" si="9"/>
        <v>#VALUE!</v>
      </c>
      <c r="E89" s="18" t="e">
        <f t="shared" si="9"/>
        <v>#VALUE!</v>
      </c>
      <c r="F89" s="18" t="e">
        <f t="shared" si="9"/>
        <v>#VALUE!</v>
      </c>
      <c r="G89" s="18">
        <f t="shared" si="9"/>
        <v>7.2115384615384619E-3</v>
      </c>
      <c r="H89" s="18">
        <f t="shared" si="9"/>
        <v>3.2119914346895075E-2</v>
      </c>
      <c r="I89" s="18">
        <f t="shared" si="9"/>
        <v>2.6804123711340205E-2</v>
      </c>
      <c r="J89" s="18">
        <f t="shared" si="9"/>
        <v>2.2900763358778626E-2</v>
      </c>
      <c r="K89" s="18">
        <f t="shared" si="9"/>
        <v>1.8828451882845189E-2</v>
      </c>
      <c r="L89" s="18">
        <f t="shared" si="9"/>
        <v>2.4038509853578142E-2</v>
      </c>
      <c r="M89" s="18">
        <f t="shared" si="9"/>
        <v>5.0025854369388424E-2</v>
      </c>
      <c r="N89" s="18">
        <f t="shared" si="9"/>
        <v>3.9012470508931578E-2</v>
      </c>
      <c r="O89" s="18">
        <f t="shared" si="9"/>
        <v>2.0999914854749942E-2</v>
      </c>
      <c r="P89" s="18">
        <f t="shared" si="9"/>
        <v>2.932551319648094E-2</v>
      </c>
      <c r="Q89" s="18">
        <f t="shared" si="9"/>
        <v>2.7979797407220557E-2</v>
      </c>
      <c r="R89" s="18">
        <f t="shared" si="9"/>
        <v>1.9560718339007944E-2</v>
      </c>
      <c r="S89" s="18">
        <f t="shared" si="9"/>
        <v>3.0181163688364487E-2</v>
      </c>
      <c r="T89" s="18">
        <f t="shared" si="9"/>
        <v>1.5962979053938411E-2</v>
      </c>
      <c r="U89" s="18">
        <f t="shared" si="9"/>
        <v>2.8938008130081301E-2</v>
      </c>
      <c r="V89" s="18">
        <f t="shared" si="9"/>
        <v>1.5692481767846489E-2</v>
      </c>
      <c r="W89" s="18">
        <f t="shared" si="9"/>
        <v>1.708562026044563E-2</v>
      </c>
      <c r="X89" s="18">
        <f t="shared" si="9"/>
        <v>1.7060286741290471E-2</v>
      </c>
      <c r="Y89" s="18">
        <f t="shared" si="9"/>
        <v>3.1930867686395387E-2</v>
      </c>
      <c r="Z89" s="18">
        <f t="shared" si="9"/>
        <v>1.443910003948631E-2</v>
      </c>
      <c r="AA89" s="18">
        <f t="shared" si="9"/>
        <v>1.168536911198427E-2</v>
      </c>
      <c r="AB89" s="18">
        <f t="shared" si="9"/>
        <v>1.0738660410152317E-2</v>
      </c>
      <c r="AC89" s="18">
        <f t="shared" si="9"/>
        <v>1.342618263476008E-2</v>
      </c>
      <c r="AD89" s="18">
        <f t="shared" si="9"/>
        <v>2.0207202032494001E-2</v>
      </c>
      <c r="AE89" s="18">
        <f t="shared" si="9"/>
        <v>1.2073746793625688E-2</v>
      </c>
      <c r="AF89" s="18">
        <f t="shared" si="9"/>
        <v>1.5900246258277722E-2</v>
      </c>
      <c r="AG89" s="18">
        <f t="shared" si="9"/>
        <v>1.1089645982289157E-2</v>
      </c>
      <c r="AH89" s="18">
        <f t="shared" si="9"/>
        <v>1.0077791587979716E-2</v>
      </c>
      <c r="AI89" s="18">
        <f t="shared" si="9"/>
        <v>1.3025569787914519E-2</v>
      </c>
      <c r="AJ89" s="18">
        <f t="shared" si="9"/>
        <v>2.0658186129659972E-2</v>
      </c>
      <c r="AK89" s="18">
        <f t="shared" si="9"/>
        <v>3.0656630060254025E-2</v>
      </c>
      <c r="AL89" s="18">
        <f t="shared" si="9"/>
        <v>2.7128576405889549E-2</v>
      </c>
      <c r="AM89" s="18">
        <f t="shared" si="9"/>
        <v>1.4780861303052119E-2</v>
      </c>
      <c r="AN89" s="18">
        <f t="shared" si="9"/>
        <v>1.2605641685789445E-2</v>
      </c>
      <c r="AU89" s="24" t="s">
        <v>106</v>
      </c>
      <c r="AV89" s="25">
        <f>AN27</f>
        <v>204300000</v>
      </c>
    </row>
    <row r="90" spans="1:48" ht="20" x14ac:dyDescent="0.25">
      <c r="A90" s="5" t="s">
        <v>75</v>
      </c>
      <c r="B90" s="1" t="s">
        <v>92</v>
      </c>
      <c r="C90" s="1" t="s">
        <v>92</v>
      </c>
      <c r="D90" s="1" t="s">
        <v>92</v>
      </c>
      <c r="E90" s="1" t="s">
        <v>92</v>
      </c>
      <c r="F90" s="1" t="s">
        <v>92</v>
      </c>
      <c r="G90" s="1" t="s">
        <v>92</v>
      </c>
      <c r="H90" s="1" t="s">
        <v>92</v>
      </c>
      <c r="I90" s="1" t="s">
        <v>92</v>
      </c>
      <c r="J90" s="1" t="s">
        <v>92</v>
      </c>
      <c r="K90" s="1" t="s">
        <v>92</v>
      </c>
      <c r="L90" s="1">
        <v>-1382000</v>
      </c>
      <c r="M90" s="1">
        <v>-6005000</v>
      </c>
      <c r="N90" s="1">
        <v>-12254000</v>
      </c>
      <c r="O90" s="1">
        <v>-3067000</v>
      </c>
      <c r="P90" s="1">
        <v>-29608000</v>
      </c>
      <c r="Q90" s="1">
        <v>-18154000</v>
      </c>
      <c r="R90" s="1">
        <v>-18226000</v>
      </c>
      <c r="S90" s="1">
        <v>-131039000</v>
      </c>
      <c r="T90" s="1">
        <v>-120926000</v>
      </c>
      <c r="U90" s="1">
        <v>-100270000</v>
      </c>
      <c r="V90" s="1">
        <v>-202664000</v>
      </c>
      <c r="W90" s="1">
        <v>-262181000</v>
      </c>
      <c r="X90" s="1">
        <v>-143737000</v>
      </c>
      <c r="Y90" s="1">
        <v>-212303000</v>
      </c>
      <c r="Z90" s="1">
        <v>-263400000</v>
      </c>
      <c r="AA90" s="1">
        <v>-44682000</v>
      </c>
      <c r="AB90" s="1">
        <v>-157637000</v>
      </c>
      <c r="AC90" s="1">
        <v>-166055000</v>
      </c>
      <c r="AD90" s="1">
        <v>-425054000</v>
      </c>
      <c r="AE90" s="1">
        <v>-367712000</v>
      </c>
      <c r="AF90" s="1">
        <v>-696486000</v>
      </c>
      <c r="AG90" s="1">
        <v>-136000000</v>
      </c>
      <c r="AH90" s="1">
        <v>-122622000</v>
      </c>
      <c r="AI90" s="1">
        <v>-41471000</v>
      </c>
      <c r="AJ90" s="1">
        <v>-923874000</v>
      </c>
      <c r="AK90" s="1">
        <v>-353043000</v>
      </c>
      <c r="AL90" s="1">
        <v>-694842000</v>
      </c>
      <c r="AM90" s="1">
        <v>-366780000</v>
      </c>
      <c r="AN90" s="1">
        <v>-1927700000</v>
      </c>
      <c r="AU90" s="24" t="s">
        <v>19</v>
      </c>
      <c r="AV90" s="25">
        <f>AN25</f>
        <v>876100000</v>
      </c>
    </row>
    <row r="91" spans="1:48" ht="20" x14ac:dyDescent="0.25">
      <c r="A91" s="5" t="s">
        <v>76</v>
      </c>
      <c r="B91" s="1" t="s">
        <v>92</v>
      </c>
      <c r="C91" s="1" t="s">
        <v>92</v>
      </c>
      <c r="D91" s="1" t="s">
        <v>92</v>
      </c>
      <c r="E91" s="1" t="s">
        <v>92</v>
      </c>
      <c r="F91" s="1" t="s">
        <v>92</v>
      </c>
      <c r="G91" s="1">
        <v>-4900000</v>
      </c>
      <c r="H91" s="1">
        <v>-2200000</v>
      </c>
      <c r="I91" s="1">
        <v>-3400000</v>
      </c>
      <c r="J91" s="1">
        <v>-700000</v>
      </c>
      <c r="K91" s="1">
        <v>-100000</v>
      </c>
      <c r="L91" s="1">
        <v>-187000</v>
      </c>
      <c r="M91" s="1">
        <v>-1208000</v>
      </c>
      <c r="N91" s="1">
        <v>-881000</v>
      </c>
      <c r="O91" s="1">
        <v>-253000</v>
      </c>
      <c r="P91" s="1">
        <v>-1146000</v>
      </c>
      <c r="Q91" s="1">
        <v>-124000</v>
      </c>
      <c r="R91" s="1">
        <v>-73000</v>
      </c>
      <c r="S91" s="1">
        <v>-3006000</v>
      </c>
      <c r="T91" s="1">
        <v>-111000</v>
      </c>
      <c r="U91" s="1" t="s">
        <v>92</v>
      </c>
      <c r="V91" s="1">
        <v>-3142000</v>
      </c>
      <c r="W91" s="1">
        <v>-299000</v>
      </c>
      <c r="X91" s="1">
        <v>-211000</v>
      </c>
      <c r="Y91" s="1">
        <v>-2695000</v>
      </c>
      <c r="Z91" s="1">
        <v>-13774000</v>
      </c>
      <c r="AA91" s="1">
        <v>-11570000</v>
      </c>
      <c r="AB91" s="1">
        <v>-9285000</v>
      </c>
      <c r="AC91" s="1">
        <v>-12698000</v>
      </c>
      <c r="AD91" s="1">
        <v>-11167000</v>
      </c>
      <c r="AE91" s="1">
        <v>-18102000</v>
      </c>
      <c r="AF91" s="1">
        <v>-17813000</v>
      </c>
      <c r="AG91" s="1">
        <v>-22766000</v>
      </c>
      <c r="AH91" s="1">
        <v>-25872000</v>
      </c>
      <c r="AI91" s="1">
        <v>-10665000</v>
      </c>
      <c r="AJ91" s="1">
        <v>-9284000</v>
      </c>
      <c r="AK91" s="1">
        <v>-17520000</v>
      </c>
      <c r="AL91" s="1">
        <v>-14168000</v>
      </c>
      <c r="AM91" s="1">
        <v>-12375000</v>
      </c>
      <c r="AN91" s="1">
        <v>-100000</v>
      </c>
      <c r="AU91" s="49" t="s">
        <v>141</v>
      </c>
      <c r="AV91" s="50">
        <f>AV89/AV90</f>
        <v>0.23319255792717727</v>
      </c>
    </row>
    <row r="92" spans="1:48" ht="20" x14ac:dyDescent="0.25">
      <c r="A92" s="5" t="s">
        <v>77</v>
      </c>
      <c r="B92" s="1" t="s">
        <v>92</v>
      </c>
      <c r="C92" s="1" t="s">
        <v>92</v>
      </c>
      <c r="D92" s="1" t="s">
        <v>92</v>
      </c>
      <c r="E92" s="1" t="s">
        <v>92</v>
      </c>
      <c r="F92" s="1" t="s">
        <v>92</v>
      </c>
      <c r="G92" s="1">
        <v>6000000</v>
      </c>
      <c r="H92" s="1">
        <v>2600000</v>
      </c>
      <c r="I92" s="1">
        <v>5100000</v>
      </c>
      <c r="J92" s="1">
        <v>4000000</v>
      </c>
      <c r="K92" s="1" t="s">
        <v>92</v>
      </c>
      <c r="L92" s="1">
        <v>2346000</v>
      </c>
      <c r="M92" s="1">
        <v>642000</v>
      </c>
      <c r="N92" s="1">
        <v>1118000</v>
      </c>
      <c r="O92" s="1">
        <v>557000</v>
      </c>
      <c r="P92" s="1">
        <v>1030000</v>
      </c>
      <c r="Q92" s="1">
        <v>627000</v>
      </c>
      <c r="R92" s="1">
        <v>494000</v>
      </c>
      <c r="S92" s="1">
        <v>5605000</v>
      </c>
      <c r="T92" s="1">
        <v>122000</v>
      </c>
      <c r="U92" s="1">
        <v>106000</v>
      </c>
      <c r="V92" s="1">
        <v>1107000</v>
      </c>
      <c r="W92" s="1">
        <v>896000</v>
      </c>
      <c r="X92" s="1">
        <v>119000</v>
      </c>
      <c r="Y92" s="1">
        <v>21715000</v>
      </c>
      <c r="Z92" s="1">
        <v>9756000</v>
      </c>
      <c r="AA92" s="1">
        <v>10828000</v>
      </c>
      <c r="AB92" s="1">
        <v>9327000</v>
      </c>
      <c r="AC92" s="1">
        <v>12950000</v>
      </c>
      <c r="AD92" s="1">
        <v>10654000</v>
      </c>
      <c r="AE92" s="1">
        <v>15662000</v>
      </c>
      <c r="AF92" s="1">
        <v>18278000</v>
      </c>
      <c r="AG92" s="1">
        <v>21928000</v>
      </c>
      <c r="AH92" s="1">
        <v>18890000</v>
      </c>
      <c r="AI92" s="1">
        <v>9644000</v>
      </c>
      <c r="AJ92" s="1">
        <v>17923000</v>
      </c>
      <c r="AK92" s="1">
        <v>8494000</v>
      </c>
      <c r="AL92" s="1">
        <v>11025000</v>
      </c>
      <c r="AM92" s="1">
        <v>10785000</v>
      </c>
      <c r="AN92" s="1">
        <v>7400000</v>
      </c>
      <c r="AU92" s="49" t="s">
        <v>142</v>
      </c>
      <c r="AV92" s="50">
        <f>AV88*(1-AV91)</f>
        <v>2.6165589855167367E-2</v>
      </c>
    </row>
    <row r="93" spans="1:48" ht="19" x14ac:dyDescent="0.25">
      <c r="A93" s="5" t="s">
        <v>78</v>
      </c>
      <c r="B93" s="1" t="s">
        <v>92</v>
      </c>
      <c r="C93" s="1" t="s">
        <v>92</v>
      </c>
      <c r="D93" s="1" t="s">
        <v>92</v>
      </c>
      <c r="E93" s="1" t="s">
        <v>92</v>
      </c>
      <c r="F93" s="1" t="s">
        <v>92</v>
      </c>
      <c r="G93" s="1">
        <v>-1700000</v>
      </c>
      <c r="H93" s="1">
        <v>-1100000</v>
      </c>
      <c r="I93" s="1">
        <v>-1300000</v>
      </c>
      <c r="J93" s="1">
        <v>-4600000</v>
      </c>
      <c r="K93" s="1">
        <v>-1800000</v>
      </c>
      <c r="L93" s="1">
        <v>1284000</v>
      </c>
      <c r="M93" s="1">
        <v>1469000</v>
      </c>
      <c r="N93" s="1">
        <v>984000</v>
      </c>
      <c r="O93" s="1">
        <v>452000</v>
      </c>
      <c r="P93" s="1">
        <v>220000</v>
      </c>
      <c r="Q93" s="1">
        <v>647000</v>
      </c>
      <c r="R93" s="1">
        <v>1283000</v>
      </c>
      <c r="S93" s="1">
        <v>1619000</v>
      </c>
      <c r="T93" s="1">
        <v>4923000</v>
      </c>
      <c r="U93" s="1">
        <v>4975000</v>
      </c>
      <c r="V93" s="1">
        <v>6330000</v>
      </c>
      <c r="W93" s="1">
        <v>2362000</v>
      </c>
      <c r="X93" s="1">
        <v>1399000</v>
      </c>
      <c r="Y93" s="1">
        <v>6713000</v>
      </c>
      <c r="Z93" s="1">
        <v>4600000</v>
      </c>
      <c r="AA93" s="1">
        <v>1305000</v>
      </c>
      <c r="AB93" s="1">
        <v>1558000</v>
      </c>
      <c r="AC93" s="1">
        <v>3686000</v>
      </c>
      <c r="AD93" s="1">
        <v>14095000</v>
      </c>
      <c r="AE93" s="1">
        <v>5886000</v>
      </c>
      <c r="AF93" s="1">
        <v>13631000</v>
      </c>
      <c r="AG93" s="1">
        <v>10576000</v>
      </c>
      <c r="AH93" s="1">
        <v>4957000</v>
      </c>
      <c r="AI93" s="1">
        <v>4094000</v>
      </c>
      <c r="AJ93" s="1">
        <v>4984000</v>
      </c>
      <c r="AK93" s="1">
        <v>21592000</v>
      </c>
      <c r="AL93" s="1">
        <v>9615000</v>
      </c>
      <c r="AM93" s="1">
        <v>16735000</v>
      </c>
      <c r="AN93" s="1">
        <v>7700000</v>
      </c>
      <c r="AU93" s="48" t="s">
        <v>143</v>
      </c>
      <c r="AV93" s="48"/>
    </row>
    <row r="94" spans="1:48" ht="20" x14ac:dyDescent="0.25">
      <c r="A94" s="6" t="s">
        <v>79</v>
      </c>
      <c r="B94" s="10" t="s">
        <v>92</v>
      </c>
      <c r="C94" s="10" t="s">
        <v>92</v>
      </c>
      <c r="D94" s="10" t="s">
        <v>92</v>
      </c>
      <c r="E94" s="10" t="s">
        <v>92</v>
      </c>
      <c r="F94" s="10" t="s">
        <v>92</v>
      </c>
      <c r="G94" s="10">
        <v>-900000</v>
      </c>
      <c r="H94" s="10">
        <v>-2200000</v>
      </c>
      <c r="I94" s="10">
        <v>-900000</v>
      </c>
      <c r="J94" s="10">
        <v>-2500000</v>
      </c>
      <c r="K94" s="10">
        <v>-3700000</v>
      </c>
      <c r="L94" s="10">
        <v>-331000</v>
      </c>
      <c r="M94" s="10">
        <v>-10423000</v>
      </c>
      <c r="N94" s="10">
        <v>-15663000</v>
      </c>
      <c r="O94" s="10">
        <v>-5024000</v>
      </c>
      <c r="P94" s="10">
        <v>-34014000</v>
      </c>
      <c r="Q94" s="10">
        <v>-21940000</v>
      </c>
      <c r="R94" s="10">
        <v>-20624000</v>
      </c>
      <c r="S94" s="10">
        <v>-137838000</v>
      </c>
      <c r="T94" s="10">
        <v>-123267000</v>
      </c>
      <c r="U94" s="10">
        <v>-111135000</v>
      </c>
      <c r="V94" s="10">
        <v>-208521000</v>
      </c>
      <c r="W94" s="10">
        <v>-272648000</v>
      </c>
      <c r="X94" s="10">
        <v>-157409000</v>
      </c>
      <c r="Y94" s="10">
        <v>-217213000</v>
      </c>
      <c r="Z94" s="10">
        <v>-276933000</v>
      </c>
      <c r="AA94" s="10">
        <v>-55429000</v>
      </c>
      <c r="AB94" s="10">
        <v>-166491000</v>
      </c>
      <c r="AC94" s="10">
        <v>-175725000</v>
      </c>
      <c r="AD94" s="10">
        <v>-435500000</v>
      </c>
      <c r="AE94" s="10">
        <v>-380632000</v>
      </c>
      <c r="AF94" s="10">
        <v>-707313000</v>
      </c>
      <c r="AG94" s="10">
        <v>-144637000</v>
      </c>
      <c r="AH94" s="10">
        <v>-142412000</v>
      </c>
      <c r="AI94" s="10">
        <v>-62590000</v>
      </c>
      <c r="AJ94" s="10">
        <v>-951771000</v>
      </c>
      <c r="AK94" s="10">
        <v>-413585000</v>
      </c>
      <c r="AL94" s="10">
        <v>-759070000</v>
      </c>
      <c r="AM94" s="10">
        <v>-396680000</v>
      </c>
      <c r="AN94" s="10">
        <v>-1912700000</v>
      </c>
      <c r="AU94" s="24" t="s">
        <v>144</v>
      </c>
      <c r="AV94" s="51">
        <f>[1]Treasuries!$C$8</f>
        <v>4.3220000000000001E-2</v>
      </c>
    </row>
    <row r="95" spans="1:48" ht="20" x14ac:dyDescent="0.25">
      <c r="A95" s="5" t="s">
        <v>80</v>
      </c>
      <c r="B95" s="1" t="s">
        <v>92</v>
      </c>
      <c r="C95" s="1" t="s">
        <v>92</v>
      </c>
      <c r="D95" s="1" t="s">
        <v>92</v>
      </c>
      <c r="E95" s="1" t="s">
        <v>92</v>
      </c>
      <c r="F95" s="1" t="s">
        <v>92</v>
      </c>
      <c r="G95" s="1">
        <v>-2400000</v>
      </c>
      <c r="H95" s="1">
        <v>-1900000</v>
      </c>
      <c r="I95" s="1">
        <v>-5900000</v>
      </c>
      <c r="J95" s="1">
        <v>-3900000</v>
      </c>
      <c r="K95" s="1">
        <v>-11000000</v>
      </c>
      <c r="L95" s="1">
        <v>-11873000</v>
      </c>
      <c r="M95" s="1">
        <v>-2132000</v>
      </c>
      <c r="N95" s="1">
        <v>-4223000</v>
      </c>
      <c r="O95" s="1">
        <v>-2611000</v>
      </c>
      <c r="P95" s="1">
        <v>-7811000</v>
      </c>
      <c r="Q95" s="1">
        <v>-17106000</v>
      </c>
      <c r="R95" s="1">
        <v>-4064000</v>
      </c>
      <c r="S95" s="1">
        <v>-33297000</v>
      </c>
      <c r="T95" s="1">
        <v>-23722000</v>
      </c>
      <c r="U95" s="1">
        <v>-28024000</v>
      </c>
      <c r="V95" s="1">
        <v>-68606000</v>
      </c>
      <c r="W95" s="1">
        <v>-66117000</v>
      </c>
      <c r="X95" s="1">
        <v>-127432000</v>
      </c>
      <c r="Y95" s="1">
        <v>-55462000</v>
      </c>
      <c r="Z95" s="1">
        <v>-22522000</v>
      </c>
      <c r="AA95" s="1">
        <v>-29479000</v>
      </c>
      <c r="AB95" s="1">
        <v>-19425000</v>
      </c>
      <c r="AC95" s="1">
        <v>-102072000</v>
      </c>
      <c r="AD95" s="1">
        <v>-101227000</v>
      </c>
      <c r="AE95" s="1">
        <v>-31956000</v>
      </c>
      <c r="AF95" s="1">
        <v>-805000000</v>
      </c>
      <c r="AG95" s="1">
        <v>-45625000</v>
      </c>
      <c r="AH95" s="1">
        <v>-73125000</v>
      </c>
      <c r="AI95" s="1">
        <v>-96750000</v>
      </c>
      <c r="AJ95" s="1">
        <v>-370000000</v>
      </c>
      <c r="AK95" s="1">
        <v>-400000000</v>
      </c>
      <c r="AL95" s="1">
        <v>-405000000</v>
      </c>
      <c r="AM95" s="1">
        <v>-73125000</v>
      </c>
      <c r="AN95" s="1">
        <v>-61300000</v>
      </c>
      <c r="AU95" s="52" t="s">
        <v>145</v>
      </c>
      <c r="AV95" s="53" cm="1">
        <f t="array" ref="AV95">_FV(A1,"Beta")</f>
        <v>0.75460000000000005</v>
      </c>
    </row>
    <row r="96" spans="1:48" ht="20" x14ac:dyDescent="0.25">
      <c r="A96" s="5" t="s">
        <v>81</v>
      </c>
      <c r="B96" s="1" t="s">
        <v>92</v>
      </c>
      <c r="C96" s="1" t="s">
        <v>92</v>
      </c>
      <c r="D96" s="1" t="s">
        <v>92</v>
      </c>
      <c r="E96" s="1" t="s">
        <v>92</v>
      </c>
      <c r="F96" s="1" t="s">
        <v>92</v>
      </c>
      <c r="G96" s="1">
        <v>300000</v>
      </c>
      <c r="H96" s="1">
        <v>600000</v>
      </c>
      <c r="I96" s="1">
        <v>600000</v>
      </c>
      <c r="J96" s="1">
        <v>600000</v>
      </c>
      <c r="K96" s="1">
        <v>700000</v>
      </c>
      <c r="L96" s="1">
        <v>1742000</v>
      </c>
      <c r="M96" s="1">
        <v>106000</v>
      </c>
      <c r="N96" s="1" t="s">
        <v>92</v>
      </c>
      <c r="O96" s="1">
        <v>1044000</v>
      </c>
      <c r="P96" s="1">
        <v>1845000</v>
      </c>
      <c r="Q96" s="1">
        <v>1664000</v>
      </c>
      <c r="R96" s="1">
        <v>1746000</v>
      </c>
      <c r="S96" s="1">
        <v>2844000</v>
      </c>
      <c r="T96" s="1">
        <v>159579000</v>
      </c>
      <c r="U96" s="1">
        <v>7136000</v>
      </c>
      <c r="V96" s="1">
        <v>8107000</v>
      </c>
      <c r="W96" s="1">
        <v>9717000</v>
      </c>
      <c r="X96" s="1">
        <v>11274000</v>
      </c>
      <c r="Y96" s="1">
        <v>11320000</v>
      </c>
      <c r="Z96" s="1">
        <v>10914000</v>
      </c>
      <c r="AA96" s="1">
        <v>10144000</v>
      </c>
      <c r="AB96" s="1">
        <v>11119000</v>
      </c>
      <c r="AC96" s="1">
        <v>8667000</v>
      </c>
      <c r="AD96" s="1">
        <v>13305000</v>
      </c>
      <c r="AE96" s="1">
        <v>12445000</v>
      </c>
      <c r="AF96" s="1">
        <v>14808000</v>
      </c>
      <c r="AG96" s="1">
        <v>15890000</v>
      </c>
      <c r="AH96" s="1">
        <v>15983000</v>
      </c>
      <c r="AI96" s="1">
        <v>17422000</v>
      </c>
      <c r="AJ96" s="1">
        <v>19432000</v>
      </c>
      <c r="AK96" s="1">
        <v>24999000</v>
      </c>
      <c r="AL96" s="1" t="s">
        <v>92</v>
      </c>
      <c r="AM96" s="1" t="s">
        <v>92</v>
      </c>
      <c r="AN96" s="1" t="s">
        <v>92</v>
      </c>
      <c r="AU96" s="24" t="s">
        <v>146</v>
      </c>
      <c r="AV96" s="54">
        <v>8.4000000000000005E-2</v>
      </c>
    </row>
    <row r="97" spans="1:48" ht="20" x14ac:dyDescent="0.25">
      <c r="A97" s="5" t="s">
        <v>82</v>
      </c>
      <c r="B97" s="1" t="s">
        <v>92</v>
      </c>
      <c r="C97" s="1" t="s">
        <v>92</v>
      </c>
      <c r="D97" s="1" t="s">
        <v>92</v>
      </c>
      <c r="E97" s="1" t="s">
        <v>92</v>
      </c>
      <c r="F97" s="1" t="s">
        <v>92</v>
      </c>
      <c r="G97" s="1">
        <v>-100000</v>
      </c>
      <c r="H97" s="1">
        <v>-100000</v>
      </c>
      <c r="I97" s="1" t="s">
        <v>92</v>
      </c>
      <c r="J97" s="1" t="s">
        <v>92</v>
      </c>
      <c r="K97" s="1" t="s">
        <v>92</v>
      </c>
      <c r="L97" s="1">
        <v>-55000</v>
      </c>
      <c r="M97" s="1" t="s">
        <v>92</v>
      </c>
      <c r="N97" s="1">
        <v>-1054000</v>
      </c>
      <c r="O97" s="1">
        <v>-5860000</v>
      </c>
      <c r="P97" s="1">
        <v>-9233000</v>
      </c>
      <c r="Q97" s="1">
        <v>-1152000</v>
      </c>
      <c r="R97" s="1">
        <v>-5535000</v>
      </c>
      <c r="S97" s="1" t="s">
        <v>92</v>
      </c>
      <c r="T97" s="1">
        <v>-10142000</v>
      </c>
      <c r="U97" s="1">
        <v>-2334000</v>
      </c>
      <c r="V97" s="1" t="s">
        <v>92</v>
      </c>
      <c r="W97" s="1" t="s">
        <v>92</v>
      </c>
      <c r="X97" s="1" t="s">
        <v>92</v>
      </c>
      <c r="Y97" s="1" t="s">
        <v>92</v>
      </c>
      <c r="Z97" s="1" t="s">
        <v>92</v>
      </c>
      <c r="AA97" s="1" t="s">
        <v>92</v>
      </c>
      <c r="AB97" s="1" t="s">
        <v>92</v>
      </c>
      <c r="AC97" s="1" t="s">
        <v>92</v>
      </c>
      <c r="AD97" s="1" t="s">
        <v>92</v>
      </c>
      <c r="AE97" s="1" t="s">
        <v>92</v>
      </c>
      <c r="AF97" s="1">
        <v>-75025000</v>
      </c>
      <c r="AG97" s="1">
        <v>-163750000</v>
      </c>
      <c r="AH97" s="1">
        <v>-18908000</v>
      </c>
      <c r="AI97" s="1">
        <v>-128639000</v>
      </c>
      <c r="AJ97" s="1">
        <v>-91250000</v>
      </c>
      <c r="AK97" s="1">
        <v>-58671000</v>
      </c>
      <c r="AL97" s="1">
        <v>-55095000</v>
      </c>
      <c r="AM97" s="1">
        <v>-82564000</v>
      </c>
      <c r="AN97" s="1">
        <v>-74100000</v>
      </c>
      <c r="AU97" s="49" t="s">
        <v>147</v>
      </c>
      <c r="AV97" s="50">
        <f>(AV94)+((AV95)*(AV96-AV94))</f>
        <v>7.3992587999999998E-2</v>
      </c>
    </row>
    <row r="98" spans="1:48" ht="19" x14ac:dyDescent="0.25">
      <c r="A98" s="5" t="s">
        <v>83</v>
      </c>
      <c r="B98" s="1" t="s">
        <v>92</v>
      </c>
      <c r="C98" s="1" t="s">
        <v>92</v>
      </c>
      <c r="D98" s="1" t="s">
        <v>92</v>
      </c>
      <c r="E98" s="1" t="s">
        <v>92</v>
      </c>
      <c r="F98" s="1" t="s">
        <v>92</v>
      </c>
      <c r="G98" s="1">
        <v>-1500000</v>
      </c>
      <c r="H98" s="1">
        <v>-1600000</v>
      </c>
      <c r="I98" s="1">
        <v>-1600000</v>
      </c>
      <c r="J98" s="1">
        <v>-2000000</v>
      </c>
      <c r="K98" s="1">
        <v>-3000000</v>
      </c>
      <c r="L98" s="1">
        <v>-3542000</v>
      </c>
      <c r="M98" s="1">
        <v>-4149000</v>
      </c>
      <c r="N98" s="1">
        <v>-4245000</v>
      </c>
      <c r="O98" s="1">
        <v>-4636000</v>
      </c>
      <c r="P98" s="1">
        <v>-5494000</v>
      </c>
      <c r="Q98" s="1">
        <v>-6237000</v>
      </c>
      <c r="R98" s="1">
        <v>-7525000</v>
      </c>
      <c r="S98" s="1">
        <v>-11839000</v>
      </c>
      <c r="T98" s="1">
        <v>-16183000</v>
      </c>
      <c r="U98" s="1">
        <v>-19492000</v>
      </c>
      <c r="V98" s="1">
        <v>-20003000</v>
      </c>
      <c r="W98" s="1">
        <v>-23566000000</v>
      </c>
      <c r="X98" s="1">
        <v>-29341000</v>
      </c>
      <c r="Y98" s="1">
        <v>-35125000</v>
      </c>
      <c r="Z98" s="1">
        <v>-40207000</v>
      </c>
      <c r="AA98" s="1">
        <v>-42896000</v>
      </c>
      <c r="AB98" s="1">
        <v>-44496000</v>
      </c>
      <c r="AC98" s="1">
        <v>-46494000</v>
      </c>
      <c r="AD98" s="1">
        <v>-49534000</v>
      </c>
      <c r="AE98" s="1">
        <v>-53546000</v>
      </c>
      <c r="AF98" s="1">
        <v>-59334000</v>
      </c>
      <c r="AG98" s="1">
        <v>-64108000</v>
      </c>
      <c r="AH98" s="1">
        <v>-70262000</v>
      </c>
      <c r="AI98" s="1">
        <v>-77712000</v>
      </c>
      <c r="AJ98" s="1">
        <v>-84690000</v>
      </c>
      <c r="AK98" s="1">
        <v>-91344000</v>
      </c>
      <c r="AL98" s="1">
        <v>-100592000</v>
      </c>
      <c r="AM98" s="1">
        <v>-107229000</v>
      </c>
      <c r="AN98" s="1">
        <v>-119500000</v>
      </c>
      <c r="AU98" s="48" t="s">
        <v>148</v>
      </c>
      <c r="AV98" s="48"/>
    </row>
    <row r="99" spans="1:48" ht="20" x14ac:dyDescent="0.25">
      <c r="A99" s="5" t="s">
        <v>84</v>
      </c>
      <c r="B99" s="1" t="s">
        <v>92</v>
      </c>
      <c r="C99" s="1" t="s">
        <v>92</v>
      </c>
      <c r="D99" s="1" t="s">
        <v>92</v>
      </c>
      <c r="E99" s="1" t="s">
        <v>92</v>
      </c>
      <c r="F99" s="1" t="s">
        <v>92</v>
      </c>
      <c r="G99" s="1">
        <v>1800000</v>
      </c>
      <c r="H99" s="1">
        <v>4000000</v>
      </c>
      <c r="I99" s="1">
        <v>10000000</v>
      </c>
      <c r="J99" s="1">
        <v>1500000</v>
      </c>
      <c r="K99" s="1">
        <v>4100000</v>
      </c>
      <c r="L99" s="1">
        <v>55000</v>
      </c>
      <c r="M99" s="1">
        <v>555000</v>
      </c>
      <c r="N99" s="1" t="s">
        <v>92</v>
      </c>
      <c r="O99" s="1" t="s">
        <v>92</v>
      </c>
      <c r="P99" s="1">
        <v>12000000</v>
      </c>
      <c r="Q99" s="1">
        <v>-323000</v>
      </c>
      <c r="R99" s="1">
        <v>-713000</v>
      </c>
      <c r="S99" s="1">
        <v>89213000</v>
      </c>
      <c r="T99" s="1">
        <v>-4377000</v>
      </c>
      <c r="U99" s="1" t="s">
        <v>92</v>
      </c>
      <c r="V99" s="1">
        <v>250000000</v>
      </c>
      <c r="W99" s="1">
        <v>23592434000</v>
      </c>
      <c r="X99" s="1">
        <v>65604000</v>
      </c>
      <c r="Y99" s="1">
        <v>30884000</v>
      </c>
      <c r="Z99" s="1">
        <v>27318000</v>
      </c>
      <c r="AA99" s="1">
        <v>14631000</v>
      </c>
      <c r="AB99" s="1">
        <v>-888000</v>
      </c>
      <c r="AC99" s="1">
        <v>91414000</v>
      </c>
      <c r="AD99" s="1">
        <v>286157000</v>
      </c>
      <c r="AE99" s="1">
        <v>47446000</v>
      </c>
      <c r="AF99" s="1">
        <v>1513941000</v>
      </c>
      <c r="AG99" s="1">
        <v>-36246000</v>
      </c>
      <c r="AH99" s="1">
        <v>-14208000</v>
      </c>
      <c r="AI99" s="1">
        <v>-50901000</v>
      </c>
      <c r="AJ99" s="1">
        <v>864258000</v>
      </c>
      <c r="AK99" s="1">
        <v>445800000</v>
      </c>
      <c r="AL99" s="1">
        <v>907050000</v>
      </c>
      <c r="AM99" s="1">
        <v>-80961000</v>
      </c>
      <c r="AN99" s="1">
        <v>1980300000</v>
      </c>
      <c r="AU99" s="24" t="s">
        <v>149</v>
      </c>
      <c r="AV99" s="25">
        <f>AV86+AV87</f>
        <v>4138000000</v>
      </c>
    </row>
    <row r="100" spans="1:48" ht="20" x14ac:dyDescent="0.25">
      <c r="A100" s="6" t="s">
        <v>85</v>
      </c>
      <c r="B100" s="10" t="s">
        <v>92</v>
      </c>
      <c r="C100" s="10" t="s">
        <v>92</v>
      </c>
      <c r="D100" s="10" t="s">
        <v>92</v>
      </c>
      <c r="E100" s="10" t="s">
        <v>92</v>
      </c>
      <c r="F100" s="10" t="s">
        <v>92</v>
      </c>
      <c r="G100" s="10">
        <v>-1900000</v>
      </c>
      <c r="H100" s="10">
        <v>1000000</v>
      </c>
      <c r="I100" s="10">
        <v>3100000</v>
      </c>
      <c r="J100" s="10">
        <v>-3800000</v>
      </c>
      <c r="K100" s="10">
        <v>-9200000</v>
      </c>
      <c r="L100" s="10">
        <v>-13673000</v>
      </c>
      <c r="M100" s="10">
        <v>-5620000</v>
      </c>
      <c r="N100" s="10">
        <v>-9522000</v>
      </c>
      <c r="O100" s="10">
        <v>-12063000</v>
      </c>
      <c r="P100" s="10">
        <v>-8693000</v>
      </c>
      <c r="Q100" s="10">
        <v>-23154000</v>
      </c>
      <c r="R100" s="10">
        <v>-16091000</v>
      </c>
      <c r="S100" s="10">
        <v>46921000</v>
      </c>
      <c r="T100" s="10">
        <v>105155000</v>
      </c>
      <c r="U100" s="10">
        <v>-42714000</v>
      </c>
      <c r="V100" s="10">
        <v>169498000</v>
      </c>
      <c r="W100" s="10">
        <v>-29966000</v>
      </c>
      <c r="X100" s="10">
        <v>-79895000</v>
      </c>
      <c r="Y100" s="10">
        <v>-48383000</v>
      </c>
      <c r="Z100" s="10">
        <v>-24497000</v>
      </c>
      <c r="AA100" s="10">
        <v>-47600000</v>
      </c>
      <c r="AB100" s="10">
        <v>-53690000</v>
      </c>
      <c r="AC100" s="10">
        <v>-48485000</v>
      </c>
      <c r="AD100" s="10">
        <v>148701000</v>
      </c>
      <c r="AE100" s="10">
        <v>-25611000</v>
      </c>
      <c r="AF100" s="10">
        <v>589390000</v>
      </c>
      <c r="AG100" s="10">
        <v>-293839000</v>
      </c>
      <c r="AH100" s="10">
        <v>-160520000</v>
      </c>
      <c r="AI100" s="10">
        <v>-336580000</v>
      </c>
      <c r="AJ100" s="10">
        <v>337750000</v>
      </c>
      <c r="AK100" s="10">
        <v>-79216000</v>
      </c>
      <c r="AL100" s="10">
        <v>346363000</v>
      </c>
      <c r="AM100" s="10">
        <v>-343879000</v>
      </c>
      <c r="AN100" s="10">
        <v>1725400000</v>
      </c>
      <c r="AU100" s="49" t="s">
        <v>150</v>
      </c>
      <c r="AV100" s="50">
        <f>AV99/AV103</f>
        <v>0.165949153651823</v>
      </c>
    </row>
    <row r="101" spans="1:48" ht="20" x14ac:dyDescent="0.25">
      <c r="A101" s="5" t="s">
        <v>86</v>
      </c>
      <c r="B101" s="1" t="s">
        <v>92</v>
      </c>
      <c r="C101" s="1" t="s">
        <v>92</v>
      </c>
      <c r="D101" s="1" t="s">
        <v>92</v>
      </c>
      <c r="E101" s="1" t="s">
        <v>92</v>
      </c>
      <c r="F101" s="1" t="s">
        <v>92</v>
      </c>
      <c r="G101" s="1" t="s">
        <v>92</v>
      </c>
      <c r="H101" s="1" t="s">
        <v>92</v>
      </c>
      <c r="I101" s="1" t="s">
        <v>92</v>
      </c>
      <c r="J101" s="1" t="s">
        <v>92</v>
      </c>
      <c r="K101" s="1" t="s">
        <v>92</v>
      </c>
      <c r="L101" s="1" t="s">
        <v>92</v>
      </c>
      <c r="M101" s="1" t="s">
        <v>92</v>
      </c>
      <c r="N101" s="1" t="s">
        <v>92</v>
      </c>
      <c r="O101" s="1" t="s">
        <v>92</v>
      </c>
      <c r="P101" s="1" t="s">
        <v>92</v>
      </c>
      <c r="Q101" s="1" t="s">
        <v>92</v>
      </c>
      <c r="R101" s="1" t="s">
        <v>92</v>
      </c>
      <c r="S101" s="1" t="s">
        <v>92</v>
      </c>
      <c r="T101" s="1" t="s">
        <v>92</v>
      </c>
      <c r="U101" s="1" t="s">
        <v>92</v>
      </c>
      <c r="V101" s="1" t="s">
        <v>92</v>
      </c>
      <c r="W101" s="1" t="s">
        <v>92</v>
      </c>
      <c r="X101" s="1" t="s">
        <v>92</v>
      </c>
      <c r="Y101" s="1" t="s">
        <v>92</v>
      </c>
      <c r="Z101" s="1" t="s">
        <v>92</v>
      </c>
      <c r="AA101" s="1" t="s">
        <v>92</v>
      </c>
      <c r="AB101" s="1" t="s">
        <v>92</v>
      </c>
      <c r="AC101" s="1" t="s">
        <v>92</v>
      </c>
      <c r="AD101" s="1" t="s">
        <v>92</v>
      </c>
      <c r="AE101" s="1" t="s">
        <v>92</v>
      </c>
      <c r="AF101" s="1" t="s">
        <v>92</v>
      </c>
      <c r="AG101" s="1" t="s">
        <v>92</v>
      </c>
      <c r="AH101" s="1" t="s">
        <v>92</v>
      </c>
      <c r="AI101" s="1" t="s">
        <v>92</v>
      </c>
      <c r="AJ101" s="1" t="s">
        <v>92</v>
      </c>
      <c r="AK101" s="1" t="s">
        <v>92</v>
      </c>
      <c r="AL101" s="1" t="s">
        <v>92</v>
      </c>
      <c r="AM101" s="1">
        <v>-3569000</v>
      </c>
      <c r="AN101" s="1">
        <v>-600000</v>
      </c>
      <c r="AU101" s="52" t="s">
        <v>151</v>
      </c>
      <c r="AV101" s="55" cm="1">
        <f t="array" ref="AV101">_FV(A1,"Market cap",TRUE)</f>
        <v>20797348623</v>
      </c>
    </row>
    <row r="102" spans="1:48" ht="20" x14ac:dyDescent="0.25">
      <c r="A102" s="6" t="s">
        <v>87</v>
      </c>
      <c r="B102" s="10" t="s">
        <v>92</v>
      </c>
      <c r="C102" s="10" t="s">
        <v>92</v>
      </c>
      <c r="D102" s="10" t="s">
        <v>92</v>
      </c>
      <c r="E102" s="10" t="s">
        <v>92</v>
      </c>
      <c r="F102" s="10" t="s">
        <v>92</v>
      </c>
      <c r="G102" s="10">
        <v>-1900000</v>
      </c>
      <c r="H102" s="10">
        <v>1000000</v>
      </c>
      <c r="I102" s="10">
        <v>3100000</v>
      </c>
      <c r="J102" s="10">
        <v>-3800000</v>
      </c>
      <c r="K102" s="10">
        <v>-9200000</v>
      </c>
      <c r="L102" s="10">
        <v>-3350000</v>
      </c>
      <c r="M102" s="10">
        <v>5165000</v>
      </c>
      <c r="N102" s="10">
        <v>3436000</v>
      </c>
      <c r="O102" s="10">
        <v>15940000</v>
      </c>
      <c r="P102" s="10">
        <v>-6394000</v>
      </c>
      <c r="Q102" s="10">
        <v>-5366000</v>
      </c>
      <c r="R102" s="10">
        <v>7356000</v>
      </c>
      <c r="S102" s="10">
        <v>-20979000</v>
      </c>
      <c r="T102" s="10">
        <v>75199000</v>
      </c>
      <c r="U102" s="10">
        <v>-11124000</v>
      </c>
      <c r="V102" s="10">
        <v>131180000</v>
      </c>
      <c r="W102" s="10">
        <v>-87526000</v>
      </c>
      <c r="X102" s="10">
        <v>-12090000</v>
      </c>
      <c r="Y102" s="10">
        <v>-50256000</v>
      </c>
      <c r="Z102" s="10">
        <v>40323000</v>
      </c>
      <c r="AA102" s="10">
        <v>118556000</v>
      </c>
      <c r="AB102" s="10">
        <v>75871000</v>
      </c>
      <c r="AC102" s="10">
        <v>13321000</v>
      </c>
      <c r="AD102" s="10">
        <v>-66484000</v>
      </c>
      <c r="AE102" s="10">
        <v>-16869000</v>
      </c>
      <c r="AF102" s="10">
        <v>267096000</v>
      </c>
      <c r="AG102" s="10">
        <v>-26628000</v>
      </c>
      <c r="AH102" s="10">
        <v>72226000</v>
      </c>
      <c r="AI102" s="10">
        <v>42805000</v>
      </c>
      <c r="AJ102" s="10">
        <v>-46492000</v>
      </c>
      <c r="AK102" s="10">
        <v>185379000</v>
      </c>
      <c r="AL102" s="10">
        <v>308940000</v>
      </c>
      <c r="AM102" s="10">
        <v>198341000</v>
      </c>
      <c r="AN102" s="10">
        <v>562944000</v>
      </c>
      <c r="AU102" s="49" t="s">
        <v>152</v>
      </c>
      <c r="AV102" s="50">
        <f>AV101/AV103</f>
        <v>0.83405084634817706</v>
      </c>
    </row>
    <row r="103" spans="1:48" ht="20" x14ac:dyDescent="0.25">
      <c r="A103" s="5" t="s">
        <v>88</v>
      </c>
      <c r="B103" s="1" t="s">
        <v>92</v>
      </c>
      <c r="C103" s="1" t="s">
        <v>92</v>
      </c>
      <c r="D103" s="1" t="s">
        <v>92</v>
      </c>
      <c r="E103" s="1" t="s">
        <v>92</v>
      </c>
      <c r="F103" s="1" t="s">
        <v>92</v>
      </c>
      <c r="G103" s="1">
        <v>1800000</v>
      </c>
      <c r="H103" s="1">
        <v>200000</v>
      </c>
      <c r="I103" s="1">
        <v>8100000</v>
      </c>
      <c r="J103" s="1">
        <v>7900000</v>
      </c>
      <c r="K103" s="1">
        <v>18400000</v>
      </c>
      <c r="L103" s="1">
        <v>26345000</v>
      </c>
      <c r="M103" s="1">
        <v>23185000</v>
      </c>
      <c r="N103" s="1">
        <v>28350000</v>
      </c>
      <c r="O103" s="1">
        <v>31786000</v>
      </c>
      <c r="P103" s="1">
        <v>48568000</v>
      </c>
      <c r="Q103" s="1">
        <v>42825000</v>
      </c>
      <c r="R103" s="1">
        <v>23957000</v>
      </c>
      <c r="S103" s="1">
        <v>37027000</v>
      </c>
      <c r="T103" s="1">
        <v>16048000</v>
      </c>
      <c r="U103" s="1">
        <v>68050000</v>
      </c>
      <c r="V103" s="1">
        <v>56926000</v>
      </c>
      <c r="W103" s="1">
        <v>188106000</v>
      </c>
      <c r="X103" s="1">
        <v>100580000</v>
      </c>
      <c r="Y103" s="1">
        <v>88490000</v>
      </c>
      <c r="Z103" s="1">
        <v>38234000</v>
      </c>
      <c r="AA103" s="1">
        <v>78557000</v>
      </c>
      <c r="AB103" s="1">
        <v>197113000</v>
      </c>
      <c r="AC103" s="1">
        <v>272984000</v>
      </c>
      <c r="AD103" s="1">
        <v>286305000</v>
      </c>
      <c r="AE103" s="1">
        <v>219821000</v>
      </c>
      <c r="AF103" s="1">
        <v>202952000</v>
      </c>
      <c r="AG103" s="1">
        <v>470048000</v>
      </c>
      <c r="AH103" s="1">
        <v>443420000</v>
      </c>
      <c r="AI103" s="1">
        <v>781283000</v>
      </c>
      <c r="AJ103" s="1">
        <v>824088000</v>
      </c>
      <c r="AK103" s="1">
        <v>777596000</v>
      </c>
      <c r="AL103" s="1">
        <v>962975000</v>
      </c>
      <c r="AM103" s="1">
        <v>1271915000</v>
      </c>
      <c r="AN103" s="1">
        <v>1470256000</v>
      </c>
      <c r="AT103" s="27" t="s">
        <v>153</v>
      </c>
      <c r="AU103" s="49" t="s">
        <v>154</v>
      </c>
      <c r="AV103" s="56">
        <f>AV99+AV101</f>
        <v>24935348623</v>
      </c>
    </row>
    <row r="104" spans="1:48" ht="20" thickBot="1" x14ac:dyDescent="0.3">
      <c r="A104" s="7" t="s">
        <v>89</v>
      </c>
      <c r="B104" s="11" t="s">
        <v>92</v>
      </c>
      <c r="C104" s="11" t="s">
        <v>92</v>
      </c>
      <c r="D104" s="11" t="s">
        <v>92</v>
      </c>
      <c r="E104" s="11" t="s">
        <v>92</v>
      </c>
      <c r="F104" s="11" t="s">
        <v>92</v>
      </c>
      <c r="G104" s="11" t="s">
        <v>92</v>
      </c>
      <c r="H104" s="11" t="s">
        <v>92</v>
      </c>
      <c r="I104" s="11" t="s">
        <v>92</v>
      </c>
      <c r="J104" s="11" t="s">
        <v>92</v>
      </c>
      <c r="K104" s="11" t="s">
        <v>92</v>
      </c>
      <c r="L104" s="11">
        <v>22995000</v>
      </c>
      <c r="M104" s="11">
        <v>28350000</v>
      </c>
      <c r="N104" s="11">
        <v>31786000</v>
      </c>
      <c r="O104" s="11">
        <v>47726000</v>
      </c>
      <c r="P104" s="11">
        <v>42174000</v>
      </c>
      <c r="Q104" s="11">
        <v>37459000</v>
      </c>
      <c r="R104" s="11">
        <v>31313000</v>
      </c>
      <c r="S104" s="11">
        <v>16048000</v>
      </c>
      <c r="T104" s="11">
        <v>91247000</v>
      </c>
      <c r="U104" s="11">
        <v>56926000</v>
      </c>
      <c r="V104" s="11">
        <v>188106000</v>
      </c>
      <c r="W104" s="11">
        <v>100580000</v>
      </c>
      <c r="X104" s="11">
        <v>88490000</v>
      </c>
      <c r="Y104" s="11">
        <v>38234000</v>
      </c>
      <c r="Z104" s="11">
        <v>78557000</v>
      </c>
      <c r="AA104" s="11">
        <v>197113000</v>
      </c>
      <c r="AB104" s="11">
        <v>272984000</v>
      </c>
      <c r="AC104" s="11">
        <v>286305000</v>
      </c>
      <c r="AD104" s="11">
        <v>219821000</v>
      </c>
      <c r="AE104" s="11">
        <v>202952000</v>
      </c>
      <c r="AF104" s="11">
        <v>470048000</v>
      </c>
      <c r="AG104" s="11">
        <v>443420000</v>
      </c>
      <c r="AH104" s="11">
        <v>515646000</v>
      </c>
      <c r="AI104" s="11">
        <v>824088000</v>
      </c>
      <c r="AJ104" s="11">
        <v>777596000</v>
      </c>
      <c r="AK104" s="11">
        <v>962975000</v>
      </c>
      <c r="AL104" s="11">
        <v>1271915000</v>
      </c>
      <c r="AM104" s="11">
        <v>1470256000</v>
      </c>
      <c r="AN104" s="11">
        <v>2033200000</v>
      </c>
      <c r="AO104" s="57">
        <f>(AO106/AN105)-1</f>
        <v>9.5328977903482492E-2</v>
      </c>
      <c r="AP104" s="57">
        <f>(AP106/AO106)-1</f>
        <v>8.405797101449286E-2</v>
      </c>
      <c r="AQ104" s="57">
        <f>(AQ106/AP106)-1</f>
        <v>5.3475935828876997E-2</v>
      </c>
      <c r="AR104" s="57">
        <f>(AR106/AQ106)-1</f>
        <v>2.2842639593908531E-2</v>
      </c>
      <c r="AS104" s="57">
        <f>(AS106/AR106)-1</f>
        <v>4.5492142266335911E-2</v>
      </c>
      <c r="AT104" s="57">
        <f>SUM(AO104:AS104)/5</f>
        <v>6.0239533321419361E-2</v>
      </c>
      <c r="AU104" s="48" t="s">
        <v>155</v>
      </c>
      <c r="AV104" s="48"/>
    </row>
    <row r="105" spans="1:48" ht="20" customHeight="1" thickTop="1" x14ac:dyDescent="0.25">
      <c r="A105" s="14" t="s">
        <v>107</v>
      </c>
      <c r="B105" s="1" t="e">
        <f t="shared" ref="B105:AM105" si="10">(B22*(1-$AV$91))+B77+B88+B81</f>
        <v>#VALUE!</v>
      </c>
      <c r="C105" s="1" t="e">
        <f t="shared" si="10"/>
        <v>#VALUE!</v>
      </c>
      <c r="D105" s="1" t="e">
        <f t="shared" si="10"/>
        <v>#VALUE!</v>
      </c>
      <c r="E105" s="1" t="e">
        <f t="shared" si="10"/>
        <v>#VALUE!</v>
      </c>
      <c r="F105" s="1" t="e">
        <f t="shared" si="10"/>
        <v>#VALUE!</v>
      </c>
      <c r="G105" s="1">
        <f t="shared" si="10"/>
        <v>3484670.6996918153</v>
      </c>
      <c r="H105" s="1">
        <f t="shared" si="10"/>
        <v>2954628.4670699686</v>
      </c>
      <c r="I105" s="1">
        <f t="shared" si="10"/>
        <v>-7125202.6024426436</v>
      </c>
      <c r="J105" s="1">
        <f t="shared" si="10"/>
        <v>701266.97865540441</v>
      </c>
      <c r="K105" s="1">
        <f t="shared" si="10"/>
        <v>11669341.399383631</v>
      </c>
      <c r="L105" s="1">
        <f t="shared" si="10"/>
        <v>12049065.061066087</v>
      </c>
      <c r="M105" s="1">
        <f t="shared" si="10"/>
        <v>4974853.2131035272</v>
      </c>
      <c r="N105" s="1">
        <f t="shared" si="10"/>
        <v>7537614.5417189822</v>
      </c>
      <c r="O105" s="1">
        <f t="shared" si="10"/>
        <v>42076253.852299966</v>
      </c>
      <c r="P105" s="1">
        <f t="shared" si="10"/>
        <v>39340189.13366054</v>
      </c>
      <c r="Q105" s="1">
        <f t="shared" si="10"/>
        <v>44310519.689533159</v>
      </c>
      <c r="R105" s="1">
        <f t="shared" si="10"/>
        <v>52885148.499029785</v>
      </c>
      <c r="S105" s="1">
        <f t="shared" si="10"/>
        <v>84530306.586006165</v>
      </c>
      <c r="T105" s="1">
        <f t="shared" si="10"/>
        <v>101039913.25191188</v>
      </c>
      <c r="U105" s="1">
        <f t="shared" si="10"/>
        <v>144227621.16196781</v>
      </c>
      <c r="V105" s="1">
        <f t="shared" si="10"/>
        <v>189685307.38500169</v>
      </c>
      <c r="W105" s="1">
        <f t="shared" si="10"/>
        <v>237905637.71258989</v>
      </c>
      <c r="X105" s="1">
        <f t="shared" si="10"/>
        <v>246749769.88928205</v>
      </c>
      <c r="Y105" s="1">
        <f t="shared" si="10"/>
        <v>268154698.32210934</v>
      </c>
      <c r="Z105" s="1">
        <f t="shared" si="10"/>
        <v>349775895.6740098</v>
      </c>
      <c r="AA105" s="1">
        <f t="shared" si="10"/>
        <v>227939884.94464099</v>
      </c>
      <c r="AB105" s="1">
        <f t="shared" si="10"/>
        <v>322811761.55689991</v>
      </c>
      <c r="AC105" s="1">
        <f t="shared" si="10"/>
        <v>241369461.59114254</v>
      </c>
      <c r="AD105" s="1">
        <f t="shared" si="10"/>
        <v>217850667.2754252</v>
      </c>
      <c r="AE105" s="1">
        <f t="shared" si="10"/>
        <v>389268185.48110944</v>
      </c>
      <c r="AF105" s="1">
        <f t="shared" si="10"/>
        <v>399755795.91370845</v>
      </c>
      <c r="AG105" s="1">
        <f t="shared" si="10"/>
        <v>461432663.62287408</v>
      </c>
      <c r="AH105" s="1">
        <f t="shared" si="10"/>
        <v>423478613.28615451</v>
      </c>
      <c r="AI105" s="1">
        <f t="shared" si="10"/>
        <v>456154372.44606781</v>
      </c>
      <c r="AJ105" s="1">
        <f t="shared" si="10"/>
        <v>526092676.52094507</v>
      </c>
      <c r="AK105" s="1">
        <f t="shared" si="10"/>
        <v>594068150.09702086</v>
      </c>
      <c r="AL105" s="1">
        <f t="shared" si="10"/>
        <v>615188739.64159346</v>
      </c>
      <c r="AM105" s="1">
        <f t="shared" si="10"/>
        <v>855335463.64570248</v>
      </c>
      <c r="AN105" s="1">
        <f>(AN22*(1-$AV$91))+AN77+AN88+AN81</f>
        <v>944921590.57185245</v>
      </c>
      <c r="AO105" s="26">
        <f>AN105*(1+$AV$106)</f>
        <v>1012434050.1882969</v>
      </c>
      <c r="AP105" s="26">
        <f t="shared" ref="AP105:AS105" si="11">AO105*(1+$AV$106)</f>
        <v>1084770118.7146654</v>
      </c>
      <c r="AQ105" s="26">
        <f t="shared" si="11"/>
        <v>1162274431.8381791</v>
      </c>
      <c r="AR105" s="26">
        <f t="shared" si="11"/>
        <v>1245316248.6678839</v>
      </c>
      <c r="AS105" s="26">
        <f t="shared" si="11"/>
        <v>1334291211.0211222</v>
      </c>
      <c r="AT105" s="27" t="s">
        <v>108</v>
      </c>
      <c r="AU105" s="28" t="s">
        <v>109</v>
      </c>
      <c r="AV105" s="29">
        <f>(AV100*AV92)+(AV102*AV97)</f>
        <v>6.6055738136157727E-2</v>
      </c>
    </row>
    <row r="106" spans="1:48" ht="18" customHeight="1" x14ac:dyDescent="0.25">
      <c r="A106" s="14" t="s">
        <v>110</v>
      </c>
      <c r="B106" s="1"/>
      <c r="C106" s="18" t="e">
        <f t="shared" ref="C106:AN106" si="12">(C107/B107)-1</f>
        <v>#VALUE!</v>
      </c>
      <c r="D106" s="18" t="e">
        <f t="shared" si="12"/>
        <v>#VALUE!</v>
      </c>
      <c r="E106" s="18" t="e">
        <f t="shared" si="12"/>
        <v>#VALUE!</v>
      </c>
      <c r="F106" s="18" t="e">
        <f t="shared" si="12"/>
        <v>#VALUE!</v>
      </c>
      <c r="G106" s="18" t="e">
        <f t="shared" si="12"/>
        <v>#VALUE!</v>
      </c>
      <c r="H106" s="18">
        <f t="shared" si="12"/>
        <v>8.375</v>
      </c>
      <c r="I106" s="18">
        <f t="shared" si="12"/>
        <v>-1.48</v>
      </c>
      <c r="J106" s="18">
        <f t="shared" si="12"/>
        <v>-2.3611111111111112</v>
      </c>
      <c r="K106" s="18">
        <f t="shared" si="12"/>
        <v>2.8979591836734695</v>
      </c>
      <c r="L106" s="18">
        <f t="shared" si="12"/>
        <v>-0.567434554973822</v>
      </c>
      <c r="M106" s="18">
        <f t="shared" si="12"/>
        <v>0.92290002420721384</v>
      </c>
      <c r="N106" s="18">
        <f t="shared" si="12"/>
        <v>0.51010259960974391</v>
      </c>
      <c r="O106" s="18">
        <f t="shared" si="12"/>
        <v>0.26355716727105993</v>
      </c>
      <c r="P106" s="18">
        <f t="shared" si="12"/>
        <v>4.9119218842778922E-2</v>
      </c>
      <c r="Q106" s="18">
        <f t="shared" si="12"/>
        <v>9.3984844197088302E-2</v>
      </c>
      <c r="R106" s="18">
        <f t="shared" si="12"/>
        <v>0.14879857438491606</v>
      </c>
      <c r="S106" s="18">
        <f t="shared" si="12"/>
        <v>0.47416747979684248</v>
      </c>
      <c r="T106" s="18">
        <f t="shared" si="12"/>
        <v>0.46019246109197054</v>
      </c>
      <c r="U106" s="18">
        <f t="shared" si="12"/>
        <v>0.47355758054767771</v>
      </c>
      <c r="V106" s="18">
        <f t="shared" si="12"/>
        <v>0.26244094053431555</v>
      </c>
      <c r="W106" s="18">
        <f t="shared" si="12"/>
        <v>0.25998587950090912</v>
      </c>
      <c r="X106" s="18">
        <f t="shared" si="12"/>
        <v>4.251172754410848E-2</v>
      </c>
      <c r="Y106" s="18">
        <f t="shared" si="12"/>
        <v>-0.12147358907888794</v>
      </c>
      <c r="Z106" s="18">
        <f t="shared" si="12"/>
        <v>0.77392161215396027</v>
      </c>
      <c r="AA106" s="18">
        <f t="shared" si="12"/>
        <v>-0.35820936521404723</v>
      </c>
      <c r="AB106" s="18">
        <f t="shared" si="12"/>
        <v>0.35821186541433847</v>
      </c>
      <c r="AC106" s="18">
        <f t="shared" si="12"/>
        <v>-0.2159503918094664</v>
      </c>
      <c r="AD106" s="18">
        <f t="shared" si="12"/>
        <v>-0.12341742473975426</v>
      </c>
      <c r="AE106" s="18">
        <f t="shared" si="12"/>
        <v>0.90031943022207273</v>
      </c>
      <c r="AF106" s="18">
        <f t="shared" si="12"/>
        <v>-3.461587955218115E-2</v>
      </c>
      <c r="AG106" s="18">
        <f t="shared" si="12"/>
        <v>9.2689171776415114E-2</v>
      </c>
      <c r="AH106" s="18">
        <f t="shared" si="12"/>
        <v>-9.1696253618418599E-2</v>
      </c>
      <c r="AI106" s="18">
        <f t="shared" si="12"/>
        <v>0.16897365085494109</v>
      </c>
      <c r="AJ106" s="18">
        <f t="shared" si="12"/>
        <v>0.25904835764021028</v>
      </c>
      <c r="AK106" s="18">
        <f t="shared" si="12"/>
        <v>0.15030731413340837</v>
      </c>
      <c r="AL106" s="18">
        <f t="shared" si="12"/>
        <v>7.5817423381019156E-2</v>
      </c>
      <c r="AM106" s="18">
        <f t="shared" si="12"/>
        <v>0.37864372982746675</v>
      </c>
      <c r="AN106" s="18">
        <f t="shared" si="12"/>
        <v>-1.7855550999304692E-2</v>
      </c>
      <c r="AO106" s="30">
        <v>1035000000</v>
      </c>
      <c r="AP106" s="30">
        <v>1122000000</v>
      </c>
      <c r="AQ106" s="30">
        <v>1182000000</v>
      </c>
      <c r="AR106" s="30">
        <v>1209000000</v>
      </c>
      <c r="AS106" s="30">
        <v>1264000000</v>
      </c>
      <c r="AT106" s="27" t="s">
        <v>111</v>
      </c>
      <c r="AU106" s="31" t="s">
        <v>112</v>
      </c>
      <c r="AV106" s="32">
        <f>(SUM(AO4:AS4)/5)</f>
        <v>7.1447684432299804E-2</v>
      </c>
    </row>
    <row r="107" spans="1:48" ht="19" x14ac:dyDescent="0.25">
      <c r="A107" s="5" t="s">
        <v>90</v>
      </c>
      <c r="B107" s="1" t="s">
        <v>92</v>
      </c>
      <c r="C107" s="1" t="s">
        <v>92</v>
      </c>
      <c r="D107" s="1" t="s">
        <v>92</v>
      </c>
      <c r="E107" s="1" t="s">
        <v>92</v>
      </c>
      <c r="F107" s="1" t="s">
        <v>92</v>
      </c>
      <c r="G107" s="1">
        <v>800000</v>
      </c>
      <c r="H107" s="1">
        <v>7500000</v>
      </c>
      <c r="I107" s="1">
        <v>-3600000</v>
      </c>
      <c r="J107" s="1">
        <v>4900000</v>
      </c>
      <c r="K107" s="1">
        <v>19100000</v>
      </c>
      <c r="L107" s="1">
        <v>8262000</v>
      </c>
      <c r="M107" s="1">
        <v>15887000</v>
      </c>
      <c r="N107" s="1">
        <v>23991000</v>
      </c>
      <c r="O107" s="1">
        <v>30314000</v>
      </c>
      <c r="P107" s="1">
        <v>31803000</v>
      </c>
      <c r="Q107" s="1">
        <v>34792000</v>
      </c>
      <c r="R107" s="1">
        <v>39969000</v>
      </c>
      <c r="S107" s="1">
        <v>58921000</v>
      </c>
      <c r="T107" s="1">
        <v>86036000</v>
      </c>
      <c r="U107" s="1">
        <v>126779000</v>
      </c>
      <c r="V107" s="1">
        <v>160051000</v>
      </c>
      <c r="W107" s="1">
        <v>201662000</v>
      </c>
      <c r="X107" s="1">
        <v>210235000</v>
      </c>
      <c r="Y107" s="1">
        <v>184697000</v>
      </c>
      <c r="Z107" s="1">
        <v>327638000</v>
      </c>
      <c r="AA107" s="1">
        <v>210275000</v>
      </c>
      <c r="AB107" s="1">
        <v>285598000</v>
      </c>
      <c r="AC107" s="1">
        <v>223923000</v>
      </c>
      <c r="AD107" s="1">
        <v>196287000</v>
      </c>
      <c r="AE107" s="1">
        <v>373008000</v>
      </c>
      <c r="AF107" s="1">
        <v>360096000</v>
      </c>
      <c r="AG107" s="1">
        <v>393473000</v>
      </c>
      <c r="AH107" s="1">
        <v>357393000</v>
      </c>
      <c r="AI107" s="1">
        <v>417783000</v>
      </c>
      <c r="AJ107" s="1">
        <v>526009000</v>
      </c>
      <c r="AK107" s="1">
        <v>605072000</v>
      </c>
      <c r="AL107" s="1">
        <v>650947000</v>
      </c>
      <c r="AM107" s="1">
        <v>897424000</v>
      </c>
      <c r="AN107" s="1">
        <v>881400000</v>
      </c>
      <c r="AO107" s="27"/>
      <c r="AP107" s="27"/>
      <c r="AQ107" s="27"/>
      <c r="AR107" s="27"/>
      <c r="AS107" s="58">
        <f>AS106*(1+AV107)/(AV108-AV107)</f>
        <v>31557099173.403172</v>
      </c>
      <c r="AT107" s="59" t="s">
        <v>156</v>
      </c>
      <c r="AU107" s="60" t="s">
        <v>157</v>
      </c>
      <c r="AV107" s="61">
        <v>2.5000000000000001E-2</v>
      </c>
    </row>
    <row r="108" spans="1:48" ht="19" x14ac:dyDescent="0.25">
      <c r="A108" s="5"/>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c r="AD108" s="13"/>
      <c r="AE108" s="13"/>
      <c r="AF108" s="13"/>
      <c r="AG108" s="13"/>
      <c r="AH108" s="13"/>
      <c r="AI108" s="13"/>
      <c r="AJ108" s="13"/>
      <c r="AK108" s="13"/>
      <c r="AL108" s="13"/>
      <c r="AM108" s="13"/>
      <c r="AN108" s="13"/>
      <c r="AO108" s="58">
        <f t="shared" ref="AO108:AQ108" si="13">AO107+AO106</f>
        <v>1035000000</v>
      </c>
      <c r="AP108" s="58">
        <f t="shared" si="13"/>
        <v>1122000000</v>
      </c>
      <c r="AQ108" s="58">
        <f t="shared" si="13"/>
        <v>1182000000</v>
      </c>
      <c r="AR108" s="58">
        <f>AR107+AR106</f>
        <v>1209000000</v>
      </c>
      <c r="AS108" s="58">
        <f>AS107+AS106</f>
        <v>32821099173.403172</v>
      </c>
      <c r="AT108" s="59" t="s">
        <v>154</v>
      </c>
      <c r="AU108" s="62" t="s">
        <v>158</v>
      </c>
      <c r="AV108" s="32">
        <f>AV105</f>
        <v>6.6055738136157727E-2</v>
      </c>
    </row>
    <row r="109" spans="1:48" ht="19" x14ac:dyDescent="0.25">
      <c r="AO109" s="63" t="s">
        <v>159</v>
      </c>
      <c r="AP109" s="63"/>
    </row>
    <row r="110" spans="1:48" ht="20" x14ac:dyDescent="0.25">
      <c r="AO110" s="64" t="s">
        <v>160</v>
      </c>
      <c r="AP110" s="55">
        <f>NPV(AV108,AO108,AP108,AQ108,AR108,AS108)</f>
        <v>27706919517.284088</v>
      </c>
    </row>
    <row r="111" spans="1:48" ht="20" x14ac:dyDescent="0.25">
      <c r="AO111" s="64" t="s">
        <v>161</v>
      </c>
      <c r="AP111" s="55">
        <f>AN40</f>
        <v>662000000</v>
      </c>
    </row>
    <row r="112" spans="1:48" ht="20" x14ac:dyDescent="0.25">
      <c r="AO112" s="64" t="s">
        <v>149</v>
      </c>
      <c r="AP112" s="55">
        <f>AV99</f>
        <v>4138000000</v>
      </c>
    </row>
    <row r="113" spans="41:42" ht="20" x14ac:dyDescent="0.25">
      <c r="AO113" s="64" t="s">
        <v>162</v>
      </c>
      <c r="AP113" s="55">
        <f>AP110+AP111-AP112</f>
        <v>24230919517.284088</v>
      </c>
    </row>
    <row r="114" spans="41:42" ht="20" x14ac:dyDescent="0.25">
      <c r="AO114" s="64" t="s">
        <v>163</v>
      </c>
      <c r="AP114" s="64">
        <f>AN34*(1+(5*AT16))</f>
        <v>277258396.76610088</v>
      </c>
    </row>
    <row r="115" spans="41:42" ht="20" x14ac:dyDescent="0.25">
      <c r="AO115" s="65" t="s">
        <v>164</v>
      </c>
      <c r="AP115" s="66">
        <f>AP113/AP114</f>
        <v>87.394718428403934</v>
      </c>
    </row>
    <row r="116" spans="41:42" ht="20" x14ac:dyDescent="0.25">
      <c r="AO116" s="64" t="s">
        <v>165</v>
      </c>
      <c r="AP116" s="67" cm="1">
        <f t="array" ref="AP116">_FV(A1,"Price",TRUE)</f>
        <v>73.33</v>
      </c>
    </row>
    <row r="117" spans="41:42" ht="20" x14ac:dyDescent="0.25">
      <c r="AO117" s="65" t="s">
        <v>166</v>
      </c>
      <c r="AP117" s="68">
        <f>AP115/AP116-1</f>
        <v>0.19180033312974132</v>
      </c>
    </row>
    <row r="118" spans="41:42" ht="20" x14ac:dyDescent="0.25">
      <c r="AO118" s="65" t="s">
        <v>167</v>
      </c>
      <c r="AP118" s="69" t="str">
        <f>IF(AP115&gt;AP116,"BUY","SELL")</f>
        <v>BUY</v>
      </c>
    </row>
  </sheetData>
  <mergeCells count="6">
    <mergeCell ref="AU83:AV83"/>
    <mergeCell ref="AU84:AV84"/>
    <mergeCell ref="AU93:AV93"/>
    <mergeCell ref="AU98:AV98"/>
    <mergeCell ref="AU104:AV104"/>
    <mergeCell ref="AO109:AP109"/>
  </mergeCells>
  <hyperlinks>
    <hyperlink ref="A1" r:id="rId1" tooltip="https://roic.ai/company/BRO" display="ROIC.AI | BRO"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sec.gov" xr:uid="{00000000-0004-0000-0000-00001C000000}"/>
    <hyperlink ref="K74" r:id="rId21" tooltip="https://sec.gov" xr:uid="{00000000-0004-0000-0000-00001D000000}"/>
    <hyperlink ref="L36" r:id="rId22" tooltip="https://sec.gov" xr:uid="{00000000-0004-0000-0000-00001F000000}"/>
    <hyperlink ref="L74" r:id="rId23" tooltip="https://sec.gov" xr:uid="{00000000-0004-0000-0000-000020000000}"/>
    <hyperlink ref="M36" r:id="rId24" tooltip="https://www.sec.gov/Archives/edgar/data/79282/000095014496001042/0000950144-96-001042-index.html" xr:uid="{00000000-0004-0000-0000-000022000000}"/>
    <hyperlink ref="M74" r:id="rId25" tooltip="https://www.sec.gov/Archives/edgar/data/79282/000095014496001042/0000950144-96-001042-index.html"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www.sec.gov/Archives/edgar/data/79282/000007928299000007/0000079282-99-000007-index.html" xr:uid="{00000000-0004-0000-0000-00002B000000}"/>
    <hyperlink ref="P74" r:id="rId31" tooltip="https://www.sec.gov/Archives/edgar/data/79282/000007928299000007/0000079282-99-000007-index.html" xr:uid="{00000000-0004-0000-0000-00002C000000}"/>
    <hyperlink ref="Q36" r:id="rId32" tooltip="https://sec.gov" xr:uid="{00000000-0004-0000-0000-00002E000000}"/>
    <hyperlink ref="Q74" r:id="rId33" tooltip="https://sec.gov" xr:uid="{00000000-0004-0000-0000-00002F000000}"/>
    <hyperlink ref="R36" r:id="rId34" tooltip="https://www.sec.gov/Archives/edgar/data/79282/000007928201500019/0000079282-01-500019-index.htm" xr:uid="{00000000-0004-0000-0000-000031000000}"/>
    <hyperlink ref="R74" r:id="rId35" tooltip="https://www.sec.gov/Archives/edgar/data/79282/000007928201500019/0000079282-01-500019-index.htm" xr:uid="{00000000-0004-0000-0000-000032000000}"/>
    <hyperlink ref="S36" r:id="rId36" tooltip="https://sec.gov" xr:uid="{00000000-0004-0000-0000-000034000000}"/>
    <hyperlink ref="S74" r:id="rId37" tooltip="https://sec.gov" xr:uid="{00000000-0004-0000-0000-000035000000}"/>
    <hyperlink ref="T36" r:id="rId38" tooltip="https://www.sec.gov/Archives/edgar/data/79282/000007928203000021/0000079282-03-000021-index.htm" xr:uid="{00000000-0004-0000-0000-000037000000}"/>
    <hyperlink ref="T74" r:id="rId39" tooltip="https://www.sec.gov/Archives/edgar/data/79282/000007928203000021/0000079282-03-000021-index.htm" xr:uid="{00000000-0004-0000-0000-000038000000}"/>
    <hyperlink ref="U36" r:id="rId40" tooltip="https://www.sec.gov/Archives/edgar/data/79282/000114544304000325/0001145443-04-000325-index.htm" xr:uid="{00000000-0004-0000-0000-00003A000000}"/>
    <hyperlink ref="U74" r:id="rId41" tooltip="https://www.sec.gov/Archives/edgar/data/79282/000114544304000325/0001145443-04-000325-index.htm" xr:uid="{00000000-0004-0000-0000-00003B000000}"/>
    <hyperlink ref="V36" r:id="rId42" tooltip="https://www.sec.gov/Archives/edgar/data/79282/000114544305000591/0001145443-05-000591-index.htm" xr:uid="{00000000-0004-0000-0000-00003D000000}"/>
    <hyperlink ref="V74" r:id="rId43" tooltip="https://www.sec.gov/Archives/edgar/data/79282/000114544305000591/0001145443-05-000591-index.htm" xr:uid="{00000000-0004-0000-0000-00003E000000}"/>
    <hyperlink ref="W36" r:id="rId44" tooltip="https://www.sec.gov/Archives/edgar/data/79282/000118811206000715/0001188112-06-000715-index.htm" xr:uid="{00000000-0004-0000-0000-000040000000}"/>
    <hyperlink ref="W74" r:id="rId45" tooltip="https://www.sec.gov/Archives/edgar/data/79282/000118811206000715/0001188112-06-000715-index.htm" xr:uid="{00000000-0004-0000-0000-000041000000}"/>
    <hyperlink ref="X36" r:id="rId46" tooltip="https://www.sec.gov/Archives/edgar/data/79282/000118811207000553/0001188112-07-000553-index.htm" xr:uid="{00000000-0004-0000-0000-000043000000}"/>
    <hyperlink ref="X74" r:id="rId47" tooltip="https://www.sec.gov/Archives/edgar/data/79282/000118811207000553/0001188112-07-000553-index.htm" xr:uid="{00000000-0004-0000-0000-000044000000}"/>
    <hyperlink ref="Y36" r:id="rId48" tooltip="https://www.sec.gov/Archives/edgar/data/79282/000118811208000632/0001188112-08-000632-index.htm" xr:uid="{00000000-0004-0000-0000-000046000000}"/>
    <hyperlink ref="Y74" r:id="rId49" tooltip="https://www.sec.gov/Archives/edgar/data/79282/000118811208000632/0001188112-08-000632-index.htm" xr:uid="{00000000-0004-0000-0000-000047000000}"/>
    <hyperlink ref="Z36" r:id="rId50" tooltip="https://www.sec.gov/Archives/edgar/data/79282/000119312509042336/0001193125-09-042336-index.htm" xr:uid="{00000000-0004-0000-0000-000049000000}"/>
    <hyperlink ref="Z74" r:id="rId51" tooltip="https://www.sec.gov/Archives/edgar/data/79282/000119312509042336/0001193125-09-042336-index.htm" xr:uid="{00000000-0004-0000-0000-00004A000000}"/>
    <hyperlink ref="AA36" r:id="rId52" tooltip="https://www.sec.gov/Archives/edgar/data/79282/000119312510044577/0001193125-10-044577-index.htm" xr:uid="{00000000-0004-0000-0000-00004C000000}"/>
    <hyperlink ref="AA74" r:id="rId53" tooltip="https://www.sec.gov/Archives/edgar/data/79282/000119312510044577/0001193125-10-044577-index.htm" xr:uid="{00000000-0004-0000-0000-00004D000000}"/>
    <hyperlink ref="AB36" r:id="rId54" tooltip="https://www.sec.gov/Archives/edgar/data/79282/000119312511051929/0001193125-11-051929-index.htm" xr:uid="{00000000-0004-0000-0000-00004F000000}"/>
    <hyperlink ref="AB74" r:id="rId55" tooltip="https://www.sec.gov/Archives/edgar/data/79282/000119312511051929/0001193125-11-051929-index.htm" xr:uid="{00000000-0004-0000-0000-000050000000}"/>
    <hyperlink ref="AC36" r:id="rId56" tooltip="https://www.sec.gov/Archives/edgar/data/79282/000119312512089393/0001193125-12-089393-index.htm" xr:uid="{00000000-0004-0000-0000-000052000000}"/>
    <hyperlink ref="AC74" r:id="rId57" tooltip="https://www.sec.gov/Archives/edgar/data/79282/000119312512089393/0001193125-12-089393-index.htm" xr:uid="{00000000-0004-0000-0000-000053000000}"/>
    <hyperlink ref="AD36" r:id="rId58" tooltip="https://www.sec.gov/Archives/edgar/data/79282/000119312513087664/0001193125-13-087664-index.htm" xr:uid="{00000000-0004-0000-0000-000055000000}"/>
    <hyperlink ref="AD74" r:id="rId59" tooltip="https://www.sec.gov/Archives/edgar/data/79282/000119312513087664/0001193125-13-087664-index.htm" xr:uid="{00000000-0004-0000-0000-000056000000}"/>
    <hyperlink ref="AE36" r:id="rId60" tooltip="https://www.sec.gov/Archives/edgar/data/79282/000119312514077842/0001193125-14-077842-index.htm" xr:uid="{00000000-0004-0000-0000-000058000000}"/>
    <hyperlink ref="AE74" r:id="rId61" tooltip="https://www.sec.gov/Archives/edgar/data/79282/000119312514077842/0001193125-14-077842-index.htm" xr:uid="{00000000-0004-0000-0000-000059000000}"/>
    <hyperlink ref="AF36" r:id="rId62" tooltip="https://www.sec.gov/Archives/edgar/data/79282/000119312515070864/0001193125-15-070864-index.htm" xr:uid="{00000000-0004-0000-0000-00005B000000}"/>
    <hyperlink ref="AF74" r:id="rId63" tooltip="https://www.sec.gov/Archives/edgar/data/79282/000119312515070864/0001193125-15-070864-index.htm" xr:uid="{00000000-0004-0000-0000-00005C000000}"/>
    <hyperlink ref="AG36" r:id="rId64" tooltip="https://www.sec.gov/Archives/edgar/data/79282/000007928216000034/0000079282-16-000034-index.htm" xr:uid="{00000000-0004-0000-0000-00005E000000}"/>
    <hyperlink ref="AG74" r:id="rId65" tooltip="https://www.sec.gov/Archives/edgar/data/79282/000007928216000034/0000079282-16-000034-index.htm" xr:uid="{00000000-0004-0000-0000-00005F000000}"/>
    <hyperlink ref="AH36" r:id="rId66" tooltip="https://www.sec.gov/Archives/edgar/data/79282/000007928217000006/0000079282-17-000006-index.htm" xr:uid="{00000000-0004-0000-0000-000061000000}"/>
    <hyperlink ref="AH74" r:id="rId67" tooltip="https://www.sec.gov/Archives/edgar/data/79282/000007928217000006/0000079282-17-000006-index.htm" xr:uid="{00000000-0004-0000-0000-000062000000}"/>
    <hyperlink ref="AI36" r:id="rId68" tooltip="https://www.sec.gov/Archives/edgar/data/79282/000007928218000006/0000079282-18-000006-index.htm" xr:uid="{00000000-0004-0000-0000-000064000000}"/>
    <hyperlink ref="AI74" r:id="rId69" tooltip="https://www.sec.gov/Archives/edgar/data/79282/000007928218000006/0000079282-18-000006-index.htm" xr:uid="{00000000-0004-0000-0000-000065000000}"/>
    <hyperlink ref="AJ36" r:id="rId70" tooltip="https://www.sec.gov/Archives/edgar/data/79282/000007928219000006/0000079282-19-000006-index.htm" xr:uid="{00000000-0004-0000-0000-000067000000}"/>
    <hyperlink ref="AJ74" r:id="rId71" tooltip="https://www.sec.gov/Archives/edgar/data/79282/000007928219000006/0000079282-19-000006-index.htm" xr:uid="{00000000-0004-0000-0000-000068000000}"/>
    <hyperlink ref="AK36" r:id="rId72" tooltip="https://www.sec.gov/Archives/edgar/data/79282/000156459020006075/0001564590-20-006075-index.htm" xr:uid="{00000000-0004-0000-0000-00006A000000}"/>
    <hyperlink ref="AK74" r:id="rId73" tooltip="https://www.sec.gov/Archives/edgar/data/79282/000156459020006075/0001564590-20-006075-index.htm" xr:uid="{00000000-0004-0000-0000-00006B000000}"/>
    <hyperlink ref="AL36" r:id="rId74" tooltip="https://www.sec.gov/Archives/edgar/data/79282/000156459021007624/0001564590-21-007624-index.htm" xr:uid="{00000000-0004-0000-0000-00006D000000}"/>
    <hyperlink ref="AL74" r:id="rId75" tooltip="https://www.sec.gov/Archives/edgar/data/79282/000156459021007624/0001564590-21-007624-index.htm" xr:uid="{00000000-0004-0000-0000-00006E000000}"/>
    <hyperlink ref="AM36" r:id="rId76" tooltip="https://www.sec.gov/Archives/edgar/data/79282/000095017022001654/0000950170-22-001654-index.htm" xr:uid="{00000000-0004-0000-0000-000070000000}"/>
    <hyperlink ref="AM74" r:id="rId77" tooltip="https://www.sec.gov/Archives/edgar/data/79282/000095017022001654/0000950170-22-001654-index.htm" xr:uid="{00000000-0004-0000-0000-000071000000}"/>
    <hyperlink ref="AN36" r:id="rId78" tooltip="https://www.sec.gov/Archives/edgar/data/79282/000095017023004717/0000950170-23-004717-index.htm" xr:uid="{00000000-0004-0000-0000-000073000000}"/>
    <hyperlink ref="AN74" r:id="rId79" tooltip="https://www.sec.gov/Archives/edgar/data/79282/000095017023004717/0000950170-23-004717-index.htm" xr:uid="{00000000-0004-0000-0000-000074000000}"/>
    <hyperlink ref="AO1" r:id="rId80" display="https://finbox.com/NYSE:BRO/explorer/revenue_proj" xr:uid="{2BB35945-DBBF-8E43-BE31-32962105DBE1}"/>
    <hyperlink ref="AT106" r:id="rId81" xr:uid="{C685529E-EB03-FD41-92DF-E2649819865C}"/>
  </hyperlinks>
  <pageMargins left="0.7" right="0.7" top="0.75" bottom="0.75" header="0.3" footer="0.3"/>
  <drawing r:id="rId8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Desai, Avi</cp:lastModifiedBy>
  <dcterms:created xsi:type="dcterms:W3CDTF">2023-04-27T10:01:37Z</dcterms:created>
  <dcterms:modified xsi:type="dcterms:W3CDTF">2023-09-19T08:31:39Z</dcterms:modified>
</cp:coreProperties>
</file>