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codeName="ThisWorkbook"/>
  <mc:AlternateContent xmlns:mc="http://schemas.openxmlformats.org/markup-compatibility/2006">
    <mc:Choice Requires="x15">
      <x15ac:absPath xmlns:x15ac="http://schemas.microsoft.com/office/spreadsheetml/2010/11/ac" url="/Users/bina/Documents/financial-modeling/To Be Modeled/"/>
    </mc:Choice>
  </mc:AlternateContent>
  <xr:revisionPtr revIDLastSave="0" documentId="13_ncr:1_{B056E5E1-476B-B941-8331-501A72097917}"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 i="2" l="1"/>
  <c r="I3" i="2"/>
  <c r="A4" i="2" a="1"/>
  <c r="A4" i="2" s="1"/>
  <c r="I6" i="2"/>
  <c r="G6" i="2"/>
  <c r="G5" i="2"/>
  <c r="F15" i="2"/>
  <c r="F13" i="2"/>
  <c r="F11" i="2"/>
  <c r="G13" i="2"/>
  <c r="H13" i="2"/>
  <c r="I13" i="2"/>
  <c r="J13" i="2"/>
  <c r="G15" i="2"/>
  <c r="H15" i="2"/>
  <c r="I15" i="2"/>
  <c r="J15" i="2"/>
  <c r="G11" i="2"/>
  <c r="H11" i="2"/>
  <c r="I11" i="2"/>
  <c r="J11" i="2"/>
  <c r="E15" i="2"/>
  <c r="D15" i="2"/>
  <c r="C15" i="2"/>
  <c r="B189" i="1"/>
  <c r="C189" i="1"/>
  <c r="D189" i="1"/>
  <c r="E189" i="1"/>
  <c r="F189" i="1"/>
  <c r="G189" i="1"/>
  <c r="H189" i="1"/>
  <c r="I189" i="1"/>
  <c r="J189" i="1"/>
  <c r="K189" i="1"/>
  <c r="L189" i="1"/>
  <c r="M189" i="1"/>
  <c r="N189" i="1"/>
  <c r="O189" i="1"/>
  <c r="P189" i="1"/>
  <c r="Q189" i="1"/>
  <c r="R189" i="1"/>
  <c r="S189" i="1"/>
  <c r="B142" i="1"/>
  <c r="C142" i="1"/>
  <c r="D142" i="1"/>
  <c r="E142" i="1"/>
  <c r="F142" i="1"/>
  <c r="G142" i="1"/>
  <c r="H142" i="1"/>
  <c r="I142" i="1"/>
  <c r="J142" i="1"/>
  <c r="K142" i="1"/>
  <c r="L142" i="1"/>
  <c r="M142" i="1"/>
  <c r="N142" i="1"/>
  <c r="O142" i="1"/>
  <c r="P142" i="1"/>
  <c r="Q142" i="1"/>
  <c r="R142" i="1"/>
  <c r="S142" i="1"/>
  <c r="B11" i="1"/>
  <c r="C11" i="1"/>
  <c r="D11" i="1"/>
  <c r="E11" i="1"/>
  <c r="F11" i="1"/>
  <c r="G11" i="1"/>
  <c r="H11" i="1"/>
  <c r="I11" i="1"/>
  <c r="J11" i="1"/>
  <c r="K11" i="1"/>
  <c r="L11" i="1"/>
  <c r="M11" i="1"/>
  <c r="N11" i="1"/>
  <c r="O11" i="1"/>
  <c r="P11" i="1"/>
  <c r="Q11" i="1"/>
  <c r="R11" i="1"/>
  <c r="S11" i="1"/>
  <c r="C6" i="2"/>
  <c r="C5" i="2"/>
  <c r="C4" i="2"/>
  <c r="C3" i="2"/>
  <c r="E13" i="2"/>
  <c r="D13" i="2"/>
  <c r="C13" i="2"/>
  <c r="A5" i="2"/>
  <c r="C11" i="2"/>
  <c r="D11" i="2"/>
  <c r="E11" i="2"/>
  <c r="A6" i="2" a="1"/>
  <c r="A6" i="2" s="1"/>
  <c r="K3" i="2" s="1"/>
  <c r="K4" i="2" a="1"/>
  <c r="K4" i="2" s="1"/>
  <c r="A3" i="2" a="1"/>
  <c r="A3" i="2" s="1"/>
  <c r="B13" i="1"/>
  <c r="C13" i="1"/>
  <c r="D13" i="1"/>
  <c r="E13" i="1"/>
  <c r="F13" i="1"/>
  <c r="G13" i="1"/>
  <c r="H13" i="1"/>
  <c r="I13" i="1"/>
  <c r="J13" i="1"/>
  <c r="K13" i="1"/>
  <c r="L13" i="1"/>
  <c r="M13" i="1"/>
  <c r="N13" i="1"/>
  <c r="O13" i="1"/>
  <c r="P13" i="1"/>
  <c r="Q13" i="1"/>
  <c r="R13" i="1"/>
  <c r="S13" i="1"/>
  <c r="S188" i="1"/>
  <c r="R188" i="1"/>
  <c r="Q188" i="1"/>
  <c r="O188" i="1"/>
  <c r="N188" i="1"/>
  <c r="M188" i="1"/>
  <c r="L188" i="1"/>
  <c r="K188" i="1"/>
  <c r="J188" i="1"/>
  <c r="I188" i="1"/>
  <c r="H188" i="1"/>
  <c r="G188" i="1"/>
  <c r="F188" i="1"/>
  <c r="E188" i="1"/>
  <c r="D188" i="1"/>
  <c r="C188" i="1"/>
  <c r="S128" i="1"/>
  <c r="R128" i="1"/>
  <c r="Q128" i="1"/>
  <c r="O128" i="1"/>
  <c r="N128" i="1"/>
  <c r="M128" i="1"/>
  <c r="L128" i="1"/>
  <c r="K128" i="1"/>
  <c r="J128" i="1"/>
  <c r="I128" i="1"/>
  <c r="H128" i="1"/>
  <c r="G128" i="1"/>
  <c r="F128" i="1"/>
  <c r="E128" i="1"/>
  <c r="D128" i="1"/>
  <c r="C128" i="1"/>
  <c r="S32" i="1"/>
  <c r="R32" i="1"/>
  <c r="Q32" i="1"/>
  <c r="O32" i="1"/>
  <c r="N32" i="1"/>
  <c r="M32" i="1"/>
  <c r="L32" i="1"/>
  <c r="K32" i="1"/>
  <c r="J32" i="1"/>
  <c r="I32" i="1"/>
  <c r="H32" i="1"/>
  <c r="G32" i="1"/>
  <c r="F32" i="1"/>
  <c r="E32" i="1"/>
  <c r="D32" i="1"/>
  <c r="C32" i="1"/>
  <c r="S16" i="1"/>
  <c r="R16" i="1"/>
  <c r="Q16" i="1"/>
  <c r="O16" i="1"/>
  <c r="N16" i="1"/>
  <c r="M16" i="1"/>
  <c r="L16" i="1"/>
  <c r="K16" i="1"/>
  <c r="J16" i="1"/>
  <c r="I16" i="1"/>
  <c r="H16" i="1"/>
  <c r="G16" i="1"/>
  <c r="F16" i="1"/>
  <c r="E16" i="1"/>
  <c r="D16" i="1"/>
  <c r="C16" i="1"/>
  <c r="S3" i="1"/>
  <c r="R3" i="1"/>
  <c r="Q3" i="1"/>
  <c r="O3" i="1"/>
  <c r="N3" i="1"/>
  <c r="M3" i="1"/>
  <c r="L3" i="1"/>
  <c r="K3" i="1"/>
  <c r="J3" i="1"/>
  <c r="I3" i="1"/>
  <c r="H3" i="1"/>
  <c r="G3" i="1"/>
  <c r="F3" i="1"/>
  <c r="E3" i="1"/>
  <c r="D3" i="1"/>
  <c r="C3" i="1"/>
  <c r="E6" i="2" l="1"/>
  <c r="E4" i="2"/>
  <c r="E5" i="2"/>
  <c r="I4" i="2"/>
  <c r="I5" i="2" s="1"/>
  <c r="K5" i="2" s="1"/>
  <c r="K6"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1">
    <bk>
      <extLst>
        <ext uri="{3e2802c4-a4d2-4d8b-9148-e3be6c30e623}">
          <xlrd:rvb i="2"/>
        </ext>
      </extLst>
    </bk>
  </futureMetadata>
  <futureMetadata name="XLDAPR" count="1">
    <bk>
      <extLst>
        <ext uri="{bdbb8cdc-fa1e-496e-a857-3c3f30c029c3}">
          <xda:dynamicArrayProperties fDynamic="1" fCollapsed="0"/>
        </ext>
      </extLst>
    </bk>
  </futureMetadata>
  <cellMetadata count="1">
    <bk>
      <rc t="2" v="0"/>
    </bk>
  </cellMetadata>
  <valueMetadata count="1">
    <bk>
      <rc t="1" v="0"/>
    </bk>
  </valueMetadata>
</metadata>
</file>

<file path=xl/sharedStrings.xml><?xml version="1.0" encoding="utf-8"?>
<sst xmlns="http://schemas.openxmlformats.org/spreadsheetml/2006/main" count="1166" uniqueCount="225">
  <si>
    <t>2010 Y</t>
  </si>
  <si>
    <t>2011 Y</t>
  </si>
  <si>
    <t>2012 Y</t>
  </si>
  <si>
    <t>2013 Y</t>
  </si>
  <si>
    <t>2014 Y</t>
  </si>
  <si>
    <t>2015 Y</t>
  </si>
  <si>
    <t>2016 Y</t>
  </si>
  <si>
    <t>2017 Y</t>
  </si>
  <si>
    <t>2018 Y</t>
  </si>
  <si>
    <t>2019 Y</t>
  </si>
  <si>
    <t>2020 Y</t>
  </si>
  <si>
    <t>2021 Y</t>
  </si>
  <si>
    <t>2022 Y</t>
  </si>
  <si>
    <t>TTM</t>
  </si>
  <si>
    <t>2022 Q3</t>
  </si>
  <si>
    <t>2022 Q4</t>
  </si>
  <si>
    <t>2023 Q1</t>
  </si>
  <si>
    <t>2023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</si>
  <si>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</si>
  <si>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</si>
  <si>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</si>
  <si>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</si>
  <si>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</si>
  <si>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</si>
  <si>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</si>
  <si>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</si>
  <si>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</si>
  <si>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</si>
  <si>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</si>
  <si>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</si>
  <si>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</si>
  <si>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</si>
  <si>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</si>
  <si>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</si>
  <si>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</si>
  <si>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</si>
  <si>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</si>
  <si>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</si>
  <si>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</si>
  <si>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</si>
  <si>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</si>
  <si>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</si>
  <si>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</si>
  <si>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</si>
  <si>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</si>
  <si>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</si>
  <si>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</si>
  <si>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</si>
  <si>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</si>
  <si>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</si>
  <si>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</si>
  <si>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</si>
  <si>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</si>
  <si>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</si>
  <si>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</si>
  <si>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</si>
  <si>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</si>
  <si>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</si>
  <si>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</si>
  <si>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</si>
  <si>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</si>
  <si>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</si>
  <si>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</si>
  <si>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</si>
  <si>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</si>
  <si>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</si>
  <si>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</si>
  <si>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</si>
  <si>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</si>
  <si>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</si>
  <si>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</si>
  <si>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</si>
  <si>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</si>
  <si>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</si>
  <si>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</si>
  <si>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</si>
  <si>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</si>
  <si>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</si>
  <si>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</si>
  <si>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</si>
  <si>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</si>
  <si>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</si>
  <si>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</si>
  <si>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</si>
  <si>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</si>
  <si>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</si>
  <si>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</si>
  <si>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</si>
  <si>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</si>
  <si>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</si>
  <si>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</si>
  <si>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</si>
  <si>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</si>
  <si>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</si>
  <si>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</si>
  <si>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</si>
  <si>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</si>
  <si>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</si>
  <si>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</si>
  <si>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</si>
  <si>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</si>
  <si>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</si>
  <si>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</si>
  <si>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</si>
  <si>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</si>
  <si>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</si>
  <si>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</si>
  <si>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</si>
  <si>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</si>
  <si>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</si>
  <si>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</si>
  <si>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</si>
  <si>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</si>
  <si>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</si>
  <si>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</si>
  <si>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</si>
  <si>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</si>
  <si>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</si>
  <si>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</si>
  <si>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</si>
  <si>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</si>
  <si>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</si>
  <si>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</si>
  <si>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</si>
  <si>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</si>
  <si>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</si>
  <si>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</si>
  <si>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</si>
  <si>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</si>
  <si>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</si>
  <si>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</si>
  <si>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</si>
  <si>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</si>
  <si>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</si>
  <si>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</si>
  <si>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</si>
  <si>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</si>
  <si>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</si>
  <si>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</si>
  <si>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</si>
  <si>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</si>
  <si>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</si>
  <si>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</si>
  <si>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</si>
  <si>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</si>
  <si>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</si>
  <si>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</si>
  <si>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</si>
  <si>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</si>
  <si>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</si>
  <si>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</si>
  <si>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</si>
  <si>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</si>
  <si>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</si>
  <si>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</si>
  <si>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</si>
  <si>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</si>
  <si>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</si>
  <si>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</si>
  <si>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</si>
  <si>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</si>
  <si>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</si>
  <si>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</si>
  <si>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</si>
  <si>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</si>
  <si>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</si>
  <si>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</si>
  <si>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</si>
  <si>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</si>
  <si>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</si>
  <si>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</si>
  <si>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</si>
  <si>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</si>
  <si>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</si>
  <si>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</si>
  <si>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</si>
  <si>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</si>
  <si>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</si>
  <si>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</si>
  <si>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</si>
  <si>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</si>
  <si>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</si>
  <si>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</si>
  <si>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</si>
  <si>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</si>
  <si>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</si>
  <si>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</si>
  <si>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</si>
  <si>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</si>
  <si>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</si>
  <si>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</si>
  <si>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Net Income Growth</t>
  </si>
  <si>
    <t xml:space="preserve">Operating Income Growth </t>
  </si>
  <si>
    <t xml:space="preserve">Revenue Growth </t>
  </si>
  <si>
    <t>Shares Outstanding Change</t>
  </si>
  <si>
    <t>R&amp;D as % of Revenue</t>
  </si>
  <si>
    <t>Price</t>
  </si>
  <si>
    <t>Market Cap (m)</t>
  </si>
  <si>
    <t>Revenue</t>
  </si>
  <si>
    <t>Total Shares (m)</t>
  </si>
  <si>
    <t>Net Cash</t>
  </si>
  <si>
    <t xml:space="preserve">FCF </t>
  </si>
  <si>
    <t>Net Income Margin</t>
  </si>
  <si>
    <t>FCF Margin</t>
  </si>
  <si>
    <t>Gross Margin</t>
  </si>
  <si>
    <t>EBITDA Margin</t>
  </si>
  <si>
    <t>ROIC</t>
  </si>
  <si>
    <t>SG&amp;A as % of Revenue</t>
  </si>
  <si>
    <t>SBC as % of Revenue</t>
  </si>
  <si>
    <t>FCF Growth</t>
  </si>
  <si>
    <t>3Y Rev CAGR</t>
  </si>
  <si>
    <t>3Y Income CAGR</t>
  </si>
  <si>
    <t>3Y FCF CAGR</t>
  </si>
  <si>
    <t>Perpetual Growth Rate</t>
  </si>
  <si>
    <t>Discount Rate</t>
  </si>
  <si>
    <t>Terminal Value</t>
  </si>
  <si>
    <t>Enterprise Value</t>
  </si>
  <si>
    <t>Total Debt</t>
  </si>
  <si>
    <t>Equity Value</t>
  </si>
  <si>
    <t>Avg Share Dilution</t>
  </si>
  <si>
    <t>Intrinsic Value</t>
  </si>
  <si>
    <t>P/E</t>
  </si>
  <si>
    <t>Upside / Downside</t>
  </si>
  <si>
    <t>Cash + Securities</t>
  </si>
  <si>
    <t>Projected # of Shares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</si>
</sst>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_([$$-409]* #,##0_);_([$$-409]* \(#,##0\);_([$$-409]* &quot;-&quot;_);_(@_)"/>
    <numFmt numFmtId="166" formatCode="0.0%"/>
    <numFmt numFmtId="167" formatCode="0.0"/>
  </numFmts>
  <fonts count="19" x14ac:knownFonts="1">
    <font>
      <sz val="11"/>
      <name val="Calibri"/>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4"/>
      <color rgb="FF000000"/>
      <name val="Calibri"/>
      <family val="1"/>
    </font>
    <font>
      <i/>
      <sz val="14"/>
      <color rgb="FF000000"/>
      <name val="Calibri"/>
      <family val="2"/>
    </font>
    <font>
      <sz val="12"/>
      <color rgb="FF000000"/>
      <name val="Arial"/>
      <family val="2"/>
    </font>
    <font>
      <sz val="11"/>
      <name val="Calibri"/>
      <family val="2"/>
    </font>
    <font>
      <sz val="11"/>
      <name val="Arial"/>
      <family val="2"/>
    </font>
    <font>
      <b/>
      <sz val="11"/>
      <name val="Arial"/>
      <family val="2"/>
    </font>
    <font>
      <b/>
      <i/>
      <sz val="12"/>
      <name val="Arial"/>
      <family val="2"/>
    </font>
    <font>
      <i/>
      <sz val="12"/>
      <name val="Arial"/>
      <family val="2"/>
    </font>
    <font>
      <b/>
      <sz val="14"/>
      <name val="Arial"/>
      <family val="2"/>
    </font>
    <font>
      <sz val="9"/>
      <name val="Arial"/>
      <family val="2"/>
    </font>
  </fonts>
  <fills count="13">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theme="4"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theme="3" tint="0.59999389629810485"/>
        <bgColor indexed="64"/>
      </patternFill>
    </fill>
    <fill>
      <patternFill patternType="solid">
        <fgColor theme="3" tint="0.79998168889431442"/>
        <bgColor indexed="64"/>
      </patternFill>
    </fill>
    <fill>
      <patternFill patternType="solid">
        <fgColor theme="9" tint="0.59999389629810485"/>
        <bgColor indexed="64"/>
      </patternFill>
    </fill>
  </fills>
  <borders count="10">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indexed="64"/>
      </right>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s>
  <cellStyleXfs count="2">
    <xf numFmtId="0" fontId="0" fillId="0" borderId="0"/>
    <xf numFmtId="9" fontId="12" fillId="0" borderId="0" applyFont="0" applyFill="0" applyBorder="0" applyAlignment="0" applyProtection="0"/>
  </cellStyleXfs>
  <cellXfs count="62">
    <xf numFmtId="0" fontId="0" fillId="0" borderId="0" xfId="0"/>
    <xf numFmtId="0" fontId="1" fillId="2" borderId="0" xfId="0" applyFont="1" applyFill="1" applyAlignment="1">
      <alignment horizontal="center"/>
    </xf>
    <xf numFmtId="0" fontId="2" fillId="3" borderId="0" xfId="0" applyFont="1" applyFill="1" applyAlignment="1">
      <alignment horizontal="right"/>
    </xf>
    <xf numFmtId="0" fontId="3" fillId="0" borderId="0" xfId="0" applyFont="1"/>
    <xf numFmtId="3" fontId="4" fillId="0" borderId="0" xfId="0" applyNumberFormat="1" applyFont="1"/>
    <xf numFmtId="3" fontId="5" fillId="4" borderId="0" xfId="0" applyNumberFormat="1" applyFont="1" applyFill="1"/>
    <xf numFmtId="4" fontId="6" fillId="0" borderId="0" xfId="0" applyNumberFormat="1" applyFont="1"/>
    <xf numFmtId="4" fontId="7" fillId="5" borderId="0" xfId="0" applyNumberFormat="1" applyFont="1" applyFill="1"/>
    <xf numFmtId="0" fontId="8" fillId="0" borderId="0" xfId="0" applyFont="1"/>
    <xf numFmtId="9" fontId="9" fillId="0" borderId="0" xfId="0" applyNumberFormat="1" applyFont="1"/>
    <xf numFmtId="9" fontId="10" fillId="0" borderId="0" xfId="0" applyNumberFormat="1" applyFont="1"/>
    <xf numFmtId="0" fontId="11" fillId="6" borderId="1" xfId="0" applyFont="1" applyFill="1" applyBorder="1" applyAlignment="1">
      <alignment horizontal="left" vertical="center" indent="1"/>
    </xf>
    <xf numFmtId="164" fontId="11" fillId="6" borderId="1" xfId="0" applyNumberFormat="1" applyFont="1" applyFill="1" applyBorder="1"/>
    <xf numFmtId="9" fontId="11" fillId="6" borderId="1" xfId="0" applyNumberFormat="1" applyFont="1" applyFill="1" applyBorder="1" applyAlignment="1">
      <alignment horizontal="right" vertical="center"/>
    </xf>
    <xf numFmtId="0" fontId="2" fillId="0" borderId="2" xfId="0" applyFont="1" applyBorder="1"/>
    <xf numFmtId="3" fontId="4" fillId="0" borderId="2" xfId="0" applyNumberFormat="1" applyFont="1" applyBorder="1"/>
    <xf numFmtId="3" fontId="5" fillId="4" borderId="2" xfId="0" applyNumberFormat="1" applyFont="1" applyFill="1" applyBorder="1"/>
    <xf numFmtId="164" fontId="11" fillId="7" borderId="1" xfId="0" applyNumberFormat="1" applyFont="1" applyFill="1" applyBorder="1"/>
    <xf numFmtId="9" fontId="11" fillId="7" borderId="1" xfId="0" applyNumberFormat="1" applyFont="1" applyFill="1" applyBorder="1" applyAlignment="1">
      <alignment horizontal="right" vertical="center"/>
    </xf>
    <xf numFmtId="0" fontId="0" fillId="0" borderId="0" xfId="0" applyAlignment="1">
      <alignment vertical="center"/>
    </xf>
    <xf numFmtId="0" fontId="11" fillId="6" borderId="1" xfId="0" applyFont="1" applyFill="1" applyBorder="1" applyAlignment="1">
      <alignment horizontal="left" vertical="center" indent="2"/>
    </xf>
    <xf numFmtId="166" fontId="11" fillId="6" borderId="1" xfId="0" applyNumberFormat="1" applyFont="1" applyFill="1" applyBorder="1" applyAlignment="1">
      <alignment horizontal="right" vertical="center"/>
    </xf>
    <xf numFmtId="0" fontId="11" fillId="6" borderId="1" xfId="0" applyFont="1" applyFill="1" applyBorder="1" applyAlignment="1">
      <alignment horizontal="left" vertical="center"/>
    </xf>
    <xf numFmtId="0" fontId="11" fillId="7" borderId="1" xfId="0" applyFont="1" applyFill="1" applyBorder="1" applyAlignment="1">
      <alignment horizontal="left" vertical="center"/>
    </xf>
    <xf numFmtId="0" fontId="0" fillId="9" borderId="0" xfId="0" applyFill="1"/>
    <xf numFmtId="9" fontId="3" fillId="9" borderId="0" xfId="1" applyFont="1" applyFill="1" applyAlignment="1">
      <alignment horizontal="left" indent="1"/>
    </xf>
    <xf numFmtId="9" fontId="3" fillId="9" borderId="0" xfId="1" applyFont="1" applyFill="1" applyBorder="1" applyAlignment="1">
      <alignment horizontal="left" vertical="center" indent="1"/>
    </xf>
    <xf numFmtId="9" fontId="3" fillId="9" borderId="0" xfId="1" applyFont="1" applyFill="1" applyBorder="1" applyAlignment="1">
      <alignment vertical="center"/>
    </xf>
    <xf numFmtId="9" fontId="18" fillId="8" borderId="5" xfId="1" applyFont="1" applyFill="1" applyBorder="1" applyAlignment="1">
      <alignment horizontal="left" vertical="center"/>
    </xf>
    <xf numFmtId="9" fontId="13" fillId="8" borderId="5" xfId="1" applyFont="1" applyFill="1" applyBorder="1" applyAlignment="1">
      <alignment horizontal="left" vertical="center"/>
    </xf>
    <xf numFmtId="9" fontId="13" fillId="8" borderId="4" xfId="1" applyFont="1" applyFill="1" applyBorder="1" applyAlignment="1">
      <alignment horizontal="left" vertical="center"/>
    </xf>
    <xf numFmtId="0" fontId="13" fillId="8" borderId="4" xfId="1" applyNumberFormat="1" applyFont="1" applyFill="1" applyBorder="1" applyAlignment="1">
      <alignment horizontal="left" vertical="center"/>
    </xf>
    <xf numFmtId="9" fontId="13" fillId="8" borderId="6" xfId="1" applyFont="1" applyFill="1" applyBorder="1" applyAlignment="1">
      <alignment horizontal="left" vertical="center"/>
    </xf>
    <xf numFmtId="0" fontId="13" fillId="8" borderId="6" xfId="1" applyNumberFormat="1" applyFont="1" applyFill="1" applyBorder="1" applyAlignment="1">
      <alignment horizontal="left" vertical="center"/>
    </xf>
    <xf numFmtId="166" fontId="3" fillId="12" borderId="7" xfId="1" applyNumberFormat="1" applyFont="1" applyFill="1" applyBorder="1" applyAlignment="1">
      <alignment horizontal="right" vertical="center" indent="1"/>
    </xf>
    <xf numFmtId="166" fontId="3" fillId="12" borderId="8" xfId="1" applyNumberFormat="1" applyFont="1" applyFill="1" applyBorder="1" applyAlignment="1">
      <alignment horizontal="right" vertical="center" indent="1"/>
    </xf>
    <xf numFmtId="9" fontId="13" fillId="8" borderId="5" xfId="1" applyFont="1" applyFill="1" applyBorder="1" applyAlignment="1">
      <alignment horizontal="left" vertical="center" indent="1"/>
    </xf>
    <xf numFmtId="9" fontId="13" fillId="8" borderId="4" xfId="1" applyFont="1" applyFill="1" applyBorder="1" applyAlignment="1">
      <alignment horizontal="left" vertical="center" indent="1"/>
    </xf>
    <xf numFmtId="9" fontId="14" fillId="8" borderId="5" xfId="1" applyFont="1" applyFill="1" applyBorder="1" applyAlignment="1">
      <alignment horizontal="left" vertical="center" indent="1"/>
    </xf>
    <xf numFmtId="9" fontId="14" fillId="8" borderId="6" xfId="1" applyFont="1" applyFill="1" applyBorder="1" applyAlignment="1">
      <alignment horizontal="left" vertical="center" indent="1"/>
    </xf>
    <xf numFmtId="0" fontId="13" fillId="9" borderId="0" xfId="0" applyFont="1" applyFill="1" applyAlignment="1">
      <alignment horizontal="right" vertical="center"/>
    </xf>
    <xf numFmtId="0" fontId="0" fillId="9" borderId="0" xfId="0" applyFill="1" applyAlignment="1">
      <alignment vertical="center"/>
    </xf>
    <xf numFmtId="164" fontId="3" fillId="11" borderId="1" xfId="0" applyNumberFormat="1" applyFont="1" applyFill="1" applyBorder="1" applyAlignment="1">
      <alignment horizontal="right" vertical="center" indent="1"/>
    </xf>
    <xf numFmtId="167" fontId="3" fillId="11" borderId="0" xfId="0" applyNumberFormat="1" applyFont="1" applyFill="1" applyAlignment="1">
      <alignment horizontal="right" vertical="center" indent="1"/>
    </xf>
    <xf numFmtId="164" fontId="3" fillId="11" borderId="0" xfId="0" applyNumberFormat="1" applyFont="1" applyFill="1" applyAlignment="1">
      <alignment horizontal="right" vertical="center" indent="1"/>
    </xf>
    <xf numFmtId="164" fontId="3" fillId="11" borderId="3" xfId="0" applyNumberFormat="1" applyFont="1" applyFill="1" applyBorder="1" applyAlignment="1">
      <alignment horizontal="left" vertical="center" indent="11"/>
    </xf>
    <xf numFmtId="166" fontId="3" fillId="11" borderId="7" xfId="1" applyNumberFormat="1" applyFont="1" applyFill="1" applyBorder="1" applyAlignment="1">
      <alignment horizontal="right" vertical="center" indent="1"/>
    </xf>
    <xf numFmtId="166" fontId="3" fillId="11" borderId="8" xfId="1" applyNumberFormat="1" applyFont="1" applyFill="1" applyBorder="1" applyAlignment="1">
      <alignment horizontal="right" vertical="center" indent="1"/>
    </xf>
    <xf numFmtId="166" fontId="3" fillId="11" borderId="9" xfId="1" applyNumberFormat="1" applyFont="1" applyFill="1" applyBorder="1" applyAlignment="1">
      <alignment horizontal="right" vertical="center" indent="1"/>
    </xf>
    <xf numFmtId="164" fontId="3" fillId="11" borderId="8" xfId="0" applyNumberFormat="1" applyFont="1" applyFill="1" applyBorder="1" applyAlignment="1">
      <alignment horizontal="right" vertical="center" indent="1"/>
    </xf>
    <xf numFmtId="164" fontId="3" fillId="11" borderId="9" xfId="0" applyNumberFormat="1" applyFont="1" applyFill="1" applyBorder="1" applyAlignment="1">
      <alignment horizontal="right" vertical="center" indent="1"/>
    </xf>
    <xf numFmtId="164" fontId="3" fillId="11" borderId="7" xfId="0" applyNumberFormat="1" applyFont="1" applyFill="1" applyBorder="1" applyAlignment="1">
      <alignment horizontal="right" vertical="center" indent="1"/>
    </xf>
    <xf numFmtId="164" fontId="3" fillId="11" borderId="1" xfId="0" applyNumberFormat="1" applyFont="1" applyFill="1" applyBorder="1" applyAlignment="1">
      <alignment horizontal="left" vertical="center" indent="12"/>
    </xf>
    <xf numFmtId="165" fontId="3" fillId="11" borderId="0" xfId="0" applyNumberFormat="1" applyFont="1" applyFill="1" applyAlignment="1">
      <alignment horizontal="left" vertical="center" indent="9"/>
    </xf>
    <xf numFmtId="165" fontId="2" fillId="10" borderId="7" xfId="0" applyNumberFormat="1" applyFont="1" applyFill="1" applyBorder="1" applyAlignment="1">
      <alignment horizontal="left" vertical="center" indent="9"/>
    </xf>
    <xf numFmtId="9" fontId="2" fillId="10" borderId="9" xfId="1" applyFont="1" applyFill="1" applyBorder="1" applyAlignment="1">
      <alignment horizontal="left" vertical="center" indent="10"/>
    </xf>
    <xf numFmtId="0" fontId="2" fillId="11" borderId="0" xfId="0" applyFont="1" applyFill="1" applyAlignment="1">
      <alignment horizontal="right" vertical="center"/>
    </xf>
    <xf numFmtId="0" fontId="15" fillId="12" borderId="0" xfId="0" applyFont="1" applyFill="1" applyAlignment="1">
      <alignment horizontal="right" vertical="center"/>
    </xf>
    <xf numFmtId="164" fontId="4" fillId="8" borderId="0" xfId="0" applyNumberFormat="1" applyFont="1" applyFill="1" applyAlignment="1">
      <alignment vertical="center"/>
    </xf>
    <xf numFmtId="164" fontId="16" fillId="8" borderId="0" xfId="0" applyNumberFormat="1" applyFont="1" applyFill="1" applyAlignment="1">
      <alignment vertical="center"/>
    </xf>
    <xf numFmtId="9" fontId="14" fillId="8" borderId="0" xfId="1" applyFont="1" applyFill="1" applyBorder="1" applyAlignment="1">
      <alignment horizontal="left" vertical="center" indent="1"/>
    </xf>
    <xf numFmtId="0" fontId="17" fillId="9" borderId="0" xfId="0" applyFont="1" applyFill="1" applyAlignment="1">
      <alignment horizontal="left" vertical="center" indent="1"/>
    </xf>
  </cellXfs>
  <cellStyles count="2">
    <cellStyle name="Normal" xfId="0" builtinId="0"/>
    <cellStyle name="Percent" xfId="1" builtinId="5"/>
  </cellStyles>
  <dxfs count="0"/>
  <tableStyles count="0" defaultTableStyle="TableStyleMedium9" defaultPivotStyle="PivotStyleMedium4"/>
  <colors>
    <mruColors>
      <color rgb="FFE1E1E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https://www.bing.com/financeapi/forcetrigger?t=a1rwjc&amp;q=XNYS%3aEME&amp;form=skydnc</v>
    <v>Learn more on Bing</v>
  </rv>
  <rv s="1">
    <v>0</v>
    <v>EMCOR GROUP, INC. (XNYS:EME)</v>
    <v>2</v>
    <v>3</v>
    <v>Finance</v>
    <v>4</v>
    <v>en-US</v>
    <v>a1rwjc</v>
    <v>268435456</v>
    <v>1</v>
    <v>Powered by Refinitiv</v>
    <v>227.495</v>
    <v>112.85</v>
    <v>1.1184000000000001</v>
    <v>-2.89</v>
    <v>-1.3690000000000001E-2</v>
    <v>USD</v>
    <v>EMCOR Group, Inc. is a specialty contractor and provider of electrical and mechanical construction and facilities services, building services, and industrial services. The Company's segments include United States electrical construction and facilities services, United States mechanical construction and facilities services, United States building services, United States industrial services and United Kingdom building services. Its electrical and mechanical construction services are primarily engaged in the design, integration, installation, start-up, operation and maintenance, and provision of services relating to systems for electrical power transmission, distribution and generation, and others. Its building services include mobile mechanical maintenance and services for mechanical, electrical, plumbing, fire safety, building automation systems, and others. Its industrial services include refinery turnaround planning and engineering services, specialty welding services, and others.</v>
    <v>35500</v>
    <v>New York Stock Exchange</v>
    <v>XNYS</v>
    <v>XNYS</v>
    <v>301 Merritt Seven, NORWALK, CT, 06851-1092 US</v>
    <v>211.73500000000001</v>
    <v>Construction &amp; Engineering</v>
    <v>Stock</v>
    <v>45195.958333344533</v>
    <v>0</v>
    <v>207.625</v>
    <v>9814455946</v>
    <v>EMCOR GROUP, INC.</v>
    <v>EMCOR GROUP, INC.</v>
    <v>210.52</v>
    <v>20.658000000000001</v>
    <v>211.11</v>
    <v>208.22</v>
    <v>47135030</v>
    <v>EME</v>
    <v>EMCOR GROUP, INC. (XNYS:EME)</v>
    <v>1</v>
    <v>272052</v>
    <v>1987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finbox.com/NYSE:EME/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95"/>
  <sheetViews>
    <sheetView topLeftCell="A68" workbookViewId="0">
      <pane xSplit="1" topLeftCell="J1" activePane="topRight" state="frozen"/>
      <selection pane="topRight" activeCell="S56" sqref="S56"/>
    </sheetView>
  </sheetViews>
  <sheetFormatPr baseColWidth="10" defaultRowHeight="15" x14ac:dyDescent="0.2"/>
  <cols>
    <col min="1" max="1" width="40.83203125" customWidth="1"/>
    <col min="2" max="20" width="15.83203125" customWidth="1"/>
  </cols>
  <sheetData>
    <row r="1" spans="1:30"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row>
    <row r="2" spans="1:30" ht="16" x14ac:dyDescent="0.2">
      <c r="A2" s="14" t="s">
        <v>18</v>
      </c>
      <c r="B2" s="15">
        <v>5121285000</v>
      </c>
      <c r="C2" s="15">
        <v>5613459000</v>
      </c>
      <c r="D2" s="15">
        <v>6346679000</v>
      </c>
      <c r="E2" s="15">
        <v>6417158000</v>
      </c>
      <c r="F2" s="15">
        <v>6424965000</v>
      </c>
      <c r="G2" s="15">
        <v>6718726000</v>
      </c>
      <c r="H2" s="15">
        <v>7551524000</v>
      </c>
      <c r="I2" s="15">
        <v>7686999000</v>
      </c>
      <c r="J2" s="15">
        <v>8130631000</v>
      </c>
      <c r="K2" s="15">
        <v>9174611000</v>
      </c>
      <c r="L2" s="15">
        <v>8797061000</v>
      </c>
      <c r="M2" s="15">
        <v>9903580000</v>
      </c>
      <c r="N2" s="15">
        <v>11076120000</v>
      </c>
      <c r="O2" s="16">
        <v>11712237000</v>
      </c>
      <c r="P2" s="15">
        <v>2826361000</v>
      </c>
      <c r="Q2" s="15">
        <v>2949822000</v>
      </c>
      <c r="R2" s="15">
        <v>2890432000</v>
      </c>
      <c r="S2" s="15">
        <v>3045622000</v>
      </c>
    </row>
    <row r="3" spans="1:30" ht="19" x14ac:dyDescent="0.25">
      <c r="A3" s="11" t="s">
        <v>193</v>
      </c>
      <c r="B3" s="12"/>
      <c r="C3" s="13">
        <f>(C2/B2)-1</f>
        <v>9.6103614620158817E-2</v>
      </c>
      <c r="D3" s="13">
        <f>(D2/C2)-1</f>
        <v>0.13061821596986811</v>
      </c>
      <c r="E3" s="13">
        <f>(E2/D2)-1</f>
        <v>1.1104862873953403E-2</v>
      </c>
      <c r="F3" s="13">
        <f t="shared" ref="F3:S3" si="0">(F2/E2)-1</f>
        <v>1.2165821692406986E-3</v>
      </c>
      <c r="G3" s="13">
        <f t="shared" si="0"/>
        <v>4.5721805488434519E-2</v>
      </c>
      <c r="H3" s="13">
        <f t="shared" si="0"/>
        <v>0.12395177299982163</v>
      </c>
      <c r="I3" s="13">
        <f t="shared" si="0"/>
        <v>1.7940087325419407E-2</v>
      </c>
      <c r="J3" s="13">
        <f t="shared" si="0"/>
        <v>5.7711988774813205E-2</v>
      </c>
      <c r="K3" s="13">
        <f t="shared" si="0"/>
        <v>0.12840085843275872</v>
      </c>
      <c r="L3" s="13">
        <f t="shared" si="0"/>
        <v>-4.1151608498714576E-2</v>
      </c>
      <c r="M3" s="13">
        <f t="shared" si="0"/>
        <v>0.12578280405239894</v>
      </c>
      <c r="N3" s="13">
        <f t="shared" si="0"/>
        <v>0.1183955700867767</v>
      </c>
      <c r="O3" s="13">
        <f>(O2/N2)-1</f>
        <v>5.7431392942655091E-2</v>
      </c>
      <c r="P3" s="13"/>
      <c r="Q3" s="13">
        <f t="shared" si="0"/>
        <v>4.3681964193533762E-2</v>
      </c>
      <c r="R3" s="13">
        <f t="shared" si="0"/>
        <v>-2.0133418219811183E-2</v>
      </c>
      <c r="S3" s="13">
        <f t="shared" si="0"/>
        <v>5.3690936164559444E-2</v>
      </c>
      <c r="T3" s="9"/>
      <c r="U3" s="9"/>
      <c r="V3" s="9"/>
      <c r="W3" s="9"/>
      <c r="X3" s="9"/>
      <c r="Y3" s="9"/>
      <c r="Z3" s="9"/>
      <c r="AA3" s="10"/>
      <c r="AB3" s="10"/>
      <c r="AC3" s="10"/>
      <c r="AD3" s="10"/>
    </row>
    <row r="4" spans="1:30" ht="16" x14ac:dyDescent="0.2">
      <c r="A4" s="3" t="s">
        <v>19</v>
      </c>
      <c r="B4" s="4">
        <v>5121285000</v>
      </c>
      <c r="C4" s="4">
        <v>5613459000</v>
      </c>
      <c r="D4" s="4">
        <v>6346679000</v>
      </c>
      <c r="E4" s="4">
        <v>6417158000</v>
      </c>
      <c r="F4" s="4">
        <v>6424965000</v>
      </c>
      <c r="G4" s="4">
        <v>6718726000</v>
      </c>
      <c r="H4" s="4">
        <v>7551524000</v>
      </c>
      <c r="I4" s="4">
        <v>7686999000</v>
      </c>
      <c r="J4" s="4">
        <v>8130631000</v>
      </c>
      <c r="K4" s="4">
        <v>9174611000</v>
      </c>
      <c r="L4" s="4">
        <v>8797061000</v>
      </c>
      <c r="M4" s="4">
        <v>9903580000</v>
      </c>
      <c r="N4" s="4">
        <v>11076120000</v>
      </c>
      <c r="O4" s="5">
        <v>11712237000</v>
      </c>
      <c r="P4" s="4">
        <v>2826361000</v>
      </c>
      <c r="Q4" s="4">
        <v>2949822000</v>
      </c>
      <c r="R4" s="4">
        <v>2890432000</v>
      </c>
      <c r="S4" s="4">
        <v>3045622000</v>
      </c>
      <c r="T4" s="4"/>
    </row>
    <row r="5" spans="1:30" ht="16" x14ac:dyDescent="0.2">
      <c r="A5" s="3" t="s">
        <v>20</v>
      </c>
      <c r="B5" s="4">
        <v>4401741000</v>
      </c>
      <c r="C5" s="4">
        <v>4879510000</v>
      </c>
      <c r="D5" s="4">
        <v>5540325000</v>
      </c>
      <c r="E5" s="4">
        <v>5604100000</v>
      </c>
      <c r="F5" s="4">
        <v>5517719000</v>
      </c>
      <c r="G5" s="4">
        <v>5774247000</v>
      </c>
      <c r="H5" s="4">
        <v>6513662000</v>
      </c>
      <c r="I5" s="4">
        <v>6539987000</v>
      </c>
      <c r="J5" s="4">
        <v>6925178000</v>
      </c>
      <c r="K5" s="4">
        <v>7818743000</v>
      </c>
      <c r="L5" s="4">
        <v>7401679000</v>
      </c>
      <c r="M5" s="4">
        <v>8401843000</v>
      </c>
      <c r="N5" s="4">
        <v>9472526000</v>
      </c>
      <c r="O5" s="5">
        <v>9918084000</v>
      </c>
      <c r="P5" s="4">
        <v>2413130000</v>
      </c>
      <c r="Q5" s="4">
        <v>2495022000</v>
      </c>
      <c r="R5" s="4">
        <v>2454370000</v>
      </c>
      <c r="S5" s="4">
        <v>2555562000</v>
      </c>
    </row>
    <row r="6" spans="1:30" ht="16" x14ac:dyDescent="0.2">
      <c r="A6" s="3" t="s">
        <v>21</v>
      </c>
      <c r="B6" s="4">
        <v>4401741000</v>
      </c>
      <c r="C6" s="4">
        <v>4879510000</v>
      </c>
      <c r="D6" s="4">
        <v>5540325000</v>
      </c>
      <c r="E6" s="4">
        <v>5604100000</v>
      </c>
      <c r="F6" s="4">
        <v>5517719000</v>
      </c>
      <c r="G6" s="4">
        <v>5774247000</v>
      </c>
      <c r="H6" s="4">
        <v>6513662000</v>
      </c>
      <c r="I6" s="4">
        <v>6539987000</v>
      </c>
      <c r="J6" s="4">
        <v>6925178000</v>
      </c>
      <c r="K6" s="4">
        <v>7818743000</v>
      </c>
      <c r="L6" s="4">
        <v>7401679000</v>
      </c>
      <c r="M6" s="4">
        <v>8401843000</v>
      </c>
      <c r="N6" s="4">
        <v>9472526000</v>
      </c>
      <c r="O6" s="5">
        <v>9918084000</v>
      </c>
      <c r="P6" s="4">
        <v>2413130000</v>
      </c>
      <c r="Q6" s="4">
        <v>2495022000</v>
      </c>
      <c r="R6" s="4">
        <v>2454370000</v>
      </c>
      <c r="S6" s="4">
        <v>2555562000</v>
      </c>
    </row>
    <row r="7" spans="1:30" ht="16" x14ac:dyDescent="0.2">
      <c r="A7" s="3" t="s">
        <v>22</v>
      </c>
      <c r="B7" s="4">
        <v>719544000</v>
      </c>
      <c r="C7" s="4">
        <v>733949000</v>
      </c>
      <c r="D7" s="4">
        <v>806354000</v>
      </c>
      <c r="E7" s="4">
        <v>813058000</v>
      </c>
      <c r="F7" s="4">
        <v>907246000</v>
      </c>
      <c r="G7" s="4">
        <v>944479000</v>
      </c>
      <c r="H7" s="4">
        <v>1037862000</v>
      </c>
      <c r="I7" s="4">
        <v>1147012000</v>
      </c>
      <c r="J7" s="4">
        <v>1205453000</v>
      </c>
      <c r="K7" s="4">
        <v>1355868000</v>
      </c>
      <c r="L7" s="4">
        <v>1395382000</v>
      </c>
      <c r="M7" s="4">
        <v>1501737000</v>
      </c>
      <c r="N7" s="4">
        <v>1603594000</v>
      </c>
      <c r="O7" s="5">
        <v>1794153000</v>
      </c>
      <c r="P7" s="4">
        <v>413231000</v>
      </c>
      <c r="Q7" s="4">
        <v>454800000</v>
      </c>
      <c r="R7" s="4">
        <v>436062000</v>
      </c>
      <c r="S7" s="4">
        <v>490060000</v>
      </c>
    </row>
    <row r="8" spans="1:30" ht="16" x14ac:dyDescent="0.2">
      <c r="A8" s="3" t="s">
        <v>23</v>
      </c>
      <c r="B8" s="4" t="s">
        <v>24</v>
      </c>
      <c r="C8" s="4" t="s">
        <v>24</v>
      </c>
      <c r="D8" s="4" t="s">
        <v>24</v>
      </c>
      <c r="E8" s="4" t="s">
        <v>24</v>
      </c>
      <c r="F8" s="4" t="s">
        <v>24</v>
      </c>
      <c r="G8" s="4" t="s">
        <v>24</v>
      </c>
      <c r="H8" s="4" t="s">
        <v>24</v>
      </c>
      <c r="I8" s="4" t="s">
        <v>24</v>
      </c>
      <c r="J8" s="4" t="s">
        <v>24</v>
      </c>
      <c r="K8" s="4" t="s">
        <v>24</v>
      </c>
      <c r="L8" s="4" t="s">
        <v>24</v>
      </c>
      <c r="M8" s="4" t="s">
        <v>24</v>
      </c>
      <c r="N8" s="4" t="s">
        <v>24</v>
      </c>
      <c r="O8" s="5" t="s">
        <v>24</v>
      </c>
      <c r="P8" s="4" t="s">
        <v>24</v>
      </c>
      <c r="Q8" s="4" t="s">
        <v>24</v>
      </c>
      <c r="R8" s="4" t="s">
        <v>24</v>
      </c>
      <c r="S8" s="4" t="s">
        <v>24</v>
      </c>
    </row>
    <row r="9" spans="1:30" ht="16" x14ac:dyDescent="0.2">
      <c r="A9" s="3" t="s">
        <v>25</v>
      </c>
      <c r="B9" s="4">
        <v>497808000</v>
      </c>
      <c r="C9" s="4">
        <v>518121000</v>
      </c>
      <c r="D9" s="4">
        <v>556242000</v>
      </c>
      <c r="E9" s="4">
        <v>591063000</v>
      </c>
      <c r="F9" s="4">
        <v>626478000</v>
      </c>
      <c r="G9" s="4">
        <v>656573000</v>
      </c>
      <c r="H9" s="4">
        <v>725538000</v>
      </c>
      <c r="I9" s="4">
        <v>757062000</v>
      </c>
      <c r="J9" s="4">
        <v>799157000</v>
      </c>
      <c r="K9" s="4">
        <v>893453000</v>
      </c>
      <c r="L9" s="4">
        <v>903584000</v>
      </c>
      <c r="M9" s="4">
        <v>970937000</v>
      </c>
      <c r="N9" s="4">
        <v>1038717000</v>
      </c>
      <c r="O9" s="5">
        <v>1115300000</v>
      </c>
      <c r="P9" s="4">
        <v>263137000</v>
      </c>
      <c r="Q9" s="4">
        <v>277618000</v>
      </c>
      <c r="R9" s="4">
        <v>281152000</v>
      </c>
      <c r="S9" s="4">
        <v>293393000</v>
      </c>
    </row>
    <row r="10" spans="1:30" ht="16" x14ac:dyDescent="0.2">
      <c r="A10" s="3" t="s">
        <v>26</v>
      </c>
      <c r="B10" s="4">
        <v>497808000</v>
      </c>
      <c r="C10" s="4">
        <v>518121000</v>
      </c>
      <c r="D10" s="4">
        <v>556242000</v>
      </c>
      <c r="E10" s="4">
        <v>591063000</v>
      </c>
      <c r="F10" s="4">
        <v>626478000</v>
      </c>
      <c r="G10" s="4">
        <v>656573000</v>
      </c>
      <c r="H10" s="4">
        <v>725538000</v>
      </c>
      <c r="I10" s="4">
        <v>757062000</v>
      </c>
      <c r="J10" s="4">
        <v>799157000</v>
      </c>
      <c r="K10" s="4">
        <v>893453000</v>
      </c>
      <c r="L10" s="4">
        <v>903584000</v>
      </c>
      <c r="M10" s="4">
        <v>970937000</v>
      </c>
      <c r="N10" s="4">
        <v>1038717000</v>
      </c>
      <c r="O10" s="5">
        <v>1115300000</v>
      </c>
      <c r="P10" s="4">
        <v>263137000</v>
      </c>
      <c r="Q10" s="4">
        <v>277618000</v>
      </c>
      <c r="R10" s="4">
        <v>281152000</v>
      </c>
      <c r="S10" s="4">
        <v>293393000</v>
      </c>
    </row>
    <row r="11" spans="1:30" ht="19" x14ac:dyDescent="0.25">
      <c r="A11" s="20" t="s">
        <v>207</v>
      </c>
      <c r="B11" s="13">
        <f t="shared" ref="B11:R11" si="1">B10/B2</f>
        <v>9.7203729142197715E-2</v>
      </c>
      <c r="C11" s="13">
        <f t="shared" si="1"/>
        <v>9.2299774524050138E-2</v>
      </c>
      <c r="D11" s="13">
        <f t="shared" si="1"/>
        <v>8.7643001954250399E-2</v>
      </c>
      <c r="E11" s="13">
        <f t="shared" si="1"/>
        <v>9.2106661547058682E-2</v>
      </c>
      <c r="F11" s="13">
        <f t="shared" si="1"/>
        <v>9.7506834667581851E-2</v>
      </c>
      <c r="G11" s="13">
        <f t="shared" si="1"/>
        <v>9.7722842098338286E-2</v>
      </c>
      <c r="H11" s="13">
        <f t="shared" si="1"/>
        <v>9.6078354514929701E-2</v>
      </c>
      <c r="I11" s="13">
        <f t="shared" si="1"/>
        <v>9.8486028162615868E-2</v>
      </c>
      <c r="J11" s="13">
        <f t="shared" si="1"/>
        <v>9.8289665340857313E-2</v>
      </c>
      <c r="K11" s="13">
        <f t="shared" si="1"/>
        <v>9.7383202404984798E-2</v>
      </c>
      <c r="L11" s="13">
        <f t="shared" si="1"/>
        <v>0.10271430424320123</v>
      </c>
      <c r="M11" s="13">
        <f t="shared" si="1"/>
        <v>9.8038991960482977E-2</v>
      </c>
      <c r="N11" s="13">
        <f t="shared" si="1"/>
        <v>9.3779861539961651E-2</v>
      </c>
      <c r="O11" s="13">
        <f t="shared" si="1"/>
        <v>9.5225190542165425E-2</v>
      </c>
      <c r="P11" s="13">
        <f t="shared" si="1"/>
        <v>9.3100987453478168E-2</v>
      </c>
      <c r="Q11" s="13">
        <f t="shared" si="1"/>
        <v>9.4113475321561779E-2</v>
      </c>
      <c r="R11" s="13">
        <f t="shared" si="1"/>
        <v>9.7269889068485271E-2</v>
      </c>
      <c r="S11" s="13">
        <f>S10/S2</f>
        <v>9.6332703139128881E-2</v>
      </c>
      <c r="T11" s="9"/>
      <c r="U11" s="9"/>
      <c r="V11" s="9"/>
      <c r="W11" s="9"/>
      <c r="X11" s="9"/>
      <c r="Y11" s="9"/>
      <c r="Z11" s="9"/>
      <c r="AA11" s="10"/>
      <c r="AB11" s="10"/>
      <c r="AC11" s="10"/>
      <c r="AD11" s="10"/>
    </row>
    <row r="12" spans="1:30" ht="16" x14ac:dyDescent="0.2">
      <c r="A12" s="3" t="s">
        <v>27</v>
      </c>
      <c r="B12" s="4">
        <v>0</v>
      </c>
      <c r="C12" s="4">
        <v>0</v>
      </c>
      <c r="D12" s="4">
        <v>0</v>
      </c>
      <c r="E12" s="4">
        <v>0</v>
      </c>
      <c r="F12" s="4">
        <v>0</v>
      </c>
      <c r="G12" s="4">
        <v>0</v>
      </c>
      <c r="H12" s="4">
        <v>0</v>
      </c>
      <c r="I12" s="4">
        <v>0</v>
      </c>
      <c r="J12" s="4">
        <v>0</v>
      </c>
      <c r="K12" s="4">
        <v>0</v>
      </c>
      <c r="L12" s="4">
        <v>0</v>
      </c>
      <c r="M12" s="4">
        <v>0</v>
      </c>
      <c r="N12" s="4">
        <v>0</v>
      </c>
      <c r="O12" s="4">
        <v>0</v>
      </c>
      <c r="P12" s="4">
        <v>0</v>
      </c>
      <c r="Q12" s="4">
        <v>0</v>
      </c>
      <c r="R12" s="4">
        <v>0</v>
      </c>
      <c r="S12" s="4">
        <v>0</v>
      </c>
    </row>
    <row r="13" spans="1:30" ht="19" x14ac:dyDescent="0.25">
      <c r="A13" s="20" t="s">
        <v>195</v>
      </c>
      <c r="B13" s="13">
        <f t="shared" ref="B13:R13" si="2">B12/B2</f>
        <v>0</v>
      </c>
      <c r="C13" s="13">
        <f t="shared" si="2"/>
        <v>0</v>
      </c>
      <c r="D13" s="13">
        <f t="shared" si="2"/>
        <v>0</v>
      </c>
      <c r="E13" s="13">
        <f t="shared" si="2"/>
        <v>0</v>
      </c>
      <c r="F13" s="13">
        <f t="shared" si="2"/>
        <v>0</v>
      </c>
      <c r="G13" s="13">
        <f t="shared" si="2"/>
        <v>0</v>
      </c>
      <c r="H13" s="13">
        <f t="shared" si="2"/>
        <v>0</v>
      </c>
      <c r="I13" s="13">
        <f t="shared" si="2"/>
        <v>0</v>
      </c>
      <c r="J13" s="13">
        <f t="shared" si="2"/>
        <v>0</v>
      </c>
      <c r="K13" s="13">
        <f t="shared" si="2"/>
        <v>0</v>
      </c>
      <c r="L13" s="13">
        <f t="shared" si="2"/>
        <v>0</v>
      </c>
      <c r="M13" s="13">
        <f t="shared" si="2"/>
        <v>0</v>
      </c>
      <c r="N13" s="13">
        <f t="shared" si="2"/>
        <v>0</v>
      </c>
      <c r="O13" s="13">
        <f t="shared" si="2"/>
        <v>0</v>
      </c>
      <c r="P13" s="13">
        <f t="shared" si="2"/>
        <v>0</v>
      </c>
      <c r="Q13" s="13">
        <f t="shared" si="2"/>
        <v>0</v>
      </c>
      <c r="R13" s="13">
        <f t="shared" si="2"/>
        <v>0</v>
      </c>
      <c r="S13" s="13">
        <f>S12/S2</f>
        <v>0</v>
      </c>
      <c r="T13" s="9"/>
      <c r="U13" s="9"/>
      <c r="V13" s="9"/>
      <c r="W13" s="9"/>
      <c r="X13" s="9"/>
      <c r="Y13" s="9"/>
      <c r="Z13" s="9"/>
      <c r="AA13" s="10"/>
      <c r="AB13" s="10"/>
      <c r="AC13" s="10"/>
      <c r="AD13" s="10"/>
    </row>
    <row r="14" spans="1:30" ht="16" x14ac:dyDescent="0.2">
      <c r="A14" s="3" t="s">
        <v>28</v>
      </c>
      <c r="B14" s="4" t="s">
        <v>24</v>
      </c>
      <c r="C14" s="4" t="s">
        <v>24</v>
      </c>
      <c r="D14" s="4" t="s">
        <v>24</v>
      </c>
      <c r="E14" s="4" t="s">
        <v>24</v>
      </c>
      <c r="F14" s="4" t="s">
        <v>24</v>
      </c>
      <c r="G14" s="4" t="s">
        <v>24</v>
      </c>
      <c r="H14" s="4" t="s">
        <v>24</v>
      </c>
      <c r="I14" s="4" t="s">
        <v>24</v>
      </c>
      <c r="J14" s="4" t="s">
        <v>24</v>
      </c>
      <c r="K14" s="4" t="s">
        <v>24</v>
      </c>
      <c r="L14" s="4" t="s">
        <v>24</v>
      </c>
      <c r="M14" s="4" t="s">
        <v>24</v>
      </c>
      <c r="N14" s="4" t="s">
        <v>24</v>
      </c>
      <c r="O14" s="5" t="s">
        <v>24</v>
      </c>
      <c r="P14" s="4" t="s">
        <v>24</v>
      </c>
      <c r="Q14" s="4" t="s">
        <v>24</v>
      </c>
      <c r="R14" s="4" t="s">
        <v>24</v>
      </c>
      <c r="S14" s="4" t="s">
        <v>24</v>
      </c>
    </row>
    <row r="15" spans="1:30" ht="16" x14ac:dyDescent="0.2">
      <c r="A15" s="14" t="s">
        <v>29</v>
      </c>
      <c r="B15" s="15">
        <v>221736000</v>
      </c>
      <c r="C15" s="15">
        <v>215828000</v>
      </c>
      <c r="D15" s="15">
        <v>250112000</v>
      </c>
      <c r="E15" s="15">
        <v>221995000</v>
      </c>
      <c r="F15" s="15">
        <v>280768000</v>
      </c>
      <c r="G15" s="15">
        <v>287906000</v>
      </c>
      <c r="H15" s="15">
        <v>312324000</v>
      </c>
      <c r="I15" s="15">
        <v>389950000</v>
      </c>
      <c r="J15" s="15">
        <v>406296000</v>
      </c>
      <c r="K15" s="15">
        <v>462415000</v>
      </c>
      <c r="L15" s="15">
        <v>491798000</v>
      </c>
      <c r="M15" s="15">
        <v>530800000</v>
      </c>
      <c r="N15" s="15">
        <v>564877000</v>
      </c>
      <c r="O15" s="16">
        <v>678853000</v>
      </c>
      <c r="P15" s="15">
        <v>150094000</v>
      </c>
      <c r="Q15" s="15">
        <v>177182000</v>
      </c>
      <c r="R15" s="15">
        <v>154910000</v>
      </c>
      <c r="S15" s="15">
        <v>196667000</v>
      </c>
    </row>
    <row r="16" spans="1:30" ht="19" x14ac:dyDescent="0.25">
      <c r="A16" s="22" t="s">
        <v>192</v>
      </c>
      <c r="B16" s="12"/>
      <c r="C16" s="13">
        <f>(C15/B15)-1</f>
        <v>-2.6644297723418808E-2</v>
      </c>
      <c r="D16" s="13">
        <f>(D15/C15)-1</f>
        <v>0.15884871286394731</v>
      </c>
      <c r="E16" s="13">
        <f>(E15/D15)-1</f>
        <v>-0.11241763689866935</v>
      </c>
      <c r="F16" s="13">
        <f t="shared" ref="F16" si="3">(F15/E15)-1</f>
        <v>0.26474920606319952</v>
      </c>
      <c r="G16" s="13">
        <f t="shared" ref="G16" si="4">(G15/F15)-1</f>
        <v>2.5423125142466363E-2</v>
      </c>
      <c r="H16" s="13">
        <f t="shared" ref="H16" si="5">(H15/G15)-1</f>
        <v>8.4812404048543621E-2</v>
      </c>
      <c r="I16" s="13">
        <f t="shared" ref="I16" si="6">(I15/H15)-1</f>
        <v>0.24854317951870497</v>
      </c>
      <c r="J16" s="13">
        <f t="shared" ref="J16" si="7">(J15/I15)-1</f>
        <v>4.1918194640338413E-2</v>
      </c>
      <c r="K16" s="13">
        <f t="shared" ref="K16" si="8">(K15/J15)-1</f>
        <v>0.13812343710004527</v>
      </c>
      <c r="L16" s="13">
        <f t="shared" ref="L16" si="9">(L15/K15)-1</f>
        <v>6.3542488889849924E-2</v>
      </c>
      <c r="M16" s="13">
        <f t="shared" ref="M16" si="10">(M15/L15)-1</f>
        <v>7.9304917872785152E-2</v>
      </c>
      <c r="N16" s="13">
        <f t="shared" ref="N16" si="11">(N15/M15)-1</f>
        <v>6.419932177844756E-2</v>
      </c>
      <c r="O16" s="13">
        <f>(O15/N15)-1</f>
        <v>0.2017713590746304</v>
      </c>
      <c r="P16" s="13"/>
      <c r="Q16" s="13">
        <f t="shared" ref="Q16" si="12">(Q15/P15)-1</f>
        <v>0.18047356989619834</v>
      </c>
      <c r="R16" s="13">
        <f t="shared" ref="R16" si="13">(R15/Q15)-1</f>
        <v>-0.12570125633529361</v>
      </c>
      <c r="S16" s="13">
        <f t="shared" ref="S16" si="14">(S15/R15)-1</f>
        <v>0.26955651668710856</v>
      </c>
      <c r="T16" s="9"/>
      <c r="U16" s="9"/>
      <c r="V16" s="9"/>
      <c r="W16" s="9"/>
      <c r="X16" s="9"/>
      <c r="Y16" s="9"/>
      <c r="Z16" s="9"/>
      <c r="AA16" s="10"/>
      <c r="AB16" s="10"/>
      <c r="AC16" s="10"/>
      <c r="AD16" s="10"/>
    </row>
    <row r="17" spans="1:30" ht="16" x14ac:dyDescent="0.2">
      <c r="A17" s="3" t="s">
        <v>30</v>
      </c>
      <c r="B17" s="4">
        <v>252025000</v>
      </c>
      <c r="C17" s="4">
        <v>14476000</v>
      </c>
      <c r="D17" s="4">
        <v>5864000</v>
      </c>
      <c r="E17" s="4">
        <v>19344000</v>
      </c>
      <c r="F17" s="4">
        <v>-877000</v>
      </c>
      <c r="G17" s="4">
        <v>9083000</v>
      </c>
      <c r="H17" s="4">
        <v>15830000</v>
      </c>
      <c r="I17" s="4">
        <v>71201000</v>
      </c>
      <c r="J17" s="4">
        <v>11268000</v>
      </c>
      <c r="K17" s="4">
        <v>11526000</v>
      </c>
      <c r="L17" s="4">
        <v>239472000</v>
      </c>
      <c r="M17" s="4">
        <v>1497000</v>
      </c>
      <c r="N17" s="4">
        <v>6127000</v>
      </c>
      <c r="O17" s="5">
        <v>10430000</v>
      </c>
      <c r="P17" s="4">
        <v>2169000</v>
      </c>
      <c r="Q17" s="4">
        <v>3181000</v>
      </c>
      <c r="R17" s="4">
        <v>2106000</v>
      </c>
      <c r="S17" s="4">
        <v>2974000</v>
      </c>
    </row>
    <row r="18" spans="1:30" ht="16" x14ac:dyDescent="0.2">
      <c r="A18" s="3" t="s">
        <v>31</v>
      </c>
      <c r="B18" s="4">
        <v>9503000</v>
      </c>
      <c r="C18" s="4">
        <v>7621000</v>
      </c>
      <c r="D18" s="4">
        <v>5719000</v>
      </c>
      <c r="E18" s="4">
        <v>7641000</v>
      </c>
      <c r="F18" s="4">
        <v>8233000</v>
      </c>
      <c r="G18" s="4">
        <v>8259000</v>
      </c>
      <c r="H18" s="4">
        <v>11964000</v>
      </c>
      <c r="I18" s="4">
        <v>11805000</v>
      </c>
      <c r="J18" s="4">
        <v>8052000</v>
      </c>
      <c r="K18" s="4">
        <v>9291000</v>
      </c>
      <c r="L18" s="4">
        <v>5967000</v>
      </c>
      <c r="M18" s="4">
        <v>4173000</v>
      </c>
      <c r="N18" s="4">
        <v>7677000</v>
      </c>
      <c r="O18" s="5">
        <v>11922000</v>
      </c>
      <c r="P18" s="4">
        <v>3194000</v>
      </c>
      <c r="Q18" s="4">
        <v>4204000</v>
      </c>
      <c r="R18" s="4">
        <v>1832000</v>
      </c>
      <c r="S18" s="4">
        <v>2692000</v>
      </c>
    </row>
    <row r="19" spans="1:30" ht="16" x14ac:dyDescent="0.2">
      <c r="A19" s="3" t="s">
        <v>32</v>
      </c>
      <c r="B19" s="4">
        <v>12204000</v>
      </c>
      <c r="C19" s="4">
        <v>9441000</v>
      </c>
      <c r="D19" s="4">
        <v>7275000</v>
      </c>
      <c r="E19" s="4">
        <v>8769000</v>
      </c>
      <c r="F19" s="4">
        <v>9075000</v>
      </c>
      <c r="G19" s="4">
        <v>8932000</v>
      </c>
      <c r="H19" s="4">
        <v>12627000</v>
      </c>
      <c r="I19" s="4">
        <v>12770000</v>
      </c>
      <c r="J19" s="4">
        <v>10798000</v>
      </c>
      <c r="K19" s="4">
        <v>11556000</v>
      </c>
      <c r="L19" s="4">
        <v>7488000</v>
      </c>
      <c r="M19" s="4">
        <v>5122000</v>
      </c>
      <c r="N19" s="4">
        <v>10438000</v>
      </c>
      <c r="O19" s="5">
        <v>11922000</v>
      </c>
      <c r="P19" s="4">
        <v>3194000</v>
      </c>
      <c r="Q19" s="4">
        <v>4204000</v>
      </c>
      <c r="R19" s="4">
        <v>1832000</v>
      </c>
      <c r="S19" s="4">
        <v>2692000</v>
      </c>
    </row>
    <row r="20" spans="1:30" ht="16" x14ac:dyDescent="0.2">
      <c r="A20" s="3" t="s">
        <v>33</v>
      </c>
      <c r="B20" s="4">
        <v>2701000</v>
      </c>
      <c r="C20" s="4">
        <v>1820000</v>
      </c>
      <c r="D20" s="4">
        <v>1556000</v>
      </c>
      <c r="E20" s="4">
        <v>1128000</v>
      </c>
      <c r="F20" s="4">
        <v>842000</v>
      </c>
      <c r="G20" s="4">
        <v>673000</v>
      </c>
      <c r="H20" s="4">
        <v>663000</v>
      </c>
      <c r="I20" s="4">
        <v>965000</v>
      </c>
      <c r="J20" s="4">
        <v>2746000</v>
      </c>
      <c r="K20" s="4">
        <v>2265000</v>
      </c>
      <c r="L20" s="4">
        <v>1521000</v>
      </c>
      <c r="M20" s="4">
        <v>949000</v>
      </c>
      <c r="N20" s="4">
        <v>2761000</v>
      </c>
      <c r="O20" s="5" t="s">
        <v>24</v>
      </c>
      <c r="P20" s="4" t="s">
        <v>24</v>
      </c>
      <c r="Q20" s="4" t="s">
        <v>24</v>
      </c>
      <c r="R20" s="4" t="s">
        <v>24</v>
      </c>
      <c r="S20" s="4" t="s">
        <v>24</v>
      </c>
    </row>
    <row r="21" spans="1:30" ht="16" x14ac:dyDescent="0.2">
      <c r="A21" s="3" t="s">
        <v>34</v>
      </c>
      <c r="B21" s="4">
        <v>242522000</v>
      </c>
      <c r="C21" s="4">
        <v>6855000</v>
      </c>
      <c r="D21" s="4">
        <v>145000</v>
      </c>
      <c r="E21" s="4">
        <v>11703000</v>
      </c>
      <c r="F21" s="4">
        <v>-9110000</v>
      </c>
      <c r="G21" s="4">
        <v>824000</v>
      </c>
      <c r="H21" s="4">
        <v>3866000</v>
      </c>
      <c r="I21" s="4">
        <v>59396000</v>
      </c>
      <c r="J21" s="4">
        <v>3216000</v>
      </c>
      <c r="K21" s="4">
        <v>2235000</v>
      </c>
      <c r="L21" s="4">
        <v>233505000</v>
      </c>
      <c r="M21" s="4">
        <v>-2676000</v>
      </c>
      <c r="N21" s="4">
        <v>-1550000</v>
      </c>
      <c r="O21" s="5">
        <v>-1492000</v>
      </c>
      <c r="P21" s="4">
        <v>-1025000</v>
      </c>
      <c r="Q21" s="4">
        <v>-1023000</v>
      </c>
      <c r="R21" s="4">
        <v>274000</v>
      </c>
      <c r="S21" s="4">
        <v>282000</v>
      </c>
    </row>
    <row r="22" spans="1:30" ht="16" x14ac:dyDescent="0.2">
      <c r="A22" s="3" t="s">
        <v>35</v>
      </c>
      <c r="B22" s="4">
        <v>-30289000</v>
      </c>
      <c r="C22" s="4">
        <v>201352000</v>
      </c>
      <c r="D22" s="4">
        <v>244248000</v>
      </c>
      <c r="E22" s="4">
        <v>202651000</v>
      </c>
      <c r="F22" s="4">
        <v>281645000</v>
      </c>
      <c r="G22" s="4">
        <v>278823000</v>
      </c>
      <c r="H22" s="4">
        <v>296494000</v>
      </c>
      <c r="I22" s="4">
        <v>318749000</v>
      </c>
      <c r="J22" s="4">
        <v>395028000</v>
      </c>
      <c r="K22" s="4">
        <v>450889000</v>
      </c>
      <c r="L22" s="4">
        <v>252326000</v>
      </c>
      <c r="M22" s="4">
        <v>529303000</v>
      </c>
      <c r="N22" s="4">
        <v>558750000</v>
      </c>
      <c r="O22" s="5">
        <v>668423000</v>
      </c>
      <c r="P22" s="4">
        <v>147925000</v>
      </c>
      <c r="Q22" s="4">
        <v>174001000</v>
      </c>
      <c r="R22" s="4">
        <v>152804000</v>
      </c>
      <c r="S22" s="4">
        <v>193693000</v>
      </c>
    </row>
    <row r="23" spans="1:30" ht="16" x14ac:dyDescent="0.2">
      <c r="A23" s="3" t="s">
        <v>36</v>
      </c>
      <c r="B23" s="4">
        <v>52395000</v>
      </c>
      <c r="C23" s="4">
        <v>76764000</v>
      </c>
      <c r="D23" s="4">
        <v>95362000</v>
      </c>
      <c r="E23" s="4">
        <v>75297000</v>
      </c>
      <c r="F23" s="4">
        <v>103528000</v>
      </c>
      <c r="G23" s="4">
        <v>106256000</v>
      </c>
      <c r="H23" s="4">
        <v>111199000</v>
      </c>
      <c r="I23" s="4">
        <v>90699000</v>
      </c>
      <c r="J23" s="4">
        <v>109106000</v>
      </c>
      <c r="K23" s="4">
        <v>125749000</v>
      </c>
      <c r="L23" s="4">
        <v>119383000</v>
      </c>
      <c r="M23" s="4">
        <v>145602000</v>
      </c>
      <c r="N23" s="4">
        <v>152628000</v>
      </c>
      <c r="O23" s="5">
        <v>184283000</v>
      </c>
      <c r="P23" s="4">
        <v>42153000</v>
      </c>
      <c r="Q23" s="4">
        <v>47701000</v>
      </c>
      <c r="R23" s="4">
        <v>41331000</v>
      </c>
      <c r="S23" s="4">
        <v>53098000</v>
      </c>
    </row>
    <row r="24" spans="1:30" ht="16" x14ac:dyDescent="0.2">
      <c r="A24" s="3" t="s">
        <v>37</v>
      </c>
      <c r="B24" s="4" t="s">
        <v>24</v>
      </c>
      <c r="C24" s="4" t="s">
        <v>24</v>
      </c>
      <c r="D24" s="4" t="s">
        <v>24</v>
      </c>
      <c r="E24" s="4" t="s">
        <v>24</v>
      </c>
      <c r="F24" s="4" t="s">
        <v>24</v>
      </c>
      <c r="G24" s="4" t="s">
        <v>24</v>
      </c>
      <c r="H24" s="4" t="s">
        <v>24</v>
      </c>
      <c r="I24" s="4" t="s">
        <v>24</v>
      </c>
      <c r="J24" s="4" t="s">
        <v>24</v>
      </c>
      <c r="K24" s="4" t="s">
        <v>24</v>
      </c>
      <c r="L24" s="4" t="s">
        <v>24</v>
      </c>
      <c r="M24" s="4" t="s">
        <v>24</v>
      </c>
      <c r="N24" s="4" t="s">
        <v>24</v>
      </c>
      <c r="O24" s="5" t="s">
        <v>24</v>
      </c>
      <c r="P24" s="4" t="s">
        <v>24</v>
      </c>
      <c r="Q24" s="4" t="s">
        <v>24</v>
      </c>
      <c r="R24" s="4" t="s">
        <v>24</v>
      </c>
      <c r="S24" s="4" t="s">
        <v>24</v>
      </c>
    </row>
    <row r="25" spans="1:30" ht="16" x14ac:dyDescent="0.2">
      <c r="A25" s="3" t="s">
        <v>38</v>
      </c>
      <c r="B25" s="4">
        <v>-82684000</v>
      </c>
      <c r="C25" s="4">
        <v>124588000</v>
      </c>
      <c r="D25" s="4">
        <v>148886000</v>
      </c>
      <c r="E25" s="4">
        <v>127354000</v>
      </c>
      <c r="F25" s="4">
        <v>178117000</v>
      </c>
      <c r="G25" s="4">
        <v>172567000</v>
      </c>
      <c r="H25" s="4">
        <v>185295000</v>
      </c>
      <c r="I25" s="4">
        <v>228050000</v>
      </c>
      <c r="J25" s="4">
        <v>285922000</v>
      </c>
      <c r="K25" s="4">
        <v>325140000</v>
      </c>
      <c r="L25" s="4">
        <v>132943000</v>
      </c>
      <c r="M25" s="4">
        <v>383701000</v>
      </c>
      <c r="N25" s="4">
        <v>406122000</v>
      </c>
      <c r="O25" s="5">
        <v>484140000</v>
      </c>
      <c r="P25" s="4">
        <v>105772000</v>
      </c>
      <c r="Q25" s="4">
        <v>126300000</v>
      </c>
      <c r="R25" s="4">
        <v>111473000</v>
      </c>
      <c r="S25" s="4">
        <v>140595000</v>
      </c>
    </row>
    <row r="26" spans="1:30" ht="16" x14ac:dyDescent="0.2">
      <c r="A26" s="3" t="s">
        <v>39</v>
      </c>
      <c r="B26" s="4">
        <v>8014000</v>
      </c>
      <c r="C26" s="4">
        <v>-3393000</v>
      </c>
      <c r="D26" s="4">
        <v>4604000</v>
      </c>
      <c r="E26" s="4">
        <v>7124000</v>
      </c>
      <c r="F26" s="4">
        <v>14216000</v>
      </c>
      <c r="G26" s="4">
        <v>502000</v>
      </c>
      <c r="H26" s="4">
        <v>3578000</v>
      </c>
      <c r="I26" s="4">
        <v>851000</v>
      </c>
      <c r="J26" s="4">
        <v>2437000</v>
      </c>
      <c r="K26" s="4" t="s">
        <v>24</v>
      </c>
      <c r="L26" s="4" t="s">
        <v>24</v>
      </c>
      <c r="M26" s="4">
        <v>338000</v>
      </c>
      <c r="N26" s="4" t="s">
        <v>24</v>
      </c>
      <c r="O26" s="5" t="s">
        <v>24</v>
      </c>
      <c r="P26" s="4" t="s">
        <v>24</v>
      </c>
      <c r="Q26" s="4" t="s">
        <v>24</v>
      </c>
      <c r="R26" s="4" t="s">
        <v>24</v>
      </c>
      <c r="S26" s="4" t="s">
        <v>24</v>
      </c>
    </row>
    <row r="27" spans="1:30" ht="16" x14ac:dyDescent="0.2">
      <c r="A27" s="3" t="s">
        <v>40</v>
      </c>
      <c r="B27" s="4">
        <v>-849000</v>
      </c>
      <c r="C27" s="4">
        <v>9083000</v>
      </c>
      <c r="D27" s="4">
        <v>-7804000</v>
      </c>
      <c r="E27" s="4">
        <v>-23069000</v>
      </c>
      <c r="F27" s="4">
        <v>-4690000</v>
      </c>
      <c r="G27" s="4">
        <v>-60000</v>
      </c>
      <c r="H27" s="4">
        <v>-3142000</v>
      </c>
      <c r="I27" s="4">
        <v>-857000</v>
      </c>
      <c r="J27" s="4">
        <v>-2345000</v>
      </c>
      <c r="K27" s="4" t="s">
        <v>24</v>
      </c>
      <c r="L27" s="4" t="s">
        <v>24</v>
      </c>
      <c r="M27" s="4" t="s">
        <v>24</v>
      </c>
      <c r="N27" s="4" t="s">
        <v>24</v>
      </c>
      <c r="O27" s="5" t="s">
        <v>24</v>
      </c>
      <c r="P27" s="4" t="s">
        <v>24</v>
      </c>
      <c r="Q27" s="4" t="s">
        <v>24</v>
      </c>
      <c r="R27" s="4" t="s">
        <v>24</v>
      </c>
      <c r="S27" s="4" t="s">
        <v>24</v>
      </c>
    </row>
    <row r="28" spans="1:30" ht="16" x14ac:dyDescent="0.2">
      <c r="A28" s="3" t="s">
        <v>41</v>
      </c>
      <c r="B28" s="4">
        <v>8863000</v>
      </c>
      <c r="C28" s="4">
        <v>-12476000</v>
      </c>
      <c r="D28" s="4">
        <v>12408000</v>
      </c>
      <c r="E28" s="4">
        <v>30193000</v>
      </c>
      <c r="F28" s="4">
        <v>18906000</v>
      </c>
      <c r="G28" s="4">
        <v>562000</v>
      </c>
      <c r="H28" s="4">
        <v>6720000</v>
      </c>
      <c r="I28" s="4">
        <v>1708000</v>
      </c>
      <c r="J28" s="4">
        <v>4782000</v>
      </c>
      <c r="K28" s="4" t="s">
        <v>24</v>
      </c>
      <c r="L28" s="4" t="s">
        <v>24</v>
      </c>
      <c r="M28" s="4">
        <v>338000</v>
      </c>
      <c r="N28" s="4" t="s">
        <v>24</v>
      </c>
      <c r="O28" s="5" t="s">
        <v>24</v>
      </c>
      <c r="P28" s="4" t="s">
        <v>24</v>
      </c>
      <c r="Q28" s="4" t="s">
        <v>24</v>
      </c>
      <c r="R28" s="4" t="s">
        <v>24</v>
      </c>
      <c r="S28" s="4" t="s">
        <v>24</v>
      </c>
    </row>
    <row r="29" spans="1:30" ht="16" x14ac:dyDescent="0.2">
      <c r="A29" s="3" t="s">
        <v>42</v>
      </c>
      <c r="B29" s="4">
        <v>-90698000</v>
      </c>
      <c r="C29" s="4">
        <v>127981000</v>
      </c>
      <c r="D29" s="4">
        <v>144282000</v>
      </c>
      <c r="E29" s="4">
        <v>120230000</v>
      </c>
      <c r="F29" s="4">
        <v>163901000</v>
      </c>
      <c r="G29" s="4">
        <v>172065000</v>
      </c>
      <c r="H29" s="4">
        <v>181717000</v>
      </c>
      <c r="I29" s="4">
        <v>227199000</v>
      </c>
      <c r="J29" s="4">
        <v>283485000</v>
      </c>
      <c r="K29" s="4">
        <v>325140000</v>
      </c>
      <c r="L29" s="4">
        <v>132943000</v>
      </c>
      <c r="M29" s="4">
        <v>383363000</v>
      </c>
      <c r="N29" s="4">
        <v>406122000</v>
      </c>
      <c r="O29" s="5">
        <v>484140000</v>
      </c>
      <c r="P29" s="4">
        <v>105772000</v>
      </c>
      <c r="Q29" s="4">
        <v>126300000</v>
      </c>
      <c r="R29" s="4">
        <v>111473000</v>
      </c>
      <c r="S29" s="4">
        <v>140595000</v>
      </c>
    </row>
    <row r="30" spans="1:30" ht="16" x14ac:dyDescent="0.2">
      <c r="A30" s="3" t="s">
        <v>43</v>
      </c>
      <c r="B30" s="4">
        <v>-4007000</v>
      </c>
      <c r="C30" s="4">
        <v>-2845000</v>
      </c>
      <c r="D30" s="4">
        <v>-2302000</v>
      </c>
      <c r="E30" s="4">
        <v>-3562000</v>
      </c>
      <c r="F30" s="4">
        <v>-4763000</v>
      </c>
      <c r="G30" s="4">
        <v>-221000</v>
      </c>
      <c r="H30" s="4">
        <v>-218000</v>
      </c>
      <c r="I30" s="4">
        <v>3000</v>
      </c>
      <c r="J30" s="4">
        <v>-46000</v>
      </c>
      <c r="K30" s="4" t="s">
        <v>24</v>
      </c>
      <c r="L30" s="4" t="s">
        <v>24</v>
      </c>
      <c r="M30" s="4">
        <v>-169000</v>
      </c>
      <c r="N30" s="4" t="s">
        <v>24</v>
      </c>
      <c r="O30" s="5" t="s">
        <v>24</v>
      </c>
      <c r="P30" s="4" t="s">
        <v>24</v>
      </c>
      <c r="Q30" s="4" t="s">
        <v>24</v>
      </c>
      <c r="R30" s="4" t="s">
        <v>24</v>
      </c>
      <c r="S30" s="4" t="s">
        <v>24</v>
      </c>
    </row>
    <row r="31" spans="1:30" ht="16" x14ac:dyDescent="0.2">
      <c r="A31" s="14" t="s">
        <v>44</v>
      </c>
      <c r="B31" s="15">
        <v>-86691000</v>
      </c>
      <c r="C31" s="15">
        <v>130826000</v>
      </c>
      <c r="D31" s="15">
        <v>146584000</v>
      </c>
      <c r="E31" s="15">
        <v>123792000</v>
      </c>
      <c r="F31" s="15">
        <v>168664000</v>
      </c>
      <c r="G31" s="15">
        <v>172286000</v>
      </c>
      <c r="H31" s="15">
        <v>181935000</v>
      </c>
      <c r="I31" s="15">
        <v>227196000</v>
      </c>
      <c r="J31" s="15">
        <v>283531000</v>
      </c>
      <c r="K31" s="15">
        <v>325140000</v>
      </c>
      <c r="L31" s="15">
        <v>132943000</v>
      </c>
      <c r="M31" s="15">
        <v>383532000</v>
      </c>
      <c r="N31" s="15">
        <v>406122000</v>
      </c>
      <c r="O31" s="16">
        <v>484140000</v>
      </c>
      <c r="P31" s="15">
        <v>105772000</v>
      </c>
      <c r="Q31" s="15">
        <v>126300000</v>
      </c>
      <c r="R31" s="15">
        <v>111473000</v>
      </c>
      <c r="S31" s="15">
        <v>140595000</v>
      </c>
    </row>
    <row r="32" spans="1:30" ht="19" x14ac:dyDescent="0.25">
      <c r="A32" s="22" t="s">
        <v>191</v>
      </c>
      <c r="B32" s="12"/>
      <c r="C32" s="13">
        <f>(C31/B31)-1</f>
        <v>-2.509107058402833</v>
      </c>
      <c r="D32" s="13">
        <f>(D31/C31)-1</f>
        <v>0.12045006344304654</v>
      </c>
      <c r="E32" s="13">
        <f>(E31/D31)-1</f>
        <v>-0.15548763848714731</v>
      </c>
      <c r="F32" s="13">
        <f t="shared" ref="F32" si="15">(F31/E31)-1</f>
        <v>0.36247899702727149</v>
      </c>
      <c r="G32" s="13">
        <f t="shared" ref="G32" si="16">(G31/F31)-1</f>
        <v>2.1474647820518999E-2</v>
      </c>
      <c r="H32" s="13">
        <f t="shared" ref="H32" si="17">(H31/G31)-1</f>
        <v>5.6005711433314342E-2</v>
      </c>
      <c r="I32" s="13">
        <f t="shared" ref="I32" si="18">(I31/H31)-1</f>
        <v>0.24877566163739795</v>
      </c>
      <c r="J32" s="13">
        <f t="shared" ref="J32" si="19">(J31/I31)-1</f>
        <v>0.24795771052307258</v>
      </c>
      <c r="K32" s="13">
        <f t="shared" ref="K32" si="20">(K31/J31)-1</f>
        <v>0.14675291237995136</v>
      </c>
      <c r="L32" s="13">
        <f t="shared" ref="L32" si="21">(L31/K31)-1</f>
        <v>-0.5911207479854832</v>
      </c>
      <c r="M32" s="13">
        <f t="shared" ref="M32" si="22">(M31/L31)-1</f>
        <v>1.8849356491127778</v>
      </c>
      <c r="N32" s="13">
        <f t="shared" ref="N32" si="23">(N31/M31)-1</f>
        <v>5.8899909264416017E-2</v>
      </c>
      <c r="O32" s="13">
        <f>(O31/N31)-1</f>
        <v>0.19210483549278301</v>
      </c>
      <c r="P32" s="13"/>
      <c r="Q32" s="13">
        <f t="shared" ref="Q32" si="24">(Q31/P31)-1</f>
        <v>0.19407782778050908</v>
      </c>
      <c r="R32" s="13">
        <f t="shared" ref="R32" si="25">(R31/Q31)-1</f>
        <v>-0.11739509105304835</v>
      </c>
      <c r="S32" s="13">
        <f t="shared" ref="S32" si="26">(S31/R31)-1</f>
        <v>0.26124711813623036</v>
      </c>
      <c r="T32" s="9"/>
      <c r="U32" s="9"/>
      <c r="V32" s="9"/>
      <c r="W32" s="9"/>
      <c r="X32" s="9"/>
      <c r="Y32" s="9"/>
      <c r="Z32" s="9"/>
      <c r="AA32" s="10"/>
      <c r="AB32" s="10"/>
      <c r="AC32" s="10"/>
      <c r="AD32" s="10"/>
    </row>
    <row r="33" spans="1:19" ht="16" x14ac:dyDescent="0.2">
      <c r="A33" s="3" t="s">
        <v>45</v>
      </c>
      <c r="B33" s="4" t="s">
        <v>24</v>
      </c>
      <c r="C33" s="4" t="s">
        <v>24</v>
      </c>
      <c r="D33" s="4" t="s">
        <v>24</v>
      </c>
      <c r="E33" s="4" t="s">
        <v>24</v>
      </c>
      <c r="F33" s="4" t="s">
        <v>24</v>
      </c>
      <c r="G33" s="4" t="s">
        <v>24</v>
      </c>
      <c r="H33" s="4" t="s">
        <v>24</v>
      </c>
      <c r="I33" s="4" t="s">
        <v>24</v>
      </c>
      <c r="J33" s="4" t="s">
        <v>24</v>
      </c>
      <c r="K33" s="4" t="s">
        <v>24</v>
      </c>
      <c r="L33" s="4" t="s">
        <v>24</v>
      </c>
      <c r="M33" s="4" t="s">
        <v>24</v>
      </c>
      <c r="N33" s="4" t="s">
        <v>24</v>
      </c>
      <c r="O33" s="5" t="s">
        <v>24</v>
      </c>
      <c r="P33" s="4" t="s">
        <v>24</v>
      </c>
      <c r="Q33" s="4" t="s">
        <v>24</v>
      </c>
      <c r="R33" s="4" t="s">
        <v>24</v>
      </c>
      <c r="S33" s="4" t="s">
        <v>24</v>
      </c>
    </row>
    <row r="34" spans="1:19" ht="16" x14ac:dyDescent="0.2">
      <c r="A34" s="3" t="s">
        <v>46</v>
      </c>
      <c r="B34" s="4" t="s">
        <v>24</v>
      </c>
      <c r="C34" s="4" t="s">
        <v>24</v>
      </c>
      <c r="D34" s="4" t="s">
        <v>24</v>
      </c>
      <c r="E34" s="4" t="s">
        <v>24</v>
      </c>
      <c r="F34" s="4" t="s">
        <v>24</v>
      </c>
      <c r="G34" s="4" t="s">
        <v>24</v>
      </c>
      <c r="H34" s="4" t="s">
        <v>24</v>
      </c>
      <c r="I34" s="4" t="s">
        <v>24</v>
      </c>
      <c r="J34" s="4" t="s">
        <v>24</v>
      </c>
      <c r="K34" s="4" t="s">
        <v>24</v>
      </c>
      <c r="L34" s="4" t="s">
        <v>24</v>
      </c>
      <c r="M34" s="4" t="s">
        <v>24</v>
      </c>
      <c r="N34" s="4" t="s">
        <v>24</v>
      </c>
      <c r="O34" s="5" t="s">
        <v>24</v>
      </c>
      <c r="P34" s="4" t="s">
        <v>24</v>
      </c>
      <c r="Q34" s="4" t="s">
        <v>24</v>
      </c>
      <c r="R34" s="4" t="s">
        <v>24</v>
      </c>
      <c r="S34" s="4" t="s">
        <v>24</v>
      </c>
    </row>
    <row r="35" spans="1:19" ht="16" x14ac:dyDescent="0.2">
      <c r="A35" s="3" t="s">
        <v>47</v>
      </c>
      <c r="B35" s="4">
        <v>-86691000</v>
      </c>
      <c r="C35" s="4">
        <v>130826000</v>
      </c>
      <c r="D35" s="4">
        <v>146584000</v>
      </c>
      <c r="E35" s="4">
        <v>123792000</v>
      </c>
      <c r="F35" s="4">
        <v>168664000</v>
      </c>
      <c r="G35" s="4">
        <v>172286000</v>
      </c>
      <c r="H35" s="4">
        <v>181935000</v>
      </c>
      <c r="I35" s="4">
        <v>227196000</v>
      </c>
      <c r="J35" s="4">
        <v>283531000</v>
      </c>
      <c r="K35" s="4">
        <v>325140000</v>
      </c>
      <c r="L35" s="4">
        <v>132943000</v>
      </c>
      <c r="M35" s="4">
        <v>383532000</v>
      </c>
      <c r="N35" s="4">
        <v>406122000</v>
      </c>
      <c r="O35" s="5">
        <v>484140000</v>
      </c>
      <c r="P35" s="4">
        <v>105772000</v>
      </c>
      <c r="Q35" s="4">
        <v>126300000</v>
      </c>
      <c r="R35" s="4">
        <v>111473000</v>
      </c>
      <c r="S35" s="4">
        <v>140595000</v>
      </c>
    </row>
    <row r="36" spans="1:19" ht="16" x14ac:dyDescent="0.2">
      <c r="A36" s="3" t="s">
        <v>48</v>
      </c>
      <c r="B36" s="4">
        <v>66393782</v>
      </c>
      <c r="C36" s="4">
        <v>66780093</v>
      </c>
      <c r="D36" s="4">
        <v>66701869</v>
      </c>
      <c r="E36" s="4">
        <v>67086299</v>
      </c>
      <c r="F36" s="4">
        <v>66331886</v>
      </c>
      <c r="G36" s="4">
        <v>62789120</v>
      </c>
      <c r="H36" s="4">
        <v>60769808</v>
      </c>
      <c r="I36" s="4">
        <v>59254256</v>
      </c>
      <c r="J36" s="4">
        <v>58112838</v>
      </c>
      <c r="K36" s="4">
        <v>56208280</v>
      </c>
      <c r="L36" s="4">
        <v>55196173</v>
      </c>
      <c r="M36" s="4">
        <v>54068982</v>
      </c>
      <c r="N36" s="4">
        <v>49931940</v>
      </c>
      <c r="O36" s="5">
        <v>47936803</v>
      </c>
      <c r="P36" s="4">
        <v>48867420</v>
      </c>
      <c r="Q36" s="4">
        <v>47710479</v>
      </c>
      <c r="R36" s="4">
        <v>47775819</v>
      </c>
      <c r="S36" s="4">
        <v>47393493</v>
      </c>
    </row>
    <row r="37" spans="1:19" ht="16" x14ac:dyDescent="0.2">
      <c r="A37" s="3" t="s">
        <v>49</v>
      </c>
      <c r="B37" s="6">
        <v>-1.31</v>
      </c>
      <c r="C37" s="6">
        <v>1.96</v>
      </c>
      <c r="D37" s="6">
        <v>2.2000000000000002</v>
      </c>
      <c r="E37" s="6">
        <v>1.85</v>
      </c>
      <c r="F37" s="6">
        <v>2.54</v>
      </c>
      <c r="G37" s="6">
        <v>2.74</v>
      </c>
      <c r="H37" s="6">
        <v>2.99</v>
      </c>
      <c r="I37" s="6">
        <v>3.83</v>
      </c>
      <c r="J37" s="6">
        <v>4.88</v>
      </c>
      <c r="K37" s="6">
        <v>5.78</v>
      </c>
      <c r="L37" s="6">
        <v>2.41</v>
      </c>
      <c r="M37" s="6">
        <v>7.09</v>
      </c>
      <c r="N37" s="6">
        <v>8.1300000000000008</v>
      </c>
      <c r="O37" s="7">
        <v>10.1</v>
      </c>
      <c r="P37" s="6">
        <v>2.16</v>
      </c>
      <c r="Q37" s="6">
        <v>2.65</v>
      </c>
      <c r="R37" s="6">
        <v>2.33</v>
      </c>
      <c r="S37" s="6">
        <v>2.97</v>
      </c>
    </row>
    <row r="38" spans="1:19" ht="16" x14ac:dyDescent="0.2">
      <c r="A38" s="3" t="s">
        <v>50</v>
      </c>
      <c r="B38" s="6">
        <v>-1.25</v>
      </c>
      <c r="C38" s="6">
        <v>1.87</v>
      </c>
      <c r="D38" s="6">
        <v>2.23</v>
      </c>
      <c r="E38" s="6">
        <v>1.9</v>
      </c>
      <c r="F38" s="6">
        <v>2.69</v>
      </c>
      <c r="G38" s="6">
        <v>2.75</v>
      </c>
      <c r="H38" s="6">
        <v>3.05</v>
      </c>
      <c r="I38" s="6">
        <v>3.85</v>
      </c>
      <c r="J38" s="6">
        <v>4.92</v>
      </c>
      <c r="K38" s="6">
        <v>5.78</v>
      </c>
      <c r="L38" s="6">
        <v>2.41</v>
      </c>
      <c r="M38" s="6">
        <v>7.1</v>
      </c>
      <c r="N38" s="6">
        <v>8.1300000000000008</v>
      </c>
      <c r="O38" s="7">
        <v>10.1</v>
      </c>
      <c r="P38" s="6">
        <v>2.16</v>
      </c>
      <c r="Q38" s="6">
        <v>2.65</v>
      </c>
      <c r="R38" s="6">
        <v>2.33</v>
      </c>
      <c r="S38" s="6">
        <v>2.97</v>
      </c>
    </row>
    <row r="39" spans="1:19" ht="16" x14ac:dyDescent="0.2">
      <c r="A39" s="3" t="s">
        <v>51</v>
      </c>
      <c r="B39" s="4">
        <v>66393782</v>
      </c>
      <c r="C39" s="4">
        <v>68375502</v>
      </c>
      <c r="D39" s="4">
        <v>67738418</v>
      </c>
      <c r="E39" s="4">
        <v>68076841</v>
      </c>
      <c r="F39" s="4">
        <v>67062509</v>
      </c>
      <c r="G39" s="4">
        <v>63307512</v>
      </c>
      <c r="H39" s="4">
        <v>61206792</v>
      </c>
      <c r="I39" s="4">
        <v>59618969</v>
      </c>
      <c r="J39" s="4">
        <v>58443467</v>
      </c>
      <c r="K39" s="4">
        <v>56519281</v>
      </c>
      <c r="L39" s="4">
        <v>55421271</v>
      </c>
      <c r="M39" s="4">
        <v>54347534</v>
      </c>
      <c r="N39" s="4">
        <v>50136262</v>
      </c>
      <c r="O39" s="5">
        <v>48130343</v>
      </c>
      <c r="P39" s="4">
        <v>49050151</v>
      </c>
      <c r="Q39" s="4">
        <v>47936737</v>
      </c>
      <c r="R39" s="4">
        <v>47945815</v>
      </c>
      <c r="S39" s="4">
        <v>47588669</v>
      </c>
    </row>
    <row r="40" spans="1:19" ht="16" x14ac:dyDescent="0.2">
      <c r="A40" s="3" t="s">
        <v>52</v>
      </c>
      <c r="B40" s="6">
        <v>-1.31</v>
      </c>
      <c r="C40" s="6">
        <v>1.91</v>
      </c>
      <c r="D40" s="6">
        <v>2.16</v>
      </c>
      <c r="E40" s="6">
        <v>1.82</v>
      </c>
      <c r="F40" s="6">
        <v>2.52</v>
      </c>
      <c r="G40" s="6">
        <v>2.72</v>
      </c>
      <c r="H40" s="6">
        <v>2.97</v>
      </c>
      <c r="I40" s="6">
        <v>3.81</v>
      </c>
      <c r="J40" s="6">
        <v>4.8499999999999996</v>
      </c>
      <c r="K40" s="6">
        <v>5.75</v>
      </c>
      <c r="L40" s="6">
        <v>2.4</v>
      </c>
      <c r="M40" s="6">
        <v>7.06</v>
      </c>
      <c r="N40" s="6">
        <v>8.1</v>
      </c>
      <c r="O40" s="7">
        <v>10.06</v>
      </c>
      <c r="P40" s="6">
        <v>2.16</v>
      </c>
      <c r="Q40" s="6">
        <v>2.63</v>
      </c>
      <c r="R40" s="6">
        <v>2.3199999999999998</v>
      </c>
      <c r="S40" s="6">
        <v>2.95</v>
      </c>
    </row>
    <row r="41" spans="1:19" ht="16" x14ac:dyDescent="0.2">
      <c r="A41" s="3" t="s">
        <v>53</v>
      </c>
      <c r="B41" s="6">
        <v>-1.25</v>
      </c>
      <c r="C41" s="6">
        <v>1.82</v>
      </c>
      <c r="D41" s="6">
        <v>2.2000000000000002</v>
      </c>
      <c r="E41" s="6">
        <v>1.87</v>
      </c>
      <c r="F41" s="6">
        <v>2.66</v>
      </c>
      <c r="G41" s="6">
        <v>2.73</v>
      </c>
      <c r="H41" s="6">
        <v>3.03</v>
      </c>
      <c r="I41" s="6">
        <v>3.83</v>
      </c>
      <c r="J41" s="6">
        <v>4.8899999999999997</v>
      </c>
      <c r="K41" s="6">
        <v>5.75</v>
      </c>
      <c r="L41" s="6">
        <v>2.4</v>
      </c>
      <c r="M41" s="6">
        <v>7.06</v>
      </c>
      <c r="N41" s="6">
        <v>8.1</v>
      </c>
      <c r="O41" s="7">
        <v>10.06</v>
      </c>
      <c r="P41" s="6">
        <v>2.16</v>
      </c>
      <c r="Q41" s="6">
        <v>2.63</v>
      </c>
      <c r="R41" s="6">
        <v>2.3199999999999998</v>
      </c>
      <c r="S41" s="6">
        <v>2.95</v>
      </c>
    </row>
    <row r="42" spans="1:19" ht="16" x14ac:dyDescent="0.2">
      <c r="A42" s="3" t="s">
        <v>54</v>
      </c>
      <c r="B42" s="4">
        <v>263651000</v>
      </c>
      <c r="C42" s="4">
        <v>269604000</v>
      </c>
      <c r="D42" s="4">
        <v>311078000</v>
      </c>
      <c r="E42" s="4">
        <v>289333000</v>
      </c>
      <c r="F42" s="4">
        <v>355258000</v>
      </c>
      <c r="G42" s="4">
        <v>362095000</v>
      </c>
      <c r="H42" s="4">
        <v>392113000</v>
      </c>
      <c r="I42" s="4">
        <v>478459000</v>
      </c>
      <c r="J42" s="4">
        <v>487211000</v>
      </c>
      <c r="K42" s="4">
        <v>554502000</v>
      </c>
      <c r="L42" s="4">
        <v>598469000</v>
      </c>
      <c r="M42" s="4">
        <v>643236000</v>
      </c>
      <c r="N42" s="4">
        <v>673488000</v>
      </c>
      <c r="O42" s="5">
        <v>791820000</v>
      </c>
      <c r="P42" s="4">
        <v>177590000</v>
      </c>
      <c r="Q42" s="4">
        <v>205160000</v>
      </c>
      <c r="R42" s="4">
        <v>183408000</v>
      </c>
      <c r="S42" s="4">
        <v>225662000</v>
      </c>
    </row>
    <row r="43" spans="1:19" ht="16" x14ac:dyDescent="0.2">
      <c r="A43" s="3" t="s">
        <v>55</v>
      </c>
      <c r="B43" s="6">
        <v>5.15</v>
      </c>
      <c r="C43" s="6">
        <v>4.8</v>
      </c>
      <c r="D43" s="6">
        <v>4.9000000000000004</v>
      </c>
      <c r="E43" s="6">
        <v>4.51</v>
      </c>
      <c r="F43" s="6">
        <v>5.53</v>
      </c>
      <c r="G43" s="6">
        <v>5.39</v>
      </c>
      <c r="H43" s="6">
        <v>5.19</v>
      </c>
      <c r="I43" s="6">
        <v>6.22</v>
      </c>
      <c r="J43" s="6">
        <v>5.99</v>
      </c>
      <c r="K43" s="6">
        <v>6.04</v>
      </c>
      <c r="L43" s="6">
        <v>6.8</v>
      </c>
      <c r="M43" s="6">
        <v>6.49</v>
      </c>
      <c r="N43" s="6">
        <v>6.08</v>
      </c>
      <c r="O43" s="7">
        <v>6.76</v>
      </c>
      <c r="P43" s="6">
        <v>5.94</v>
      </c>
      <c r="Q43" s="6">
        <v>6.08</v>
      </c>
      <c r="R43" s="6">
        <v>6.42</v>
      </c>
      <c r="S43" s="6">
        <v>6.76</v>
      </c>
    </row>
    <row r="44" spans="1:19" ht="16" x14ac:dyDescent="0.2">
      <c r="A44" s="3" t="s">
        <v>56</v>
      </c>
      <c r="B44" s="4">
        <v>221736000</v>
      </c>
      <c r="C44" s="4">
        <v>215828000</v>
      </c>
      <c r="D44" s="4">
        <v>250112000</v>
      </c>
      <c r="E44" s="4">
        <v>221995000</v>
      </c>
      <c r="F44" s="4">
        <v>280768000</v>
      </c>
      <c r="G44" s="4">
        <v>287906000</v>
      </c>
      <c r="H44" s="4">
        <v>312324000</v>
      </c>
      <c r="I44" s="4">
        <v>389950000</v>
      </c>
      <c r="J44" s="4">
        <v>406296000</v>
      </c>
      <c r="K44" s="4">
        <v>462415000</v>
      </c>
      <c r="L44" s="4">
        <v>491798000</v>
      </c>
      <c r="M44" s="4">
        <v>530800000</v>
      </c>
      <c r="N44" s="4">
        <v>564877000</v>
      </c>
      <c r="O44" s="5">
        <v>678853000</v>
      </c>
      <c r="P44" s="4">
        <v>150094000</v>
      </c>
      <c r="Q44" s="4">
        <v>177182000</v>
      </c>
      <c r="R44" s="4">
        <v>154910000</v>
      </c>
      <c r="S44" s="4">
        <v>196667000</v>
      </c>
    </row>
    <row r="45" spans="1:19" ht="16" x14ac:dyDescent="0.2">
      <c r="A45" s="3" t="s">
        <v>57</v>
      </c>
      <c r="B45" s="4">
        <v>221736000</v>
      </c>
      <c r="C45" s="4">
        <v>215828000</v>
      </c>
      <c r="D45" s="4">
        <v>250112000</v>
      </c>
      <c r="E45" s="4">
        <v>221995000</v>
      </c>
      <c r="F45" s="4">
        <v>280768000</v>
      </c>
      <c r="G45" s="4">
        <v>287906000</v>
      </c>
      <c r="H45" s="4">
        <v>312324000</v>
      </c>
      <c r="I45" s="4">
        <v>389950000</v>
      </c>
      <c r="J45" s="4">
        <v>406296000</v>
      </c>
      <c r="K45" s="4">
        <v>462415000</v>
      </c>
      <c r="L45" s="4">
        <v>491798000</v>
      </c>
      <c r="M45" s="4">
        <v>530800000</v>
      </c>
      <c r="N45" s="4">
        <v>564877000</v>
      </c>
      <c r="O45" s="5">
        <v>678853000</v>
      </c>
      <c r="P45" s="4">
        <v>150094000</v>
      </c>
      <c r="Q45" s="4">
        <v>177182000</v>
      </c>
      <c r="R45" s="4">
        <v>154910000</v>
      </c>
      <c r="S45" s="4">
        <v>196667000</v>
      </c>
    </row>
    <row r="46" spans="1:19" ht="16" x14ac:dyDescent="0.2">
      <c r="A46" s="3" t="s">
        <v>58</v>
      </c>
      <c r="B46" s="6">
        <v>14.05</v>
      </c>
      <c r="C46" s="6">
        <v>13.07</v>
      </c>
      <c r="D46" s="6">
        <v>12.71</v>
      </c>
      <c r="E46" s="6">
        <v>12.67</v>
      </c>
      <c r="F46" s="6">
        <v>14.12</v>
      </c>
      <c r="G46" s="6">
        <v>14.06</v>
      </c>
      <c r="H46" s="6">
        <v>13.74</v>
      </c>
      <c r="I46" s="6">
        <v>14.92</v>
      </c>
      <c r="J46" s="6">
        <v>14.83</v>
      </c>
      <c r="K46" s="6">
        <v>14.78</v>
      </c>
      <c r="L46" s="6">
        <v>15.86</v>
      </c>
      <c r="M46" s="6">
        <v>15.16</v>
      </c>
      <c r="N46" s="6">
        <v>14.48</v>
      </c>
      <c r="O46" s="7">
        <v>15.32</v>
      </c>
      <c r="P46" s="6">
        <v>14.62</v>
      </c>
      <c r="Q46" s="6">
        <v>15.42</v>
      </c>
      <c r="R46" s="6">
        <v>15.09</v>
      </c>
      <c r="S46" s="6">
        <v>16.09</v>
      </c>
    </row>
    <row r="47" spans="1:19" ht="16" x14ac:dyDescent="0.2">
      <c r="A47" s="3" t="s">
        <v>59</v>
      </c>
      <c r="B47" s="6">
        <v>4.33</v>
      </c>
      <c r="C47" s="6">
        <v>3.84</v>
      </c>
      <c r="D47" s="6">
        <v>3.94</v>
      </c>
      <c r="E47" s="6">
        <v>3.46</v>
      </c>
      <c r="F47" s="6">
        <v>4.37</v>
      </c>
      <c r="G47" s="6">
        <v>4.29</v>
      </c>
      <c r="H47" s="6">
        <v>4.1399999999999997</v>
      </c>
      <c r="I47" s="6">
        <v>5.07</v>
      </c>
      <c r="J47" s="4">
        <v>5</v>
      </c>
      <c r="K47" s="6">
        <v>5.04</v>
      </c>
      <c r="L47" s="6">
        <v>5.59</v>
      </c>
      <c r="M47" s="6">
        <v>5.36</v>
      </c>
      <c r="N47" s="6">
        <v>5.0999999999999996</v>
      </c>
      <c r="O47" s="7">
        <v>5.8</v>
      </c>
      <c r="P47" s="6">
        <v>5.31</v>
      </c>
      <c r="Q47" s="6">
        <v>6.01</v>
      </c>
      <c r="R47" s="6">
        <v>5.36</v>
      </c>
      <c r="S47" s="6">
        <v>6.46</v>
      </c>
    </row>
    <row r="48" spans="1:19" ht="16" x14ac:dyDescent="0.2">
      <c r="A48" s="3" t="s">
        <v>60</v>
      </c>
      <c r="B48" s="6">
        <v>-1.69</v>
      </c>
      <c r="C48" s="6">
        <v>2.33</v>
      </c>
      <c r="D48" s="6">
        <v>2.31</v>
      </c>
      <c r="E48" s="6">
        <v>1.93</v>
      </c>
      <c r="F48" s="6">
        <v>2.63</v>
      </c>
      <c r="G48" s="6">
        <v>2.56</v>
      </c>
      <c r="H48" s="6">
        <v>2.41</v>
      </c>
      <c r="I48" s="6">
        <v>2.96</v>
      </c>
      <c r="J48" s="6">
        <v>3.49</v>
      </c>
      <c r="K48" s="6">
        <v>3.54</v>
      </c>
      <c r="L48" s="6">
        <v>1.51</v>
      </c>
      <c r="M48" s="6">
        <v>3.87</v>
      </c>
      <c r="N48" s="6">
        <v>3.67</v>
      </c>
      <c r="O48" s="7">
        <v>4.13</v>
      </c>
      <c r="P48" s="6">
        <v>3.74</v>
      </c>
      <c r="Q48" s="6">
        <v>4.28</v>
      </c>
      <c r="R48" s="6">
        <v>3.86</v>
      </c>
      <c r="S48" s="6">
        <v>4.62</v>
      </c>
    </row>
    <row r="49" spans="1:19" ht="16" x14ac:dyDescent="0.2">
      <c r="A49" s="3" t="s">
        <v>61</v>
      </c>
      <c r="B49" s="4">
        <v>213387</v>
      </c>
      <c r="C49" s="4">
        <v>224538</v>
      </c>
      <c r="D49" s="4">
        <v>244103</v>
      </c>
      <c r="E49" s="4">
        <v>237673</v>
      </c>
      <c r="F49" s="4">
        <v>237962</v>
      </c>
      <c r="G49" s="4">
        <v>231680</v>
      </c>
      <c r="H49" s="4">
        <v>243598</v>
      </c>
      <c r="I49" s="4">
        <v>240219</v>
      </c>
      <c r="J49" s="4">
        <v>246383</v>
      </c>
      <c r="K49" s="4">
        <v>254850</v>
      </c>
      <c r="L49" s="4">
        <v>266578</v>
      </c>
      <c r="M49" s="4">
        <v>291282</v>
      </c>
      <c r="N49" s="4">
        <v>312003</v>
      </c>
      <c r="O49" s="5">
        <v>329922</v>
      </c>
      <c r="P49" s="4">
        <v>83128</v>
      </c>
      <c r="Q49" s="4">
        <v>83094</v>
      </c>
      <c r="R49" s="4">
        <v>81421</v>
      </c>
      <c r="S49" s="4">
        <v>85792</v>
      </c>
    </row>
    <row r="50" spans="1:19" ht="16" x14ac:dyDescent="0.2">
      <c r="A50" s="3" t="s">
        <v>62</v>
      </c>
      <c r="B50" s="6">
        <v>0.04</v>
      </c>
      <c r="C50" s="6">
        <v>0.05</v>
      </c>
      <c r="D50" s="6">
        <v>0.51</v>
      </c>
      <c r="E50" s="6">
        <v>0.18</v>
      </c>
      <c r="F50" s="6">
        <v>0.32</v>
      </c>
      <c r="G50" s="6">
        <v>0.32</v>
      </c>
      <c r="H50" s="6">
        <v>0.32</v>
      </c>
      <c r="I50" s="6">
        <v>0.32</v>
      </c>
      <c r="J50" s="6">
        <v>0.32</v>
      </c>
      <c r="K50" s="6">
        <v>0.32</v>
      </c>
      <c r="L50" s="6">
        <v>0.32</v>
      </c>
      <c r="M50" s="6">
        <v>0.52</v>
      </c>
      <c r="N50" s="6">
        <v>0.54</v>
      </c>
      <c r="O50" s="7">
        <v>0.61</v>
      </c>
      <c r="P50" s="6">
        <v>0.13</v>
      </c>
      <c r="Q50" s="6">
        <v>0.15</v>
      </c>
      <c r="R50" s="6">
        <v>0.15</v>
      </c>
      <c r="S50" s="6">
        <v>0.18</v>
      </c>
    </row>
    <row r="51" spans="1:19" ht="16" x14ac:dyDescent="0.2">
      <c r="A51" s="3" t="s">
        <v>63</v>
      </c>
      <c r="B51" s="4">
        <v>41915000</v>
      </c>
      <c r="C51" s="4">
        <v>53776000</v>
      </c>
      <c r="D51" s="4">
        <v>60966000</v>
      </c>
      <c r="E51" s="4">
        <v>67338000</v>
      </c>
      <c r="F51" s="4">
        <v>74490000</v>
      </c>
      <c r="G51" s="4">
        <v>74189000</v>
      </c>
      <c r="H51" s="4">
        <v>79789000</v>
      </c>
      <c r="I51" s="4">
        <v>88509000</v>
      </c>
      <c r="J51" s="4">
        <v>80915000</v>
      </c>
      <c r="K51" s="4">
        <v>92087000</v>
      </c>
      <c r="L51" s="4">
        <v>106671000</v>
      </c>
      <c r="M51" s="4">
        <v>112436000</v>
      </c>
      <c r="N51" s="4">
        <v>108611000</v>
      </c>
      <c r="O51" s="5">
        <v>112967000</v>
      </c>
      <c r="P51" s="4">
        <v>27496000</v>
      </c>
      <c r="Q51" s="4">
        <v>27978000</v>
      </c>
      <c r="R51" s="4">
        <v>28498000</v>
      </c>
      <c r="S51" s="4">
        <v>28995000</v>
      </c>
    </row>
    <row r="53" spans="1:19" ht="16" x14ac:dyDescent="0.2">
      <c r="A53" s="2" t="s">
        <v>24</v>
      </c>
      <c r="B53" s="2" t="s">
        <v>0</v>
      </c>
      <c r="C53" s="2" t="s">
        <v>1</v>
      </c>
      <c r="D53" s="2" t="s">
        <v>2</v>
      </c>
      <c r="E53" s="2" t="s">
        <v>3</v>
      </c>
      <c r="F53" s="2" t="s">
        <v>4</v>
      </c>
      <c r="G53" s="2" t="s">
        <v>5</v>
      </c>
      <c r="H53" s="2" t="s">
        <v>6</v>
      </c>
      <c r="I53" s="2" t="s">
        <v>7</v>
      </c>
      <c r="J53" s="2" t="s">
        <v>8</v>
      </c>
      <c r="K53" s="2" t="s">
        <v>9</v>
      </c>
      <c r="L53" s="2" t="s">
        <v>10</v>
      </c>
      <c r="M53" s="2" t="s">
        <v>11</v>
      </c>
      <c r="N53" s="2" t="s">
        <v>12</v>
      </c>
      <c r="O53" s="2" t="s">
        <v>13</v>
      </c>
      <c r="P53" s="2" t="s">
        <v>14</v>
      </c>
      <c r="Q53" s="2" t="s">
        <v>15</v>
      </c>
      <c r="R53" s="2" t="s">
        <v>16</v>
      </c>
      <c r="S53" s="2" t="s">
        <v>17</v>
      </c>
    </row>
    <row r="54" spans="1:19" ht="16" x14ac:dyDescent="0.2">
      <c r="A54" s="3" t="s">
        <v>64</v>
      </c>
      <c r="B54" s="4">
        <v>1980167000</v>
      </c>
      <c r="C54" s="4">
        <v>1936653000</v>
      </c>
      <c r="D54" s="4">
        <v>2044453000</v>
      </c>
      <c r="E54" s="4">
        <v>1930105000</v>
      </c>
      <c r="F54" s="4">
        <v>1886603000</v>
      </c>
      <c r="G54" s="4">
        <v>2067419000</v>
      </c>
      <c r="H54" s="4">
        <v>2210847000</v>
      </c>
      <c r="I54" s="4">
        <v>2284509000</v>
      </c>
      <c r="J54" s="4">
        <v>2386207000</v>
      </c>
      <c r="K54" s="4">
        <v>2659883000</v>
      </c>
      <c r="L54" s="4">
        <v>3120936000</v>
      </c>
      <c r="M54" s="4">
        <v>3390994000</v>
      </c>
      <c r="N54" s="4">
        <v>3461973000</v>
      </c>
      <c r="O54" s="5">
        <v>3809621000</v>
      </c>
      <c r="P54" s="4">
        <v>3379262000</v>
      </c>
      <c r="Q54" s="4">
        <v>3461973000</v>
      </c>
      <c r="R54" s="4">
        <v>3562420000</v>
      </c>
      <c r="S54" s="4">
        <v>3809621000</v>
      </c>
    </row>
    <row r="55" spans="1:19" ht="16" x14ac:dyDescent="0.2">
      <c r="A55" s="3" t="s">
        <v>65</v>
      </c>
      <c r="B55" s="4">
        <v>710836000</v>
      </c>
      <c r="C55" s="4">
        <v>511322000</v>
      </c>
      <c r="D55" s="4">
        <v>605303000</v>
      </c>
      <c r="E55" s="4">
        <v>439813000</v>
      </c>
      <c r="F55" s="4">
        <v>432056000</v>
      </c>
      <c r="G55" s="4">
        <v>486831000</v>
      </c>
      <c r="H55" s="4">
        <v>464617000</v>
      </c>
      <c r="I55" s="4">
        <v>467430000</v>
      </c>
      <c r="J55" s="4">
        <v>363907000</v>
      </c>
      <c r="K55" s="4">
        <v>358818000</v>
      </c>
      <c r="L55" s="4">
        <v>902867000</v>
      </c>
      <c r="M55" s="4">
        <v>821345000</v>
      </c>
      <c r="N55" s="4">
        <v>456439000</v>
      </c>
      <c r="O55" s="5">
        <v>503052000</v>
      </c>
      <c r="P55" s="4">
        <v>403816000</v>
      </c>
      <c r="Q55" s="4">
        <v>456439000</v>
      </c>
      <c r="R55" s="4">
        <v>420075000</v>
      </c>
      <c r="S55" s="4">
        <v>503052000</v>
      </c>
    </row>
    <row r="56" spans="1:19" ht="16" x14ac:dyDescent="0.2">
      <c r="A56" s="3" t="s">
        <v>66</v>
      </c>
      <c r="B56" s="4">
        <v>710836000</v>
      </c>
      <c r="C56" s="4">
        <v>511322000</v>
      </c>
      <c r="D56" s="4">
        <v>605303000</v>
      </c>
      <c r="E56" s="4">
        <v>439813000</v>
      </c>
      <c r="F56" s="4">
        <v>432056000</v>
      </c>
      <c r="G56" s="4">
        <v>486831000</v>
      </c>
      <c r="H56" s="4">
        <v>464617000</v>
      </c>
      <c r="I56" s="4">
        <v>467430000</v>
      </c>
      <c r="J56" s="4">
        <v>363907000</v>
      </c>
      <c r="K56" s="4">
        <v>358818000</v>
      </c>
      <c r="L56" s="4">
        <v>902867000</v>
      </c>
      <c r="M56" s="4">
        <v>821345000</v>
      </c>
      <c r="N56" s="4">
        <v>456439000</v>
      </c>
      <c r="O56" s="5">
        <v>503052000</v>
      </c>
      <c r="P56" s="4">
        <v>403816000</v>
      </c>
      <c r="Q56" s="4">
        <v>456439000</v>
      </c>
      <c r="R56" s="4">
        <v>420075000</v>
      </c>
      <c r="S56" s="4">
        <v>503052000</v>
      </c>
    </row>
    <row r="57" spans="1:19" ht="16" x14ac:dyDescent="0.2">
      <c r="A57" s="3" t="s">
        <v>67</v>
      </c>
      <c r="B57" s="4" t="s">
        <v>24</v>
      </c>
      <c r="C57" s="4" t="s">
        <v>24</v>
      </c>
      <c r="D57" s="4" t="s">
        <v>24</v>
      </c>
      <c r="E57" s="4" t="s">
        <v>24</v>
      </c>
      <c r="F57" s="4" t="s">
        <v>24</v>
      </c>
      <c r="G57" s="4" t="s">
        <v>24</v>
      </c>
      <c r="H57" s="4" t="s">
        <v>24</v>
      </c>
      <c r="I57" s="4" t="s">
        <v>24</v>
      </c>
      <c r="J57" s="4" t="s">
        <v>24</v>
      </c>
      <c r="K57" s="4" t="s">
        <v>24</v>
      </c>
      <c r="L57" s="4" t="s">
        <v>24</v>
      </c>
      <c r="M57" s="4" t="s">
        <v>24</v>
      </c>
      <c r="N57" s="4" t="s">
        <v>24</v>
      </c>
      <c r="O57" s="5" t="s">
        <v>24</v>
      </c>
      <c r="P57" s="4" t="s">
        <v>24</v>
      </c>
      <c r="Q57" s="4" t="s">
        <v>24</v>
      </c>
      <c r="R57" s="4" t="s">
        <v>24</v>
      </c>
      <c r="S57" s="4" t="s">
        <v>24</v>
      </c>
    </row>
    <row r="58" spans="1:19" ht="16" x14ac:dyDescent="0.2">
      <c r="A58" s="3" t="s">
        <v>68</v>
      </c>
      <c r="B58" s="4">
        <v>1090927000</v>
      </c>
      <c r="C58" s="4">
        <v>1187832000</v>
      </c>
      <c r="D58" s="4">
        <v>1315017000</v>
      </c>
      <c r="E58" s="4">
        <v>1358953000</v>
      </c>
      <c r="F58" s="4">
        <v>1337388000</v>
      </c>
      <c r="G58" s="4">
        <v>1477596000</v>
      </c>
      <c r="H58" s="4">
        <v>1626128000</v>
      </c>
      <c r="I58" s="4">
        <v>1730543000</v>
      </c>
      <c r="J58" s="4">
        <v>1931863000</v>
      </c>
      <c r="K58" s="4">
        <v>2208643000</v>
      </c>
      <c r="L58" s="4">
        <v>2094052000</v>
      </c>
      <c r="M58" s="4">
        <v>2434662000</v>
      </c>
      <c r="N58" s="4">
        <v>2840547000</v>
      </c>
      <c r="O58" s="5">
        <v>3141471000</v>
      </c>
      <c r="P58" s="4">
        <v>2809915000</v>
      </c>
      <c r="Q58" s="4">
        <v>2840547000</v>
      </c>
      <c r="R58" s="4">
        <v>2972106000</v>
      </c>
      <c r="S58" s="4">
        <v>3141471000</v>
      </c>
    </row>
    <row r="59" spans="1:19" ht="16" x14ac:dyDescent="0.2">
      <c r="A59" s="3" t="s">
        <v>69</v>
      </c>
      <c r="B59" s="4">
        <v>1090927000</v>
      </c>
      <c r="C59" s="4">
        <v>1187832000</v>
      </c>
      <c r="D59" s="4">
        <v>1221956000</v>
      </c>
      <c r="E59" s="4">
        <v>1268226000</v>
      </c>
      <c r="F59" s="4">
        <v>1234187000</v>
      </c>
      <c r="G59" s="4">
        <v>1359862000</v>
      </c>
      <c r="H59" s="4">
        <v>1495431000</v>
      </c>
      <c r="I59" s="4">
        <v>1607922000</v>
      </c>
      <c r="J59" s="4">
        <v>1773620000</v>
      </c>
      <c r="K59" s="4">
        <v>2030813000</v>
      </c>
      <c r="L59" s="4">
        <v>1922096000</v>
      </c>
      <c r="M59" s="4">
        <v>2204519000</v>
      </c>
      <c r="N59" s="4">
        <v>2567371000</v>
      </c>
      <c r="O59" s="5">
        <v>2852103000</v>
      </c>
      <c r="P59" s="4">
        <v>2510579000</v>
      </c>
      <c r="Q59" s="4">
        <v>2567371000</v>
      </c>
      <c r="R59" s="4">
        <v>2669356000</v>
      </c>
      <c r="S59" s="4">
        <v>2852103000</v>
      </c>
    </row>
    <row r="60" spans="1:19" ht="16" x14ac:dyDescent="0.2">
      <c r="A60" s="3" t="s">
        <v>70</v>
      </c>
      <c r="B60" s="4" t="s">
        <v>24</v>
      </c>
      <c r="C60" s="4" t="s">
        <v>24</v>
      </c>
      <c r="D60" s="4" t="s">
        <v>24</v>
      </c>
      <c r="E60" s="4" t="s">
        <v>24</v>
      </c>
      <c r="F60" s="4" t="s">
        <v>24</v>
      </c>
      <c r="G60" s="4" t="s">
        <v>24</v>
      </c>
      <c r="H60" s="4" t="s">
        <v>24</v>
      </c>
      <c r="I60" s="4" t="s">
        <v>24</v>
      </c>
      <c r="J60" s="4" t="s">
        <v>24</v>
      </c>
      <c r="K60" s="4" t="s">
        <v>24</v>
      </c>
      <c r="L60" s="4" t="s">
        <v>24</v>
      </c>
      <c r="M60" s="4" t="s">
        <v>24</v>
      </c>
      <c r="N60" s="4" t="s">
        <v>24</v>
      </c>
      <c r="O60" s="5" t="s">
        <v>24</v>
      </c>
      <c r="P60" s="4" t="s">
        <v>24</v>
      </c>
      <c r="Q60" s="4" t="s">
        <v>24</v>
      </c>
      <c r="R60" s="4" t="s">
        <v>24</v>
      </c>
      <c r="S60" s="4" t="s">
        <v>24</v>
      </c>
    </row>
    <row r="61" spans="1:19" ht="16" x14ac:dyDescent="0.2">
      <c r="A61" s="3" t="s">
        <v>71</v>
      </c>
      <c r="B61" s="4" t="s">
        <v>24</v>
      </c>
      <c r="C61" s="4" t="s">
        <v>24</v>
      </c>
      <c r="D61" s="4" t="s">
        <v>24</v>
      </c>
      <c r="E61" s="4" t="s">
        <v>24</v>
      </c>
      <c r="F61" s="4" t="s">
        <v>24</v>
      </c>
      <c r="G61" s="4" t="s">
        <v>24</v>
      </c>
      <c r="H61" s="4" t="s">
        <v>24</v>
      </c>
      <c r="I61" s="4" t="s">
        <v>24</v>
      </c>
      <c r="J61" s="4" t="s">
        <v>24</v>
      </c>
      <c r="K61" s="4" t="s">
        <v>24</v>
      </c>
      <c r="L61" s="4" t="s">
        <v>24</v>
      </c>
      <c r="M61" s="4" t="s">
        <v>24</v>
      </c>
      <c r="N61" s="4" t="s">
        <v>24</v>
      </c>
      <c r="O61" s="5" t="s">
        <v>24</v>
      </c>
      <c r="P61" s="4" t="s">
        <v>24</v>
      </c>
      <c r="Q61" s="4" t="s">
        <v>24</v>
      </c>
      <c r="R61" s="4" t="s">
        <v>24</v>
      </c>
      <c r="S61" s="4" t="s">
        <v>24</v>
      </c>
    </row>
    <row r="62" spans="1:19" ht="16" x14ac:dyDescent="0.2">
      <c r="A62" s="3" t="s">
        <v>72</v>
      </c>
      <c r="B62" s="4" t="s">
        <v>24</v>
      </c>
      <c r="C62" s="4" t="s">
        <v>24</v>
      </c>
      <c r="D62" s="4">
        <v>93061000</v>
      </c>
      <c r="E62" s="4">
        <v>90727000</v>
      </c>
      <c r="F62" s="4">
        <v>103201000</v>
      </c>
      <c r="G62" s="4">
        <v>117734000</v>
      </c>
      <c r="H62" s="4">
        <v>130697000</v>
      </c>
      <c r="I62" s="4">
        <v>122621000</v>
      </c>
      <c r="J62" s="4">
        <v>158243000</v>
      </c>
      <c r="K62" s="4">
        <v>177830000</v>
      </c>
      <c r="L62" s="4">
        <v>171956000</v>
      </c>
      <c r="M62" s="4">
        <v>230143000</v>
      </c>
      <c r="N62" s="4">
        <v>273176000</v>
      </c>
      <c r="O62" s="5">
        <v>289368000</v>
      </c>
      <c r="P62" s="4">
        <v>299336000</v>
      </c>
      <c r="Q62" s="4">
        <v>273176000</v>
      </c>
      <c r="R62" s="4">
        <v>302750000</v>
      </c>
      <c r="S62" s="4">
        <v>289368000</v>
      </c>
    </row>
    <row r="63" spans="1:19" ht="16" x14ac:dyDescent="0.2">
      <c r="A63" s="3" t="s">
        <v>73</v>
      </c>
      <c r="B63" s="4">
        <v>32778000</v>
      </c>
      <c r="C63" s="4">
        <v>44914000</v>
      </c>
      <c r="D63" s="4">
        <v>50512000</v>
      </c>
      <c r="E63" s="4">
        <v>52123000</v>
      </c>
      <c r="F63" s="4">
        <v>46854000</v>
      </c>
      <c r="G63" s="4">
        <v>37545000</v>
      </c>
      <c r="H63" s="4">
        <v>37426000</v>
      </c>
      <c r="I63" s="4">
        <v>42724000</v>
      </c>
      <c r="J63" s="4">
        <v>42321000</v>
      </c>
      <c r="K63" s="4">
        <v>40446000</v>
      </c>
      <c r="L63" s="4">
        <v>53338000</v>
      </c>
      <c r="M63" s="4">
        <v>54098000</v>
      </c>
      <c r="N63" s="4">
        <v>85641000</v>
      </c>
      <c r="O63" s="5">
        <v>106080000</v>
      </c>
      <c r="P63" s="4">
        <v>101874000</v>
      </c>
      <c r="Q63" s="4">
        <v>85641000</v>
      </c>
      <c r="R63" s="4">
        <v>100405000</v>
      </c>
      <c r="S63" s="4">
        <v>106080000</v>
      </c>
    </row>
    <row r="64" spans="1:19" ht="16" x14ac:dyDescent="0.2">
      <c r="A64" s="3" t="s">
        <v>74</v>
      </c>
      <c r="B64" s="4">
        <v>17749000</v>
      </c>
      <c r="C64" s="4">
        <v>21452000</v>
      </c>
      <c r="D64" s="4">
        <v>20994000</v>
      </c>
      <c r="E64" s="4">
        <v>32795000</v>
      </c>
      <c r="F64" s="4">
        <v>23330000</v>
      </c>
      <c r="G64" s="4">
        <v>23239000</v>
      </c>
      <c r="H64" s="4">
        <v>21997000</v>
      </c>
      <c r="I64" s="4">
        <v>23924000</v>
      </c>
      <c r="J64" s="4">
        <v>30006000</v>
      </c>
      <c r="K64" s="4">
        <v>31365000</v>
      </c>
      <c r="L64" s="4">
        <v>42240000</v>
      </c>
      <c r="M64" s="4">
        <v>46186000</v>
      </c>
      <c r="N64" s="4">
        <v>74014000</v>
      </c>
      <c r="O64" s="5">
        <v>88661000</v>
      </c>
      <c r="P64" s="4">
        <v>93051000</v>
      </c>
      <c r="Q64" s="4">
        <v>74014000</v>
      </c>
      <c r="R64" s="4">
        <v>85987000</v>
      </c>
      <c r="S64" s="4">
        <v>88661000</v>
      </c>
    </row>
    <row r="65" spans="1:19" ht="16" x14ac:dyDescent="0.2">
      <c r="A65" s="3" t="s">
        <v>75</v>
      </c>
      <c r="B65" s="4">
        <v>15029000</v>
      </c>
      <c r="C65" s="4">
        <v>23462000</v>
      </c>
      <c r="D65" s="4">
        <v>29518000</v>
      </c>
      <c r="E65" s="4">
        <v>19328000</v>
      </c>
      <c r="F65" s="4">
        <v>23524000</v>
      </c>
      <c r="G65" s="4">
        <v>14306000</v>
      </c>
      <c r="H65" s="4">
        <v>15429000</v>
      </c>
      <c r="I65" s="4">
        <v>18800000</v>
      </c>
      <c r="J65" s="4">
        <v>12315000</v>
      </c>
      <c r="K65" s="4">
        <v>9081000</v>
      </c>
      <c r="L65" s="4">
        <v>11098000</v>
      </c>
      <c r="M65" s="4">
        <v>7912000</v>
      </c>
      <c r="N65" s="4">
        <v>11627000</v>
      </c>
      <c r="O65" s="5">
        <v>17419000</v>
      </c>
      <c r="P65" s="4">
        <v>8823000</v>
      </c>
      <c r="Q65" s="4">
        <v>11627000</v>
      </c>
      <c r="R65" s="4">
        <v>14418000</v>
      </c>
      <c r="S65" s="4">
        <v>17419000</v>
      </c>
    </row>
    <row r="66" spans="1:19" ht="16" x14ac:dyDescent="0.2">
      <c r="A66" s="3" t="s">
        <v>76</v>
      </c>
      <c r="B66" s="4" t="s">
        <v>24</v>
      </c>
      <c r="C66" s="4" t="s">
        <v>24</v>
      </c>
      <c r="D66" s="4" t="s">
        <v>24</v>
      </c>
      <c r="E66" s="4" t="s">
        <v>24</v>
      </c>
      <c r="F66" s="4" t="s">
        <v>24</v>
      </c>
      <c r="G66" s="4" t="s">
        <v>24</v>
      </c>
      <c r="H66" s="4" t="s">
        <v>24</v>
      </c>
      <c r="I66" s="4" t="s">
        <v>24</v>
      </c>
      <c r="J66" s="4" t="s">
        <v>24</v>
      </c>
      <c r="K66" s="4" t="s">
        <v>24</v>
      </c>
      <c r="L66" s="4" t="s">
        <v>24</v>
      </c>
      <c r="M66" s="4" t="s">
        <v>24</v>
      </c>
      <c r="N66" s="4" t="s">
        <v>24</v>
      </c>
      <c r="O66" s="5" t="s">
        <v>24</v>
      </c>
      <c r="P66" s="4" t="s">
        <v>24</v>
      </c>
      <c r="Q66" s="4" t="s">
        <v>24</v>
      </c>
      <c r="R66" s="4" t="s">
        <v>24</v>
      </c>
      <c r="S66" s="4" t="s">
        <v>24</v>
      </c>
    </row>
    <row r="67" spans="1:19" ht="16" x14ac:dyDescent="0.2">
      <c r="A67" s="3" t="s">
        <v>77</v>
      </c>
      <c r="B67" s="4" t="s">
        <v>24</v>
      </c>
      <c r="C67" s="4" t="s">
        <v>24</v>
      </c>
      <c r="D67" s="4" t="s">
        <v>24</v>
      </c>
      <c r="E67" s="4" t="s">
        <v>24</v>
      </c>
      <c r="F67" s="4" t="s">
        <v>24</v>
      </c>
      <c r="G67" s="4" t="s">
        <v>24</v>
      </c>
      <c r="H67" s="4" t="s">
        <v>24</v>
      </c>
      <c r="I67" s="4" t="s">
        <v>24</v>
      </c>
      <c r="J67" s="4" t="s">
        <v>24</v>
      </c>
      <c r="K67" s="4" t="s">
        <v>24</v>
      </c>
      <c r="L67" s="4" t="s">
        <v>24</v>
      </c>
      <c r="M67" s="4" t="s">
        <v>24</v>
      </c>
      <c r="N67" s="4" t="s">
        <v>24</v>
      </c>
      <c r="O67" s="5" t="s">
        <v>24</v>
      </c>
      <c r="P67" s="4" t="s">
        <v>24</v>
      </c>
      <c r="Q67" s="4" t="s">
        <v>24</v>
      </c>
      <c r="R67" s="4" t="s">
        <v>24</v>
      </c>
      <c r="S67" s="4" t="s">
        <v>24</v>
      </c>
    </row>
    <row r="68" spans="1:19" ht="16" x14ac:dyDescent="0.2">
      <c r="A68" s="3" t="s">
        <v>78</v>
      </c>
      <c r="B68" s="4" t="s">
        <v>24</v>
      </c>
      <c r="C68" s="4" t="s">
        <v>24</v>
      </c>
      <c r="D68" s="4" t="s">
        <v>24</v>
      </c>
      <c r="E68" s="4" t="s">
        <v>24</v>
      </c>
      <c r="F68" s="4" t="s">
        <v>24</v>
      </c>
      <c r="G68" s="4" t="s">
        <v>24</v>
      </c>
      <c r="H68" s="4" t="s">
        <v>24</v>
      </c>
      <c r="I68" s="4" t="s">
        <v>24</v>
      </c>
      <c r="J68" s="4" t="s">
        <v>24</v>
      </c>
      <c r="K68" s="4" t="s">
        <v>24</v>
      </c>
      <c r="L68" s="4" t="s">
        <v>24</v>
      </c>
      <c r="M68" s="4" t="s">
        <v>24</v>
      </c>
      <c r="N68" s="4" t="s">
        <v>24</v>
      </c>
      <c r="O68" s="5" t="s">
        <v>24</v>
      </c>
      <c r="P68" s="4" t="s">
        <v>24</v>
      </c>
      <c r="Q68" s="4" t="s">
        <v>24</v>
      </c>
      <c r="R68" s="4" t="s">
        <v>24</v>
      </c>
      <c r="S68" s="4" t="s">
        <v>24</v>
      </c>
    </row>
    <row r="69" spans="1:19" ht="16" x14ac:dyDescent="0.2">
      <c r="A69" s="3" t="s">
        <v>79</v>
      </c>
      <c r="B69" s="4">
        <v>145626000</v>
      </c>
      <c r="C69" s="4">
        <v>192585000</v>
      </c>
      <c r="D69" s="4">
        <v>73621000</v>
      </c>
      <c r="E69" s="4">
        <v>79216000</v>
      </c>
      <c r="F69" s="4">
        <v>70305000</v>
      </c>
      <c r="G69" s="4">
        <v>65447000</v>
      </c>
      <c r="H69" s="4">
        <v>82676000</v>
      </c>
      <c r="I69" s="4">
        <v>43812000</v>
      </c>
      <c r="J69" s="4">
        <v>48116000</v>
      </c>
      <c r="K69" s="4">
        <v>51976000</v>
      </c>
      <c r="L69" s="4">
        <v>70679000</v>
      </c>
      <c r="M69" s="4">
        <v>80889000</v>
      </c>
      <c r="N69" s="4">
        <v>79346000</v>
      </c>
      <c r="O69" s="5">
        <v>59018000</v>
      </c>
      <c r="P69" s="4">
        <v>63657000</v>
      </c>
      <c r="Q69" s="4">
        <v>79346000</v>
      </c>
      <c r="R69" s="4">
        <v>69834000</v>
      </c>
      <c r="S69" s="4">
        <v>59018000</v>
      </c>
    </row>
    <row r="70" spans="1:19" ht="16" x14ac:dyDescent="0.2">
      <c r="A70" s="3" t="s">
        <v>80</v>
      </c>
      <c r="B70" s="4" t="s">
        <v>24</v>
      </c>
      <c r="C70" s="4" t="s">
        <v>24</v>
      </c>
      <c r="D70" s="4" t="s">
        <v>24</v>
      </c>
      <c r="E70" s="4" t="s">
        <v>24</v>
      </c>
      <c r="F70" s="4" t="s">
        <v>24</v>
      </c>
      <c r="G70" s="4" t="s">
        <v>24</v>
      </c>
      <c r="H70" s="4" t="s">
        <v>24</v>
      </c>
      <c r="I70" s="4" t="s">
        <v>24</v>
      </c>
      <c r="J70" s="4" t="s">
        <v>24</v>
      </c>
      <c r="K70" s="4" t="s">
        <v>24</v>
      </c>
      <c r="L70" s="4" t="s">
        <v>24</v>
      </c>
      <c r="M70" s="4" t="s">
        <v>24</v>
      </c>
      <c r="N70" s="4" t="s">
        <v>24</v>
      </c>
      <c r="O70" s="5" t="s">
        <v>24</v>
      </c>
      <c r="P70" s="4" t="s">
        <v>24</v>
      </c>
      <c r="Q70" s="4" t="s">
        <v>24</v>
      </c>
      <c r="R70" s="4" t="s">
        <v>24</v>
      </c>
      <c r="S70" s="4" t="s">
        <v>24</v>
      </c>
    </row>
    <row r="71" spans="1:19" ht="16" x14ac:dyDescent="0.2">
      <c r="A71" s="3" t="s">
        <v>81</v>
      </c>
      <c r="B71" s="4" t="s">
        <v>24</v>
      </c>
      <c r="C71" s="4" t="s">
        <v>24</v>
      </c>
      <c r="D71" s="4" t="s">
        <v>24</v>
      </c>
      <c r="E71" s="4" t="s">
        <v>24</v>
      </c>
      <c r="F71" s="4" t="s">
        <v>24</v>
      </c>
      <c r="G71" s="4" t="s">
        <v>24</v>
      </c>
      <c r="H71" s="4" t="s">
        <v>24</v>
      </c>
      <c r="I71" s="4" t="s">
        <v>24</v>
      </c>
      <c r="J71" s="4" t="s">
        <v>24</v>
      </c>
      <c r="K71" s="4" t="s">
        <v>24</v>
      </c>
      <c r="L71" s="4" t="s">
        <v>24</v>
      </c>
      <c r="M71" s="4" t="s">
        <v>24</v>
      </c>
      <c r="N71" s="4" t="s">
        <v>24</v>
      </c>
      <c r="O71" s="5" t="s">
        <v>24</v>
      </c>
      <c r="P71" s="4" t="s">
        <v>24</v>
      </c>
      <c r="Q71" s="4" t="s">
        <v>24</v>
      </c>
      <c r="R71" s="4" t="s">
        <v>24</v>
      </c>
      <c r="S71" s="4" t="s">
        <v>24</v>
      </c>
    </row>
    <row r="72" spans="1:19" ht="16" x14ac:dyDescent="0.2">
      <c r="A72" s="3" t="s">
        <v>82</v>
      </c>
      <c r="B72" s="4" t="s">
        <v>24</v>
      </c>
      <c r="C72" s="4" t="s">
        <v>24</v>
      </c>
      <c r="D72" s="4" t="s">
        <v>24</v>
      </c>
      <c r="E72" s="4" t="s">
        <v>24</v>
      </c>
      <c r="F72" s="4" t="s">
        <v>24</v>
      </c>
      <c r="G72" s="4" t="s">
        <v>24</v>
      </c>
      <c r="H72" s="4" t="s">
        <v>24</v>
      </c>
      <c r="I72" s="4" t="s">
        <v>24</v>
      </c>
      <c r="J72" s="4" t="s">
        <v>24</v>
      </c>
      <c r="K72" s="4" t="s">
        <v>24</v>
      </c>
      <c r="L72" s="4" t="s">
        <v>24</v>
      </c>
      <c r="M72" s="4" t="s">
        <v>24</v>
      </c>
      <c r="N72" s="4" t="s">
        <v>24</v>
      </c>
      <c r="O72" s="5" t="s">
        <v>24</v>
      </c>
      <c r="P72" s="4" t="s">
        <v>24</v>
      </c>
      <c r="Q72" s="4" t="s">
        <v>24</v>
      </c>
      <c r="R72" s="4" t="s">
        <v>24</v>
      </c>
      <c r="S72" s="4" t="s">
        <v>24</v>
      </c>
    </row>
    <row r="73" spans="1:19" ht="16" x14ac:dyDescent="0.2">
      <c r="A73" s="3" t="s">
        <v>83</v>
      </c>
      <c r="B73" s="4" t="s">
        <v>24</v>
      </c>
      <c r="C73" s="4" t="s">
        <v>24</v>
      </c>
      <c r="D73" s="4" t="s">
        <v>24</v>
      </c>
      <c r="E73" s="4" t="s">
        <v>24</v>
      </c>
      <c r="F73" s="4" t="s">
        <v>24</v>
      </c>
      <c r="G73" s="4" t="s">
        <v>24</v>
      </c>
      <c r="H73" s="4" t="s">
        <v>24</v>
      </c>
      <c r="I73" s="4" t="s">
        <v>24</v>
      </c>
      <c r="J73" s="4" t="s">
        <v>24</v>
      </c>
      <c r="K73" s="4" t="s">
        <v>24</v>
      </c>
      <c r="L73" s="4" t="s">
        <v>24</v>
      </c>
      <c r="M73" s="4" t="s">
        <v>24</v>
      </c>
      <c r="N73" s="4" t="s">
        <v>24</v>
      </c>
      <c r="O73" s="5" t="s">
        <v>24</v>
      </c>
      <c r="P73" s="4" t="s">
        <v>24</v>
      </c>
      <c r="Q73" s="4" t="s">
        <v>24</v>
      </c>
      <c r="R73" s="4" t="s">
        <v>24</v>
      </c>
      <c r="S73" s="4" t="s">
        <v>24</v>
      </c>
    </row>
    <row r="74" spans="1:19" ht="16" x14ac:dyDescent="0.2">
      <c r="A74" s="3" t="s">
        <v>84</v>
      </c>
      <c r="B74" s="4" t="s">
        <v>24</v>
      </c>
      <c r="C74" s="4" t="s">
        <v>24</v>
      </c>
      <c r="D74" s="4" t="s">
        <v>24</v>
      </c>
      <c r="E74" s="4" t="s">
        <v>24</v>
      </c>
      <c r="F74" s="4" t="s">
        <v>24</v>
      </c>
      <c r="G74" s="4" t="s">
        <v>24</v>
      </c>
      <c r="H74" s="4" t="s">
        <v>24</v>
      </c>
      <c r="I74" s="4" t="s">
        <v>24</v>
      </c>
      <c r="J74" s="4" t="s">
        <v>24</v>
      </c>
      <c r="K74" s="4" t="s">
        <v>24</v>
      </c>
      <c r="L74" s="4" t="s">
        <v>24</v>
      </c>
      <c r="M74" s="4" t="s">
        <v>24</v>
      </c>
      <c r="N74" s="4" t="s">
        <v>24</v>
      </c>
      <c r="O74" s="5" t="s">
        <v>24</v>
      </c>
      <c r="P74" s="4" t="s">
        <v>24</v>
      </c>
      <c r="Q74" s="4" t="s">
        <v>24</v>
      </c>
      <c r="R74" s="4" t="s">
        <v>24</v>
      </c>
      <c r="S74" s="4" t="s">
        <v>24</v>
      </c>
    </row>
    <row r="75" spans="1:19" ht="16" x14ac:dyDescent="0.2">
      <c r="A75" s="3" t="s">
        <v>85</v>
      </c>
      <c r="B75" s="4">
        <v>775375000</v>
      </c>
      <c r="C75" s="4">
        <v>1077423000</v>
      </c>
      <c r="D75" s="4">
        <v>1062617000</v>
      </c>
      <c r="E75" s="4">
        <v>1535810000</v>
      </c>
      <c r="F75" s="4">
        <v>1502364000</v>
      </c>
      <c r="G75" s="4">
        <v>1479051000</v>
      </c>
      <c r="H75" s="4">
        <v>1683323000</v>
      </c>
      <c r="I75" s="4">
        <v>1681395000</v>
      </c>
      <c r="J75" s="4">
        <v>1702600000</v>
      </c>
      <c r="K75" s="4">
        <v>2170475000</v>
      </c>
      <c r="L75" s="4">
        <v>1942904000</v>
      </c>
      <c r="M75" s="4">
        <v>2050452000</v>
      </c>
      <c r="N75" s="4">
        <v>2062634000</v>
      </c>
      <c r="O75" s="5">
        <v>2098048000</v>
      </c>
      <c r="P75" s="4">
        <v>2059467000</v>
      </c>
      <c r="Q75" s="4">
        <v>2062634000</v>
      </c>
      <c r="R75" s="4">
        <v>2078490000</v>
      </c>
      <c r="S75" s="4">
        <v>2098048000</v>
      </c>
    </row>
    <row r="76" spans="1:19" ht="16" x14ac:dyDescent="0.2">
      <c r="A76" s="3" t="s">
        <v>86</v>
      </c>
      <c r="B76" s="4">
        <v>88615000</v>
      </c>
      <c r="C76" s="4">
        <v>101663000</v>
      </c>
      <c r="D76" s="4">
        <v>116631000</v>
      </c>
      <c r="E76" s="4">
        <v>123414000</v>
      </c>
      <c r="F76" s="4">
        <v>122178000</v>
      </c>
      <c r="G76" s="4">
        <v>-142136000</v>
      </c>
      <c r="H76" s="4">
        <v>-138406000</v>
      </c>
      <c r="I76" s="4">
        <v>-154763000</v>
      </c>
      <c r="J76" s="4">
        <v>-172292000</v>
      </c>
      <c r="K76" s="4">
        <v>72738000</v>
      </c>
      <c r="L76" s="4">
        <v>44083000</v>
      </c>
      <c r="M76" s="4">
        <v>36887000</v>
      </c>
      <c r="N76" s="4">
        <v>31640000</v>
      </c>
      <c r="O76" s="5">
        <v>462266000</v>
      </c>
      <c r="P76" s="4">
        <v>419066000</v>
      </c>
      <c r="Q76" s="4">
        <v>31640000</v>
      </c>
      <c r="R76" s="4">
        <v>435334000</v>
      </c>
      <c r="S76" s="4">
        <v>462266000</v>
      </c>
    </row>
    <row r="77" spans="1:19" ht="16" x14ac:dyDescent="0.2">
      <c r="A77" s="3" t="s">
        <v>87</v>
      </c>
      <c r="B77" s="4">
        <v>282578000</v>
      </c>
      <c r="C77" s="4">
        <v>300263000</v>
      </c>
      <c r="D77" s="4">
        <v>324021000</v>
      </c>
      <c r="E77" s="4">
        <v>356029000</v>
      </c>
      <c r="F77" s="4">
        <v>364027000</v>
      </c>
      <c r="G77" s="4">
        <v>122018000</v>
      </c>
      <c r="H77" s="4">
        <v>127951000</v>
      </c>
      <c r="I77" s="4">
        <v>127156000</v>
      </c>
      <c r="J77" s="4">
        <v>134351000</v>
      </c>
      <c r="K77" s="4">
        <v>401658000</v>
      </c>
      <c r="L77" s="4">
        <v>400582000</v>
      </c>
      <c r="M77" s="4">
        <v>412844000</v>
      </c>
      <c r="N77" s="4">
        <v>425882000</v>
      </c>
      <c r="O77" s="5">
        <v>462266000</v>
      </c>
      <c r="P77" s="4">
        <v>419066000</v>
      </c>
      <c r="Q77" s="4">
        <v>425882000</v>
      </c>
      <c r="R77" s="4">
        <v>435334000</v>
      </c>
      <c r="S77" s="4">
        <v>462266000</v>
      </c>
    </row>
    <row r="78" spans="1:19" ht="16" x14ac:dyDescent="0.2">
      <c r="A78" s="3" t="s">
        <v>88</v>
      </c>
      <c r="B78" s="4">
        <v>193963000</v>
      </c>
      <c r="C78" s="4">
        <v>198600000</v>
      </c>
      <c r="D78" s="4">
        <v>207390000</v>
      </c>
      <c r="E78" s="4">
        <v>232615000</v>
      </c>
      <c r="F78" s="4">
        <v>241849000</v>
      </c>
      <c r="G78" s="4">
        <v>264154000</v>
      </c>
      <c r="H78" s="4">
        <v>266357000</v>
      </c>
      <c r="I78" s="4">
        <v>281919000</v>
      </c>
      <c r="J78" s="4">
        <v>306643000</v>
      </c>
      <c r="K78" s="4">
        <v>328920000</v>
      </c>
      <c r="L78" s="4">
        <v>356499000</v>
      </c>
      <c r="M78" s="4">
        <v>375957000</v>
      </c>
      <c r="N78" s="4">
        <v>394242000</v>
      </c>
      <c r="O78" s="5" t="s">
        <v>24</v>
      </c>
      <c r="P78" s="4" t="s">
        <v>24</v>
      </c>
      <c r="Q78" s="4">
        <v>394242000</v>
      </c>
      <c r="R78" s="4" t="s">
        <v>24</v>
      </c>
      <c r="S78" s="4" t="s">
        <v>24</v>
      </c>
    </row>
    <row r="79" spans="1:19" ht="16" x14ac:dyDescent="0.2">
      <c r="A79" s="3" t="s">
        <v>89</v>
      </c>
      <c r="B79" s="4">
        <v>6211000</v>
      </c>
      <c r="C79" s="4">
        <v>5618000</v>
      </c>
      <c r="D79" s="4">
        <v>4959000</v>
      </c>
      <c r="E79" s="4">
        <v>6799000</v>
      </c>
      <c r="F79" s="4">
        <v>9122000</v>
      </c>
      <c r="G79" s="4">
        <v>8359000</v>
      </c>
      <c r="H79" s="4">
        <v>8792000</v>
      </c>
      <c r="I79" s="4">
        <v>2309000</v>
      </c>
      <c r="J79" s="4">
        <v>2899000</v>
      </c>
      <c r="K79" s="4" t="s">
        <v>24</v>
      </c>
      <c r="L79" s="4" t="s">
        <v>24</v>
      </c>
      <c r="M79" s="4" t="s">
        <v>24</v>
      </c>
      <c r="N79" s="4" t="s">
        <v>24</v>
      </c>
      <c r="O79" s="5" t="s">
        <v>24</v>
      </c>
      <c r="P79" s="4" t="s">
        <v>24</v>
      </c>
      <c r="Q79" s="4" t="s">
        <v>24</v>
      </c>
      <c r="R79" s="4" t="s">
        <v>24</v>
      </c>
      <c r="S79" s="4" t="s">
        <v>24</v>
      </c>
    </row>
    <row r="80" spans="1:19" ht="16" x14ac:dyDescent="0.2">
      <c r="A80" s="3" t="s">
        <v>90</v>
      </c>
      <c r="B80" s="4">
        <v>6211000</v>
      </c>
      <c r="C80" s="4">
        <v>5618000</v>
      </c>
      <c r="D80" s="4">
        <v>4959000</v>
      </c>
      <c r="E80" s="4">
        <v>6799000</v>
      </c>
      <c r="F80" s="4">
        <v>9122000</v>
      </c>
      <c r="G80" s="4">
        <v>8359000</v>
      </c>
      <c r="H80" s="4">
        <v>8792000</v>
      </c>
      <c r="I80" s="4">
        <v>2309000</v>
      </c>
      <c r="J80" s="4">
        <v>2899000</v>
      </c>
      <c r="K80" s="4" t="s">
        <v>24</v>
      </c>
      <c r="L80" s="4" t="s">
        <v>24</v>
      </c>
      <c r="M80" s="4" t="s">
        <v>24</v>
      </c>
      <c r="N80" s="4" t="s">
        <v>24</v>
      </c>
      <c r="O80" s="5" t="s">
        <v>24</v>
      </c>
      <c r="P80" s="4" t="s">
        <v>24</v>
      </c>
      <c r="Q80" s="4" t="s">
        <v>24</v>
      </c>
      <c r="R80" s="4" t="s">
        <v>24</v>
      </c>
      <c r="S80" s="4" t="s">
        <v>24</v>
      </c>
    </row>
    <row r="81" spans="1:19" ht="16" x14ac:dyDescent="0.2">
      <c r="A81" s="3" t="s">
        <v>91</v>
      </c>
      <c r="B81" s="4" t="s">
        <v>24</v>
      </c>
      <c r="C81" s="4" t="s">
        <v>24</v>
      </c>
      <c r="D81" s="4" t="s">
        <v>24</v>
      </c>
      <c r="E81" s="4" t="s">
        <v>24</v>
      </c>
      <c r="F81" s="4" t="s">
        <v>24</v>
      </c>
      <c r="G81" s="4" t="s">
        <v>24</v>
      </c>
      <c r="H81" s="4" t="s">
        <v>24</v>
      </c>
      <c r="I81" s="4" t="s">
        <v>24</v>
      </c>
      <c r="J81" s="4" t="s">
        <v>24</v>
      </c>
      <c r="K81" s="4" t="s">
        <v>24</v>
      </c>
      <c r="L81" s="4" t="s">
        <v>24</v>
      </c>
      <c r="M81" s="4" t="s">
        <v>24</v>
      </c>
      <c r="N81" s="4" t="s">
        <v>24</v>
      </c>
      <c r="O81" s="5" t="s">
        <v>24</v>
      </c>
      <c r="P81" s="4" t="s">
        <v>24</v>
      </c>
      <c r="Q81" s="4" t="s">
        <v>24</v>
      </c>
      <c r="R81" s="4" t="s">
        <v>24</v>
      </c>
      <c r="S81" s="4" t="s">
        <v>24</v>
      </c>
    </row>
    <row r="82" spans="1:19" ht="16" x14ac:dyDescent="0.2">
      <c r="A82" s="3" t="s">
        <v>92</v>
      </c>
      <c r="B82" s="4">
        <v>680549000</v>
      </c>
      <c r="C82" s="4">
        <v>970142000</v>
      </c>
      <c r="D82" s="4">
        <v>941027000</v>
      </c>
      <c r="E82" s="4">
        <v>1405597000</v>
      </c>
      <c r="F82" s="4">
        <v>1371064000</v>
      </c>
      <c r="G82" s="4">
        <v>1612828000</v>
      </c>
      <c r="H82" s="4">
        <v>1812937000</v>
      </c>
      <c r="I82" s="4">
        <v>1833849000</v>
      </c>
      <c r="J82" s="4">
        <v>1871993000</v>
      </c>
      <c r="K82" s="4">
        <v>2097737000</v>
      </c>
      <c r="L82" s="4">
        <v>1898821000</v>
      </c>
      <c r="M82" s="4">
        <v>2013565000</v>
      </c>
      <c r="N82" s="4">
        <v>2030994000</v>
      </c>
      <c r="O82" s="5">
        <v>1635782000</v>
      </c>
      <c r="P82" s="4">
        <v>1640401000</v>
      </c>
      <c r="Q82" s="4">
        <v>2030994000</v>
      </c>
      <c r="R82" s="4">
        <v>1643156000</v>
      </c>
      <c r="S82" s="4">
        <v>1635782000</v>
      </c>
    </row>
    <row r="83" spans="1:19" ht="16" x14ac:dyDescent="0.2">
      <c r="A83" s="3" t="s">
        <v>93</v>
      </c>
      <c r="B83" s="4">
        <v>651893000</v>
      </c>
      <c r="C83" s="4">
        <v>937178000</v>
      </c>
      <c r="D83" s="4">
        <v>910336000</v>
      </c>
      <c r="E83" s="4">
        <v>1376322000</v>
      </c>
      <c r="F83" s="4">
        <v>1336162000</v>
      </c>
      <c r="G83" s="4">
        <v>1316004000</v>
      </c>
      <c r="H83" s="4">
        <v>1467026000</v>
      </c>
      <c r="I83" s="4">
        <v>1459929000</v>
      </c>
      <c r="J83" s="4">
        <v>1479173000</v>
      </c>
      <c r="K83" s="4">
        <v>1675355000</v>
      </c>
      <c r="L83" s="4">
        <v>1434676000</v>
      </c>
      <c r="M83" s="4">
        <v>1479633000</v>
      </c>
      <c r="N83" s="4">
        <v>1513126000</v>
      </c>
      <c r="O83" s="5">
        <v>1501960000</v>
      </c>
      <c r="P83" s="4">
        <v>1522761000</v>
      </c>
      <c r="Q83" s="4">
        <v>1513126000</v>
      </c>
      <c r="R83" s="4">
        <v>1507872000</v>
      </c>
      <c r="S83" s="4">
        <v>1501960000</v>
      </c>
    </row>
    <row r="84" spans="1:19" ht="16" x14ac:dyDescent="0.2">
      <c r="A84" s="3" t="s">
        <v>94</v>
      </c>
      <c r="B84" s="4">
        <v>406804000</v>
      </c>
      <c r="C84" s="4">
        <v>566805000</v>
      </c>
      <c r="D84" s="4">
        <v>566588000</v>
      </c>
      <c r="E84" s="4">
        <v>834825000</v>
      </c>
      <c r="F84" s="4">
        <v>834102000</v>
      </c>
      <c r="G84" s="4">
        <v>843170000</v>
      </c>
      <c r="H84" s="4">
        <v>979628000</v>
      </c>
      <c r="I84" s="4">
        <v>964893000</v>
      </c>
      <c r="J84" s="4">
        <v>990887000</v>
      </c>
      <c r="K84" s="4">
        <v>1063911000</v>
      </c>
      <c r="L84" s="4">
        <v>851783000</v>
      </c>
      <c r="M84" s="4">
        <v>890268000</v>
      </c>
      <c r="N84" s="4">
        <v>919151000</v>
      </c>
      <c r="O84" s="5">
        <v>927485000</v>
      </c>
      <c r="P84" s="4">
        <v>916812000</v>
      </c>
      <c r="Q84" s="4">
        <v>919151000</v>
      </c>
      <c r="R84" s="4">
        <v>923274000</v>
      </c>
      <c r="S84" s="4">
        <v>927485000</v>
      </c>
    </row>
    <row r="85" spans="1:19" ht="16" x14ac:dyDescent="0.2">
      <c r="A85" s="3" t="s">
        <v>95</v>
      </c>
      <c r="B85" s="4">
        <v>245089000</v>
      </c>
      <c r="C85" s="4">
        <v>370373000</v>
      </c>
      <c r="D85" s="4">
        <v>343748000</v>
      </c>
      <c r="E85" s="4">
        <v>541497000</v>
      </c>
      <c r="F85" s="4">
        <v>502060000</v>
      </c>
      <c r="G85" s="4">
        <v>472834000</v>
      </c>
      <c r="H85" s="4">
        <v>487398000</v>
      </c>
      <c r="I85" s="4">
        <v>495036000</v>
      </c>
      <c r="J85" s="4">
        <v>488286000</v>
      </c>
      <c r="K85" s="4">
        <v>611444000</v>
      </c>
      <c r="L85" s="4">
        <v>582893000</v>
      </c>
      <c r="M85" s="4">
        <v>589365000</v>
      </c>
      <c r="N85" s="4">
        <v>593975000</v>
      </c>
      <c r="O85" s="5">
        <v>574475000</v>
      </c>
      <c r="P85" s="4">
        <v>605949000</v>
      </c>
      <c r="Q85" s="4">
        <v>593975000</v>
      </c>
      <c r="R85" s="4">
        <v>584598000</v>
      </c>
      <c r="S85" s="4">
        <v>574475000</v>
      </c>
    </row>
    <row r="86" spans="1:19" ht="16" x14ac:dyDescent="0.2">
      <c r="A86" s="3" t="s">
        <v>96</v>
      </c>
      <c r="B86" s="4" t="s">
        <v>24</v>
      </c>
      <c r="C86" s="4" t="s">
        <v>24</v>
      </c>
      <c r="D86" s="4" t="s">
        <v>24</v>
      </c>
      <c r="E86" s="4" t="s">
        <v>24</v>
      </c>
      <c r="F86" s="4" t="s">
        <v>24</v>
      </c>
      <c r="G86" s="4" t="s">
        <v>24</v>
      </c>
      <c r="H86" s="4" t="s">
        <v>24</v>
      </c>
      <c r="I86" s="4" t="s">
        <v>24</v>
      </c>
      <c r="J86" s="4" t="s">
        <v>24</v>
      </c>
      <c r="K86" s="4" t="s">
        <v>24</v>
      </c>
      <c r="L86" s="4" t="s">
        <v>24</v>
      </c>
      <c r="M86" s="4" t="s">
        <v>24</v>
      </c>
      <c r="N86" s="4" t="s">
        <v>24</v>
      </c>
      <c r="O86" s="5" t="s">
        <v>24</v>
      </c>
      <c r="P86" s="4" t="s">
        <v>24</v>
      </c>
      <c r="Q86" s="4" t="s">
        <v>24</v>
      </c>
      <c r="R86" s="4" t="s">
        <v>24</v>
      </c>
      <c r="S86" s="4" t="s">
        <v>24</v>
      </c>
    </row>
    <row r="87" spans="1:19" ht="16" x14ac:dyDescent="0.2">
      <c r="A87" s="3" t="s">
        <v>97</v>
      </c>
      <c r="B87" s="4" t="s">
        <v>24</v>
      </c>
      <c r="C87" s="4" t="s">
        <v>24</v>
      </c>
      <c r="D87" s="4" t="s">
        <v>24</v>
      </c>
      <c r="E87" s="4" t="s">
        <v>24</v>
      </c>
      <c r="F87" s="4" t="s">
        <v>24</v>
      </c>
      <c r="G87" s="4" t="s">
        <v>24</v>
      </c>
      <c r="H87" s="4" t="s">
        <v>24</v>
      </c>
      <c r="I87" s="4" t="s">
        <v>24</v>
      </c>
      <c r="J87" s="4" t="s">
        <v>24</v>
      </c>
      <c r="K87" s="4" t="s">
        <v>24</v>
      </c>
      <c r="L87" s="4" t="s">
        <v>24</v>
      </c>
      <c r="M87" s="4" t="s">
        <v>24</v>
      </c>
      <c r="N87" s="4" t="s">
        <v>24</v>
      </c>
      <c r="O87" s="5" t="s">
        <v>24</v>
      </c>
      <c r="P87" s="4" t="s">
        <v>24</v>
      </c>
      <c r="Q87" s="4" t="s">
        <v>24</v>
      </c>
      <c r="R87" s="4" t="s">
        <v>24</v>
      </c>
      <c r="S87" s="4" t="s">
        <v>24</v>
      </c>
    </row>
    <row r="88" spans="1:19" ht="16" x14ac:dyDescent="0.2">
      <c r="A88" s="3" t="s">
        <v>98</v>
      </c>
      <c r="B88" s="4">
        <v>28656000</v>
      </c>
      <c r="C88" s="4">
        <v>32964000</v>
      </c>
      <c r="D88" s="4">
        <v>30691000</v>
      </c>
      <c r="E88" s="4">
        <v>29275000</v>
      </c>
      <c r="F88" s="4">
        <v>34902000</v>
      </c>
      <c r="G88" s="4">
        <v>296824000</v>
      </c>
      <c r="H88" s="4">
        <v>345911000</v>
      </c>
      <c r="I88" s="4">
        <v>373920000</v>
      </c>
      <c r="J88" s="4">
        <v>392820000</v>
      </c>
      <c r="K88" s="4">
        <v>422382000</v>
      </c>
      <c r="L88" s="4">
        <v>464145000</v>
      </c>
      <c r="M88" s="4">
        <v>533932000</v>
      </c>
      <c r="N88" s="4">
        <v>517868000</v>
      </c>
      <c r="O88" s="5">
        <v>133822000</v>
      </c>
      <c r="P88" s="4">
        <v>117640000</v>
      </c>
      <c r="Q88" s="4">
        <v>517868000</v>
      </c>
      <c r="R88" s="4">
        <v>135284000</v>
      </c>
      <c r="S88" s="4">
        <v>133822000</v>
      </c>
    </row>
    <row r="89" spans="1:19" ht="16" x14ac:dyDescent="0.2">
      <c r="A89" s="3" t="s">
        <v>99</v>
      </c>
      <c r="B89" s="4">
        <v>2755542000</v>
      </c>
      <c r="C89" s="4">
        <v>3014076000</v>
      </c>
      <c r="D89" s="4">
        <v>3107070000</v>
      </c>
      <c r="E89" s="4">
        <v>3465915000</v>
      </c>
      <c r="F89" s="4">
        <v>3388967000</v>
      </c>
      <c r="G89" s="4">
        <v>3546470000</v>
      </c>
      <c r="H89" s="4">
        <v>3894170000</v>
      </c>
      <c r="I89" s="4">
        <v>3965904000</v>
      </c>
      <c r="J89" s="4">
        <v>4088807000</v>
      </c>
      <c r="K89" s="4">
        <v>4830358000</v>
      </c>
      <c r="L89" s="4">
        <v>5063840000</v>
      </c>
      <c r="M89" s="4">
        <v>5441446000</v>
      </c>
      <c r="N89" s="4">
        <v>5524607000</v>
      </c>
      <c r="O89" s="5">
        <v>5907669000</v>
      </c>
      <c r="P89" s="4">
        <v>5438729000</v>
      </c>
      <c r="Q89" s="4">
        <v>5524607000</v>
      </c>
      <c r="R89" s="4">
        <v>5640910000</v>
      </c>
      <c r="S89" s="4">
        <v>5907669000</v>
      </c>
    </row>
    <row r="90" spans="1:19" ht="16" x14ac:dyDescent="0.2">
      <c r="A90" s="3" t="s">
        <v>100</v>
      </c>
      <c r="B90" s="4">
        <v>775520000</v>
      </c>
      <c r="C90" s="4">
        <v>682911000</v>
      </c>
      <c r="D90" s="4">
        <v>909205000</v>
      </c>
      <c r="E90" s="4">
        <v>898116000</v>
      </c>
      <c r="F90" s="4">
        <v>895821000</v>
      </c>
      <c r="G90" s="4">
        <v>965645000</v>
      </c>
      <c r="H90" s="4">
        <v>1007502000</v>
      </c>
      <c r="I90" s="4">
        <v>1111432000</v>
      </c>
      <c r="J90" s="4">
        <v>1166095000</v>
      </c>
      <c r="K90" s="4">
        <v>1243732000</v>
      </c>
      <c r="L90" s="4">
        <v>1370438000</v>
      </c>
      <c r="M90" s="4">
        <v>1499548000</v>
      </c>
      <c r="N90" s="4">
        <v>1572474000</v>
      </c>
      <c r="O90" s="5">
        <v>1505138000</v>
      </c>
      <c r="P90" s="4">
        <v>1513622000</v>
      </c>
      <c r="Q90" s="4">
        <v>1572474000</v>
      </c>
      <c r="R90" s="4">
        <v>1420518000</v>
      </c>
      <c r="S90" s="4">
        <v>1505138000</v>
      </c>
    </row>
    <row r="91" spans="1:19" ht="16" x14ac:dyDescent="0.2">
      <c r="A91" s="3" t="s">
        <v>101</v>
      </c>
      <c r="B91" s="4">
        <v>416715000</v>
      </c>
      <c r="C91" s="4">
        <v>477801000</v>
      </c>
      <c r="D91" s="4">
        <v>490621000</v>
      </c>
      <c r="E91" s="4">
        <v>487738000</v>
      </c>
      <c r="F91" s="4">
        <v>460478000</v>
      </c>
      <c r="G91" s="4">
        <v>488251000</v>
      </c>
      <c r="H91" s="4">
        <v>501213000</v>
      </c>
      <c r="I91" s="4">
        <v>567840000</v>
      </c>
      <c r="J91" s="4">
        <v>652091000</v>
      </c>
      <c r="K91" s="4">
        <v>665402000</v>
      </c>
      <c r="L91" s="4">
        <v>671886000</v>
      </c>
      <c r="M91" s="4">
        <v>734275000</v>
      </c>
      <c r="N91" s="4">
        <v>849284000</v>
      </c>
      <c r="O91" s="5">
        <v>790158000</v>
      </c>
      <c r="P91" s="4">
        <v>751074000</v>
      </c>
      <c r="Q91" s="4">
        <v>849284000</v>
      </c>
      <c r="R91" s="4">
        <v>724104000</v>
      </c>
      <c r="S91" s="4">
        <v>790158000</v>
      </c>
    </row>
    <row r="92" spans="1:19" ht="16" x14ac:dyDescent="0.2">
      <c r="A92" s="3" t="s">
        <v>102</v>
      </c>
      <c r="B92" s="4" t="s">
        <v>24</v>
      </c>
      <c r="C92" s="4" t="s">
        <v>24</v>
      </c>
      <c r="D92" s="4" t="s">
        <v>24</v>
      </c>
      <c r="E92" s="4" t="s">
        <v>24</v>
      </c>
      <c r="F92" s="4" t="s">
        <v>24</v>
      </c>
      <c r="G92" s="4" t="s">
        <v>24</v>
      </c>
      <c r="H92" s="4" t="s">
        <v>24</v>
      </c>
      <c r="I92" s="4" t="s">
        <v>24</v>
      </c>
      <c r="J92" s="4" t="s">
        <v>24</v>
      </c>
      <c r="K92" s="4" t="s">
        <v>24</v>
      </c>
      <c r="L92" s="4" t="s">
        <v>24</v>
      </c>
      <c r="M92" s="4" t="s">
        <v>24</v>
      </c>
      <c r="N92" s="4" t="s">
        <v>24</v>
      </c>
      <c r="O92" s="5" t="s">
        <v>24</v>
      </c>
      <c r="P92" s="4" t="s">
        <v>24</v>
      </c>
      <c r="Q92" s="4" t="s">
        <v>24</v>
      </c>
      <c r="R92" s="4" t="s">
        <v>24</v>
      </c>
      <c r="S92" s="4" t="s">
        <v>24</v>
      </c>
    </row>
    <row r="93" spans="1:19" ht="16" x14ac:dyDescent="0.2">
      <c r="A93" s="3" t="s">
        <v>103</v>
      </c>
      <c r="B93" s="4" t="s">
        <v>24</v>
      </c>
      <c r="C93" s="4" t="s">
        <v>24</v>
      </c>
      <c r="D93" s="4" t="s">
        <v>24</v>
      </c>
      <c r="E93" s="4" t="s">
        <v>24</v>
      </c>
      <c r="F93" s="4" t="s">
        <v>24</v>
      </c>
      <c r="G93" s="4" t="s">
        <v>24</v>
      </c>
      <c r="H93" s="4" t="s">
        <v>24</v>
      </c>
      <c r="I93" s="4" t="s">
        <v>24</v>
      </c>
      <c r="J93" s="4" t="s">
        <v>24</v>
      </c>
      <c r="K93" s="4" t="s">
        <v>24</v>
      </c>
      <c r="L93" s="4" t="s">
        <v>24</v>
      </c>
      <c r="M93" s="4" t="s">
        <v>24</v>
      </c>
      <c r="N93" s="4" t="s">
        <v>24</v>
      </c>
      <c r="O93" s="5" t="s">
        <v>24</v>
      </c>
      <c r="P93" s="4" t="s">
        <v>24</v>
      </c>
      <c r="Q93" s="4" t="s">
        <v>24</v>
      </c>
      <c r="R93" s="4" t="s">
        <v>24</v>
      </c>
      <c r="S93" s="4" t="s">
        <v>24</v>
      </c>
    </row>
    <row r="94" spans="1:19" ht="16" x14ac:dyDescent="0.2">
      <c r="A94" s="3" t="s">
        <v>104</v>
      </c>
      <c r="B94" s="4">
        <v>358805000</v>
      </c>
      <c r="C94" s="4">
        <v>205110000</v>
      </c>
      <c r="D94" s="4">
        <v>418584000</v>
      </c>
      <c r="E94" s="4">
        <v>410378000</v>
      </c>
      <c r="F94" s="4">
        <v>435343000</v>
      </c>
      <c r="G94" s="4">
        <v>477394000</v>
      </c>
      <c r="H94" s="4">
        <v>506289000</v>
      </c>
      <c r="I94" s="4">
        <v>543592000</v>
      </c>
      <c r="J94" s="4">
        <v>514004000</v>
      </c>
      <c r="K94" s="4">
        <v>578330000</v>
      </c>
      <c r="L94" s="4">
        <v>698552000</v>
      </c>
      <c r="M94" s="4">
        <v>765273000</v>
      </c>
      <c r="N94" s="4">
        <v>723190000</v>
      </c>
      <c r="O94" s="5">
        <v>714980000</v>
      </c>
      <c r="P94" s="4">
        <v>762548000</v>
      </c>
      <c r="Q94" s="4">
        <v>723190000</v>
      </c>
      <c r="R94" s="4">
        <v>696414000</v>
      </c>
      <c r="S94" s="4">
        <v>714980000</v>
      </c>
    </row>
    <row r="95" spans="1:19" ht="16" x14ac:dyDescent="0.2">
      <c r="A95" s="3" t="s">
        <v>105</v>
      </c>
      <c r="B95" s="4">
        <v>489000</v>
      </c>
      <c r="C95" s="4">
        <v>1522000</v>
      </c>
      <c r="D95" s="4">
        <v>1787000</v>
      </c>
      <c r="E95" s="4">
        <v>19332000</v>
      </c>
      <c r="F95" s="4">
        <v>19041000</v>
      </c>
      <c r="G95" s="4">
        <v>18848000</v>
      </c>
      <c r="H95" s="4">
        <v>15030000</v>
      </c>
      <c r="I95" s="4">
        <v>15364000</v>
      </c>
      <c r="J95" s="4">
        <v>16013000</v>
      </c>
      <c r="K95" s="4">
        <v>71236000</v>
      </c>
      <c r="L95" s="4">
        <v>70542000</v>
      </c>
      <c r="M95" s="4">
        <v>74049000</v>
      </c>
      <c r="N95" s="4">
        <v>82785000</v>
      </c>
      <c r="O95" s="5">
        <v>86584000</v>
      </c>
      <c r="P95" s="4">
        <v>78862000</v>
      </c>
      <c r="Q95" s="4">
        <v>82785000</v>
      </c>
      <c r="R95" s="4">
        <v>84343000</v>
      </c>
      <c r="S95" s="4">
        <v>86584000</v>
      </c>
    </row>
    <row r="96" spans="1:19" ht="16" x14ac:dyDescent="0.2">
      <c r="A96" s="3" t="s">
        <v>106</v>
      </c>
      <c r="B96" s="4" t="s">
        <v>24</v>
      </c>
      <c r="C96" s="4">
        <v>1522000</v>
      </c>
      <c r="D96" s="4">
        <v>1787000</v>
      </c>
      <c r="E96" s="4">
        <v>19332000</v>
      </c>
      <c r="F96" s="4">
        <v>19041000</v>
      </c>
      <c r="G96" s="4">
        <v>18848000</v>
      </c>
      <c r="H96" s="4">
        <v>15030000</v>
      </c>
      <c r="I96" s="4">
        <v>15364000</v>
      </c>
      <c r="J96" s="4">
        <v>16013000</v>
      </c>
      <c r="K96" s="4">
        <v>18092000</v>
      </c>
      <c r="L96" s="4">
        <v>16910000</v>
      </c>
      <c r="M96" s="4">
        <v>16235000</v>
      </c>
      <c r="N96" s="4">
        <v>15567000</v>
      </c>
      <c r="O96" s="5">
        <v>15399000</v>
      </c>
      <c r="P96" s="4">
        <v>15635000</v>
      </c>
      <c r="Q96" s="4">
        <v>15567000</v>
      </c>
      <c r="R96" s="4">
        <v>15524000</v>
      </c>
      <c r="S96" s="4">
        <v>15399000</v>
      </c>
    </row>
    <row r="97" spans="1:19" ht="16" x14ac:dyDescent="0.2">
      <c r="A97" s="3" t="s">
        <v>107</v>
      </c>
      <c r="B97" s="4">
        <v>489000</v>
      </c>
      <c r="C97" s="4">
        <v>1522000</v>
      </c>
      <c r="D97" s="4" t="s">
        <v>24</v>
      </c>
      <c r="E97" s="4" t="s">
        <v>24</v>
      </c>
      <c r="F97" s="4" t="s">
        <v>24</v>
      </c>
      <c r="G97" s="4" t="s">
        <v>24</v>
      </c>
      <c r="H97" s="4" t="s">
        <v>24</v>
      </c>
      <c r="I97" s="4" t="s">
        <v>24</v>
      </c>
      <c r="J97" s="4" t="s">
        <v>24</v>
      </c>
      <c r="K97" s="4">
        <v>53144000</v>
      </c>
      <c r="L97" s="4">
        <v>53632000</v>
      </c>
      <c r="M97" s="4">
        <v>57814000</v>
      </c>
      <c r="N97" s="4">
        <v>67218000</v>
      </c>
      <c r="O97" s="5">
        <v>71185000</v>
      </c>
      <c r="P97" s="4">
        <v>63227000</v>
      </c>
      <c r="Q97" s="4">
        <v>67218000</v>
      </c>
      <c r="R97" s="4">
        <v>68819000</v>
      </c>
      <c r="S97" s="4">
        <v>71185000</v>
      </c>
    </row>
    <row r="98" spans="1:19" ht="16" x14ac:dyDescent="0.2">
      <c r="A98" s="3" t="s">
        <v>108</v>
      </c>
      <c r="B98" s="4">
        <v>456690000</v>
      </c>
      <c r="C98" s="4">
        <v>646480000</v>
      </c>
      <c r="D98" s="4">
        <v>383527000</v>
      </c>
      <c r="E98" s="4">
        <v>381295000</v>
      </c>
      <c r="F98" s="4">
        <v>368555000</v>
      </c>
      <c r="G98" s="4">
        <v>429235000</v>
      </c>
      <c r="H98" s="4">
        <v>489242000</v>
      </c>
      <c r="I98" s="4">
        <v>524156000</v>
      </c>
      <c r="J98" s="4">
        <v>552290000</v>
      </c>
      <c r="K98" s="4">
        <v>623642000</v>
      </c>
      <c r="L98" s="4">
        <v>722252000</v>
      </c>
      <c r="M98" s="4">
        <v>788134000</v>
      </c>
      <c r="N98" s="4">
        <v>1098263000</v>
      </c>
      <c r="O98" s="5">
        <v>1357740000</v>
      </c>
      <c r="P98" s="4">
        <v>1046312000</v>
      </c>
      <c r="Q98" s="4">
        <v>1098263000</v>
      </c>
      <c r="R98" s="4">
        <v>1156530000</v>
      </c>
      <c r="S98" s="4">
        <v>1357740000</v>
      </c>
    </row>
    <row r="99" spans="1:19" ht="16" x14ac:dyDescent="0.2">
      <c r="A99" s="3" t="s">
        <v>109</v>
      </c>
      <c r="B99" s="4" t="s">
        <v>24</v>
      </c>
      <c r="C99" s="4">
        <v>441695000</v>
      </c>
      <c r="D99" s="4">
        <v>383527000</v>
      </c>
      <c r="E99" s="4">
        <v>381295000</v>
      </c>
      <c r="F99" s="4">
        <v>368555000</v>
      </c>
      <c r="G99" s="4">
        <v>429235000</v>
      </c>
      <c r="H99" s="4">
        <v>489242000</v>
      </c>
      <c r="I99" s="4">
        <v>524156000</v>
      </c>
      <c r="J99" s="4">
        <v>552290000</v>
      </c>
      <c r="K99" s="4">
        <v>623642000</v>
      </c>
      <c r="L99" s="4">
        <v>722252000</v>
      </c>
      <c r="M99" s="4">
        <v>788134000</v>
      </c>
      <c r="N99" s="4">
        <v>1098263000</v>
      </c>
      <c r="O99" s="5">
        <v>1357740000</v>
      </c>
      <c r="P99" s="4">
        <v>1046312000</v>
      </c>
      <c r="Q99" s="4">
        <v>1098263000</v>
      </c>
      <c r="R99" s="4">
        <v>1156530000</v>
      </c>
      <c r="S99" s="4">
        <v>1357740000</v>
      </c>
    </row>
    <row r="100" spans="1:19" ht="16" x14ac:dyDescent="0.2">
      <c r="A100" s="3" t="s">
        <v>110</v>
      </c>
      <c r="B100" s="4" t="s">
        <v>24</v>
      </c>
      <c r="C100" s="4" t="s">
        <v>24</v>
      </c>
      <c r="D100" s="4" t="s">
        <v>24</v>
      </c>
      <c r="E100" s="4" t="s">
        <v>24</v>
      </c>
      <c r="F100" s="4" t="s">
        <v>24</v>
      </c>
      <c r="G100" s="4" t="s">
        <v>24</v>
      </c>
      <c r="H100" s="4" t="s">
        <v>24</v>
      </c>
      <c r="I100" s="4" t="s">
        <v>24</v>
      </c>
      <c r="J100" s="4" t="s">
        <v>24</v>
      </c>
      <c r="K100" s="4" t="s">
        <v>24</v>
      </c>
      <c r="L100" s="4" t="s">
        <v>24</v>
      </c>
      <c r="M100" s="4" t="s">
        <v>24</v>
      </c>
      <c r="N100" s="4" t="s">
        <v>24</v>
      </c>
      <c r="O100" s="5" t="s">
        <v>24</v>
      </c>
      <c r="P100" s="4" t="s">
        <v>24</v>
      </c>
      <c r="Q100" s="4" t="s">
        <v>24</v>
      </c>
      <c r="R100" s="4" t="s">
        <v>24</v>
      </c>
      <c r="S100" s="4" t="s">
        <v>24</v>
      </c>
    </row>
    <row r="101" spans="1:19" ht="16" x14ac:dyDescent="0.2">
      <c r="A101" s="3" t="s">
        <v>111</v>
      </c>
      <c r="B101" s="4" t="s">
        <v>24</v>
      </c>
      <c r="C101" s="4" t="s">
        <v>24</v>
      </c>
      <c r="D101" s="4" t="s">
        <v>24</v>
      </c>
      <c r="E101" s="4" t="s">
        <v>24</v>
      </c>
      <c r="F101" s="4" t="s">
        <v>24</v>
      </c>
      <c r="G101" s="4" t="s">
        <v>24</v>
      </c>
      <c r="H101" s="4" t="s">
        <v>24</v>
      </c>
      <c r="I101" s="4" t="s">
        <v>24</v>
      </c>
      <c r="J101" s="4" t="s">
        <v>24</v>
      </c>
      <c r="K101" s="4" t="s">
        <v>24</v>
      </c>
      <c r="L101" s="4" t="s">
        <v>24</v>
      </c>
      <c r="M101" s="4" t="s">
        <v>24</v>
      </c>
      <c r="N101" s="4" t="s">
        <v>24</v>
      </c>
      <c r="O101" s="5" t="s">
        <v>24</v>
      </c>
      <c r="P101" s="4" t="s">
        <v>24</v>
      </c>
      <c r="Q101" s="4" t="s">
        <v>24</v>
      </c>
      <c r="R101" s="4" t="s">
        <v>24</v>
      </c>
      <c r="S101" s="4" t="s">
        <v>24</v>
      </c>
    </row>
    <row r="102" spans="1:19" ht="16" x14ac:dyDescent="0.2">
      <c r="A102" s="3" t="s">
        <v>112</v>
      </c>
      <c r="B102" s="4">
        <v>456690000</v>
      </c>
      <c r="C102" s="4">
        <v>204785000</v>
      </c>
      <c r="D102" s="4" t="s">
        <v>24</v>
      </c>
      <c r="E102" s="4" t="s">
        <v>24</v>
      </c>
      <c r="F102" s="4" t="s">
        <v>24</v>
      </c>
      <c r="G102" s="4" t="s">
        <v>24</v>
      </c>
      <c r="H102" s="4" t="s">
        <v>24</v>
      </c>
      <c r="I102" s="4" t="s">
        <v>24</v>
      </c>
      <c r="J102" s="4" t="s">
        <v>24</v>
      </c>
      <c r="K102" s="4" t="s">
        <v>24</v>
      </c>
      <c r="L102" s="4" t="s">
        <v>24</v>
      </c>
      <c r="M102" s="4" t="s">
        <v>24</v>
      </c>
      <c r="N102" s="4" t="s">
        <v>24</v>
      </c>
      <c r="O102" s="5" t="s">
        <v>24</v>
      </c>
      <c r="P102" s="4" t="s">
        <v>24</v>
      </c>
      <c r="Q102" s="4" t="s">
        <v>24</v>
      </c>
      <c r="R102" s="4" t="s">
        <v>24</v>
      </c>
      <c r="S102" s="4" t="s">
        <v>24</v>
      </c>
    </row>
    <row r="103" spans="1:19" ht="16" x14ac:dyDescent="0.2">
      <c r="A103" s="3" t="s">
        <v>113</v>
      </c>
      <c r="B103" s="4">
        <v>1232699000</v>
      </c>
      <c r="C103" s="4">
        <v>1330913000</v>
      </c>
      <c r="D103" s="4">
        <v>1294519000</v>
      </c>
      <c r="E103" s="4">
        <v>1298743000</v>
      </c>
      <c r="F103" s="4">
        <v>1283417000</v>
      </c>
      <c r="G103" s="4">
        <v>1413728000</v>
      </c>
      <c r="H103" s="4">
        <v>1511774000</v>
      </c>
      <c r="I103" s="4">
        <v>1650952000</v>
      </c>
      <c r="J103" s="4">
        <v>1734398000</v>
      </c>
      <c r="K103" s="4">
        <v>1938610000</v>
      </c>
      <c r="L103" s="4">
        <v>2163232000</v>
      </c>
      <c r="M103" s="4">
        <v>2361731000</v>
      </c>
      <c r="N103" s="4">
        <v>2753522000</v>
      </c>
      <c r="O103" s="5">
        <v>2949462000</v>
      </c>
      <c r="P103" s="4">
        <v>2638796000</v>
      </c>
      <c r="Q103" s="4">
        <v>2753522000</v>
      </c>
      <c r="R103" s="4">
        <v>2661391000</v>
      </c>
      <c r="S103" s="4">
        <v>2949462000</v>
      </c>
    </row>
    <row r="104" spans="1:19" ht="16" x14ac:dyDescent="0.2">
      <c r="A104" s="3" t="s">
        <v>114</v>
      </c>
      <c r="B104" s="4">
        <v>359998000</v>
      </c>
      <c r="C104" s="4">
        <v>153335000</v>
      </c>
      <c r="D104" s="4">
        <v>154112000</v>
      </c>
      <c r="E104" s="4">
        <v>335331000</v>
      </c>
      <c r="F104" s="4">
        <v>316399000</v>
      </c>
      <c r="G104" s="4">
        <v>300065000</v>
      </c>
      <c r="H104" s="4">
        <v>408296000</v>
      </c>
      <c r="I104" s="4">
        <v>294786000</v>
      </c>
      <c r="J104" s="4">
        <v>279764000</v>
      </c>
      <c r="K104" s="4">
        <v>499089000</v>
      </c>
      <c r="L104" s="4">
        <v>464981000</v>
      </c>
      <c r="M104" s="4">
        <v>466286000</v>
      </c>
      <c r="N104" s="4">
        <v>452389000</v>
      </c>
      <c r="O104" s="5">
        <v>482380000</v>
      </c>
      <c r="P104" s="4">
        <v>634069000</v>
      </c>
      <c r="Q104" s="4">
        <v>452389000</v>
      </c>
      <c r="R104" s="4">
        <v>557607000</v>
      </c>
      <c r="S104" s="4">
        <v>482380000</v>
      </c>
    </row>
    <row r="105" spans="1:19" ht="16" x14ac:dyDescent="0.2">
      <c r="A105" s="3" t="s">
        <v>115</v>
      </c>
      <c r="B105" s="4">
        <v>151184000</v>
      </c>
      <c r="C105" s="4">
        <v>153335000</v>
      </c>
      <c r="D105" s="4">
        <v>154112000</v>
      </c>
      <c r="E105" s="4">
        <v>335331000</v>
      </c>
      <c r="F105" s="4">
        <v>316399000</v>
      </c>
      <c r="G105" s="4">
        <v>300065000</v>
      </c>
      <c r="H105" s="4">
        <v>408296000</v>
      </c>
      <c r="I105" s="4">
        <v>294786000</v>
      </c>
      <c r="J105" s="4">
        <v>279764000</v>
      </c>
      <c r="K105" s="4">
        <v>294139000</v>
      </c>
      <c r="L105" s="4">
        <v>259619000</v>
      </c>
      <c r="M105" s="4">
        <v>245450000</v>
      </c>
      <c r="N105" s="4">
        <v>231625000</v>
      </c>
      <c r="O105" s="5">
        <v>231454000</v>
      </c>
      <c r="P105" s="4">
        <v>415101000</v>
      </c>
      <c r="Q105" s="4">
        <v>231625000</v>
      </c>
      <c r="R105" s="4">
        <v>331319000</v>
      </c>
      <c r="S105" s="4">
        <v>231454000</v>
      </c>
    </row>
    <row r="106" spans="1:19" ht="16" x14ac:dyDescent="0.2">
      <c r="A106" s="3" t="s">
        <v>116</v>
      </c>
      <c r="B106" s="4">
        <v>208814000</v>
      </c>
      <c r="C106" s="4" t="s">
        <v>24</v>
      </c>
      <c r="D106" s="4" t="s">
        <v>24</v>
      </c>
      <c r="E106" s="4" t="s">
        <v>24</v>
      </c>
      <c r="F106" s="4" t="s">
        <v>24</v>
      </c>
      <c r="G106" s="4" t="s">
        <v>24</v>
      </c>
      <c r="H106" s="4" t="s">
        <v>24</v>
      </c>
      <c r="I106" s="4" t="s">
        <v>24</v>
      </c>
      <c r="J106" s="4" t="s">
        <v>24</v>
      </c>
      <c r="K106" s="4">
        <v>204950000</v>
      </c>
      <c r="L106" s="4">
        <v>205362000</v>
      </c>
      <c r="M106" s="4">
        <v>220836000</v>
      </c>
      <c r="N106" s="4">
        <v>220764000</v>
      </c>
      <c r="O106" s="5">
        <v>250926000</v>
      </c>
      <c r="P106" s="4">
        <v>218968000</v>
      </c>
      <c r="Q106" s="4">
        <v>220764000</v>
      </c>
      <c r="R106" s="4">
        <v>226288000</v>
      </c>
      <c r="S106" s="4">
        <v>250926000</v>
      </c>
    </row>
    <row r="107" spans="1:19" ht="16" x14ac:dyDescent="0.2">
      <c r="A107" s="3" t="s">
        <v>117</v>
      </c>
      <c r="B107" s="4" t="s">
        <v>24</v>
      </c>
      <c r="C107" s="4">
        <v>284697000</v>
      </c>
      <c r="D107" s="4">
        <v>301260000</v>
      </c>
      <c r="E107" s="4">
        <v>352215000</v>
      </c>
      <c r="F107" s="4">
        <v>359764000</v>
      </c>
      <c r="G107" s="4">
        <v>352621000</v>
      </c>
      <c r="H107" s="4">
        <v>436158000</v>
      </c>
      <c r="I107" s="4">
        <v>346049000</v>
      </c>
      <c r="J107" s="4">
        <v>333204000</v>
      </c>
      <c r="K107" s="4">
        <v>334879000</v>
      </c>
      <c r="L107" s="4">
        <v>382383000</v>
      </c>
      <c r="M107" s="4">
        <v>360340000</v>
      </c>
      <c r="N107" s="4">
        <v>344405000</v>
      </c>
      <c r="O107" s="5">
        <v>357740000</v>
      </c>
      <c r="P107" s="4">
        <v>323442000</v>
      </c>
      <c r="Q107" s="4">
        <v>344405000</v>
      </c>
      <c r="R107" s="4">
        <v>355587000</v>
      </c>
      <c r="S107" s="4">
        <v>357740000</v>
      </c>
    </row>
    <row r="108" spans="1:19" ht="16" x14ac:dyDescent="0.2">
      <c r="A108" s="3" t="s">
        <v>118</v>
      </c>
      <c r="B108" s="4" t="s">
        <v>24</v>
      </c>
      <c r="C108" s="4" t="s">
        <v>24</v>
      </c>
      <c r="D108" s="4" t="s">
        <v>24</v>
      </c>
      <c r="E108" s="4" t="s">
        <v>24</v>
      </c>
      <c r="F108" s="4" t="s">
        <v>24</v>
      </c>
      <c r="G108" s="4" t="s">
        <v>24</v>
      </c>
      <c r="H108" s="4" t="s">
        <v>24</v>
      </c>
      <c r="I108" s="4" t="s">
        <v>24</v>
      </c>
      <c r="J108" s="4" t="s">
        <v>24</v>
      </c>
      <c r="K108" s="4" t="s">
        <v>24</v>
      </c>
      <c r="L108" s="4" t="s">
        <v>24</v>
      </c>
      <c r="M108" s="4" t="s">
        <v>24</v>
      </c>
      <c r="N108" s="4" t="s">
        <v>24</v>
      </c>
      <c r="O108" s="5" t="s">
        <v>24</v>
      </c>
      <c r="P108" s="4" t="s">
        <v>24</v>
      </c>
      <c r="Q108" s="4" t="s">
        <v>24</v>
      </c>
      <c r="R108" s="4" t="s">
        <v>24</v>
      </c>
      <c r="S108" s="4" t="s">
        <v>24</v>
      </c>
    </row>
    <row r="109" spans="1:19" ht="16" x14ac:dyDescent="0.2">
      <c r="A109" s="3" t="s">
        <v>119</v>
      </c>
      <c r="B109" s="4" t="s">
        <v>24</v>
      </c>
      <c r="C109" s="4" t="s">
        <v>24</v>
      </c>
      <c r="D109" s="4" t="s">
        <v>24</v>
      </c>
      <c r="E109" s="4" t="s">
        <v>24</v>
      </c>
      <c r="F109" s="4" t="s">
        <v>24</v>
      </c>
      <c r="G109" s="4" t="s">
        <v>24</v>
      </c>
      <c r="H109" s="4" t="s">
        <v>24</v>
      </c>
      <c r="I109" s="4" t="s">
        <v>24</v>
      </c>
      <c r="J109" s="4" t="s">
        <v>24</v>
      </c>
      <c r="K109" s="4" t="s">
        <v>24</v>
      </c>
      <c r="L109" s="4" t="s">
        <v>24</v>
      </c>
      <c r="M109" s="4" t="s">
        <v>24</v>
      </c>
      <c r="N109" s="4" t="s">
        <v>24</v>
      </c>
      <c r="O109" s="5" t="s">
        <v>24</v>
      </c>
      <c r="P109" s="4" t="s">
        <v>24</v>
      </c>
      <c r="Q109" s="4" t="s">
        <v>24</v>
      </c>
      <c r="R109" s="4" t="s">
        <v>24</v>
      </c>
      <c r="S109" s="4" t="s">
        <v>24</v>
      </c>
    </row>
    <row r="110" spans="1:19" ht="16" x14ac:dyDescent="0.2">
      <c r="A110" s="3" t="s">
        <v>109</v>
      </c>
      <c r="B110" s="4" t="s">
        <v>24</v>
      </c>
      <c r="C110" s="4" t="s">
        <v>24</v>
      </c>
      <c r="D110" s="4" t="s">
        <v>24</v>
      </c>
      <c r="E110" s="4" t="s">
        <v>24</v>
      </c>
      <c r="F110" s="4" t="s">
        <v>24</v>
      </c>
      <c r="G110" s="4" t="s">
        <v>24</v>
      </c>
      <c r="H110" s="4" t="s">
        <v>24</v>
      </c>
      <c r="I110" s="4" t="s">
        <v>24</v>
      </c>
      <c r="J110" s="4" t="s">
        <v>24</v>
      </c>
      <c r="K110" s="4" t="s">
        <v>24</v>
      </c>
      <c r="L110" s="4" t="s">
        <v>24</v>
      </c>
      <c r="M110" s="4" t="s">
        <v>24</v>
      </c>
      <c r="N110" s="4" t="s">
        <v>24</v>
      </c>
      <c r="O110" s="5" t="s">
        <v>24</v>
      </c>
      <c r="P110" s="4" t="s">
        <v>24</v>
      </c>
      <c r="Q110" s="4" t="s">
        <v>24</v>
      </c>
      <c r="R110" s="4" t="s">
        <v>24</v>
      </c>
      <c r="S110" s="4" t="s">
        <v>24</v>
      </c>
    </row>
    <row r="111" spans="1:19" ht="16" x14ac:dyDescent="0.2">
      <c r="A111" s="3" t="s">
        <v>111</v>
      </c>
      <c r="B111" s="4" t="s">
        <v>24</v>
      </c>
      <c r="C111" s="4" t="s">
        <v>24</v>
      </c>
      <c r="D111" s="4" t="s">
        <v>24</v>
      </c>
      <c r="E111" s="4" t="s">
        <v>24</v>
      </c>
      <c r="F111" s="4" t="s">
        <v>24</v>
      </c>
      <c r="G111" s="4" t="s">
        <v>24</v>
      </c>
      <c r="H111" s="4" t="s">
        <v>24</v>
      </c>
      <c r="I111" s="4" t="s">
        <v>24</v>
      </c>
      <c r="J111" s="4" t="s">
        <v>24</v>
      </c>
      <c r="K111" s="4" t="s">
        <v>24</v>
      </c>
      <c r="L111" s="4" t="s">
        <v>24</v>
      </c>
      <c r="M111" s="4" t="s">
        <v>24</v>
      </c>
      <c r="N111" s="4" t="s">
        <v>24</v>
      </c>
      <c r="O111" s="5" t="s">
        <v>24</v>
      </c>
      <c r="P111" s="4" t="s">
        <v>24</v>
      </c>
      <c r="Q111" s="4" t="s">
        <v>24</v>
      </c>
      <c r="R111" s="4" t="s">
        <v>24</v>
      </c>
      <c r="S111" s="4" t="s">
        <v>24</v>
      </c>
    </row>
    <row r="112" spans="1:19" ht="16" x14ac:dyDescent="0.2">
      <c r="A112" s="3" t="s">
        <v>110</v>
      </c>
      <c r="B112" s="4" t="s">
        <v>24</v>
      </c>
      <c r="C112" s="4" t="s">
        <v>24</v>
      </c>
      <c r="D112" s="4" t="s">
        <v>24</v>
      </c>
      <c r="E112" s="4" t="s">
        <v>24</v>
      </c>
      <c r="F112" s="4" t="s">
        <v>24</v>
      </c>
      <c r="G112" s="4" t="s">
        <v>24</v>
      </c>
      <c r="H112" s="4" t="s">
        <v>24</v>
      </c>
      <c r="I112" s="4" t="s">
        <v>24</v>
      </c>
      <c r="J112" s="4" t="s">
        <v>24</v>
      </c>
      <c r="K112" s="4" t="s">
        <v>24</v>
      </c>
      <c r="L112" s="4" t="s">
        <v>24</v>
      </c>
      <c r="M112" s="4" t="s">
        <v>24</v>
      </c>
      <c r="N112" s="4" t="s">
        <v>24</v>
      </c>
      <c r="O112" s="5" t="s">
        <v>24</v>
      </c>
      <c r="P112" s="4" t="s">
        <v>24</v>
      </c>
      <c r="Q112" s="4" t="s">
        <v>24</v>
      </c>
      <c r="R112" s="4" t="s">
        <v>24</v>
      </c>
      <c r="S112" s="4" t="s">
        <v>24</v>
      </c>
    </row>
    <row r="113" spans="1:30" ht="16" x14ac:dyDescent="0.2">
      <c r="A113" s="3" t="s">
        <v>120</v>
      </c>
      <c r="B113" s="4" t="s">
        <v>24</v>
      </c>
      <c r="C113" s="4">
        <v>284697000</v>
      </c>
      <c r="D113" s="4">
        <v>301260000</v>
      </c>
      <c r="E113" s="4">
        <v>352215000</v>
      </c>
      <c r="F113" s="4">
        <v>359764000</v>
      </c>
      <c r="G113" s="4">
        <v>352621000</v>
      </c>
      <c r="H113" s="4">
        <v>436158000</v>
      </c>
      <c r="I113" s="4">
        <v>346049000</v>
      </c>
      <c r="J113" s="4">
        <v>333204000</v>
      </c>
      <c r="K113" s="4">
        <v>334879000</v>
      </c>
      <c r="L113" s="4">
        <v>382383000</v>
      </c>
      <c r="M113" s="4">
        <v>360340000</v>
      </c>
      <c r="N113" s="4">
        <v>344405000</v>
      </c>
      <c r="O113" s="5">
        <v>357740000</v>
      </c>
      <c r="P113" s="4">
        <v>323442000</v>
      </c>
      <c r="Q113" s="4">
        <v>344405000</v>
      </c>
      <c r="R113" s="4">
        <v>355587000</v>
      </c>
      <c r="S113" s="4">
        <v>357740000</v>
      </c>
    </row>
    <row r="114" spans="1:30" ht="16" x14ac:dyDescent="0.2">
      <c r="A114" s="3" t="s">
        <v>121</v>
      </c>
      <c r="B114" s="4">
        <v>359998000</v>
      </c>
      <c r="C114" s="4">
        <v>438032000</v>
      </c>
      <c r="D114" s="4">
        <v>455372000</v>
      </c>
      <c r="E114" s="4">
        <v>687546000</v>
      </c>
      <c r="F114" s="4">
        <v>676163000</v>
      </c>
      <c r="G114" s="4">
        <v>652686000</v>
      </c>
      <c r="H114" s="4">
        <v>844454000</v>
      </c>
      <c r="I114" s="4">
        <v>640835000</v>
      </c>
      <c r="J114" s="4">
        <v>612968000</v>
      </c>
      <c r="K114" s="4">
        <v>833968000</v>
      </c>
      <c r="L114" s="4">
        <v>847364000</v>
      </c>
      <c r="M114" s="4">
        <v>826626000</v>
      </c>
      <c r="N114" s="4">
        <v>796794000</v>
      </c>
      <c r="O114" s="5">
        <v>840120000</v>
      </c>
      <c r="P114" s="4">
        <v>957511000</v>
      </c>
      <c r="Q114" s="4">
        <v>796794000</v>
      </c>
      <c r="R114" s="4">
        <v>913194000</v>
      </c>
      <c r="S114" s="4">
        <v>840120000</v>
      </c>
    </row>
    <row r="115" spans="1:30" ht="16" x14ac:dyDescent="0.2">
      <c r="A115" s="3" t="s">
        <v>122</v>
      </c>
      <c r="B115" s="4">
        <v>1592697000</v>
      </c>
      <c r="C115" s="4">
        <v>1768945000</v>
      </c>
      <c r="D115" s="4">
        <v>1749891000</v>
      </c>
      <c r="E115" s="4">
        <v>1986289000</v>
      </c>
      <c r="F115" s="4">
        <v>1959580000</v>
      </c>
      <c r="G115" s="4">
        <v>2066414000</v>
      </c>
      <c r="H115" s="4">
        <v>2356228000</v>
      </c>
      <c r="I115" s="4">
        <v>2291787000</v>
      </c>
      <c r="J115" s="4">
        <v>2347366000</v>
      </c>
      <c r="K115" s="4">
        <v>2772578000</v>
      </c>
      <c r="L115" s="4">
        <v>3010596000</v>
      </c>
      <c r="M115" s="4">
        <v>3188357000</v>
      </c>
      <c r="N115" s="4">
        <v>3550316000</v>
      </c>
      <c r="O115" s="5">
        <v>3789582000</v>
      </c>
      <c r="P115" s="4">
        <v>3596307000</v>
      </c>
      <c r="Q115" s="4">
        <v>3550316000</v>
      </c>
      <c r="R115" s="4">
        <v>3574585000</v>
      </c>
      <c r="S115" s="4">
        <v>3789582000</v>
      </c>
    </row>
    <row r="116" spans="1:30" ht="16" x14ac:dyDescent="0.2">
      <c r="A116" s="3" t="s">
        <v>123</v>
      </c>
      <c r="B116" s="4" t="s">
        <v>24</v>
      </c>
      <c r="C116" s="4" t="s">
        <v>24</v>
      </c>
      <c r="D116" s="4" t="s">
        <v>24</v>
      </c>
      <c r="E116" s="4" t="s">
        <v>24</v>
      </c>
      <c r="F116" s="4" t="s">
        <v>24</v>
      </c>
      <c r="G116" s="4" t="s">
        <v>24</v>
      </c>
      <c r="H116" s="4" t="s">
        <v>24</v>
      </c>
      <c r="I116" s="4" t="s">
        <v>24</v>
      </c>
      <c r="J116" s="4" t="s">
        <v>24</v>
      </c>
      <c r="K116" s="4" t="s">
        <v>24</v>
      </c>
      <c r="L116" s="4" t="s">
        <v>24</v>
      </c>
      <c r="M116" s="4" t="s">
        <v>24</v>
      </c>
      <c r="N116" s="4" t="s">
        <v>24</v>
      </c>
      <c r="O116" s="5" t="s">
        <v>24</v>
      </c>
      <c r="P116" s="4" t="s">
        <v>24</v>
      </c>
      <c r="Q116" s="4" t="s">
        <v>24</v>
      </c>
      <c r="R116" s="4" t="s">
        <v>24</v>
      </c>
      <c r="S116" s="4" t="s">
        <v>24</v>
      </c>
    </row>
    <row r="117" spans="1:30" ht="16" x14ac:dyDescent="0.2">
      <c r="A117" s="3" t="s">
        <v>124</v>
      </c>
      <c r="B117" s="4">
        <v>428303000</v>
      </c>
      <c r="C117" s="4">
        <v>417817000</v>
      </c>
      <c r="D117" s="4">
        <v>416784000</v>
      </c>
      <c r="E117" s="4">
        <v>408759000</v>
      </c>
      <c r="F117" s="4">
        <v>228521000</v>
      </c>
      <c r="G117" s="4">
        <v>130986000</v>
      </c>
      <c r="H117" s="4">
        <v>52825000</v>
      </c>
      <c r="I117" s="4">
        <v>8604000</v>
      </c>
      <c r="J117" s="4">
        <v>21704000</v>
      </c>
      <c r="K117" s="4">
        <v>32878000</v>
      </c>
      <c r="L117" s="4">
        <v>48070000</v>
      </c>
      <c r="M117" s="4">
        <v>62481000</v>
      </c>
      <c r="N117" s="4">
        <v>75404000</v>
      </c>
      <c r="O117" s="5">
        <v>82167000</v>
      </c>
      <c r="P117" s="4">
        <v>70730000</v>
      </c>
      <c r="Q117" s="4">
        <v>75404000</v>
      </c>
      <c r="R117" s="4">
        <v>76460000</v>
      </c>
      <c r="S117" s="4">
        <v>82167000</v>
      </c>
    </row>
    <row r="118" spans="1:30" ht="16" x14ac:dyDescent="0.2">
      <c r="A118" s="3" t="s">
        <v>125</v>
      </c>
      <c r="B118" s="4">
        <v>690000</v>
      </c>
      <c r="C118" s="4">
        <v>681000</v>
      </c>
      <c r="D118" s="4">
        <v>680000</v>
      </c>
      <c r="E118" s="4">
        <v>676000</v>
      </c>
      <c r="F118" s="4">
        <v>636000</v>
      </c>
      <c r="G118" s="4">
        <v>617000</v>
      </c>
      <c r="H118" s="4">
        <v>606000</v>
      </c>
      <c r="I118" s="4">
        <v>599000</v>
      </c>
      <c r="J118" s="4">
        <v>601000</v>
      </c>
      <c r="K118" s="4">
        <v>604000</v>
      </c>
      <c r="L118" s="4">
        <v>606000</v>
      </c>
      <c r="M118" s="4">
        <v>607000</v>
      </c>
      <c r="N118" s="4">
        <v>609000</v>
      </c>
      <c r="O118" s="5">
        <v>611000</v>
      </c>
      <c r="P118" s="4">
        <v>609000</v>
      </c>
      <c r="Q118" s="4">
        <v>609000</v>
      </c>
      <c r="R118" s="4">
        <v>610000</v>
      </c>
      <c r="S118" s="4">
        <v>611000</v>
      </c>
    </row>
    <row r="119" spans="1:30" ht="16" x14ac:dyDescent="0.2">
      <c r="A119" s="3" t="s">
        <v>126</v>
      </c>
      <c r="B119" s="4">
        <v>427613000</v>
      </c>
      <c r="C119" s="4">
        <v>417136000</v>
      </c>
      <c r="D119" s="4">
        <v>416104000</v>
      </c>
      <c r="E119" s="4">
        <v>408083000</v>
      </c>
      <c r="F119" s="4">
        <v>227885000</v>
      </c>
      <c r="G119" s="4">
        <v>130369000</v>
      </c>
      <c r="H119" s="4">
        <v>52219000</v>
      </c>
      <c r="I119" s="4">
        <v>8005000</v>
      </c>
      <c r="J119" s="4">
        <v>21103000</v>
      </c>
      <c r="K119" s="4">
        <v>32274000</v>
      </c>
      <c r="L119" s="4">
        <v>47464000</v>
      </c>
      <c r="M119" s="4">
        <v>61874000</v>
      </c>
      <c r="N119" s="4">
        <v>74795000</v>
      </c>
      <c r="O119" s="5">
        <v>81556000</v>
      </c>
      <c r="P119" s="4">
        <v>70121000</v>
      </c>
      <c r="Q119" s="4">
        <v>74795000</v>
      </c>
      <c r="R119" s="4">
        <v>75850000</v>
      </c>
      <c r="S119" s="4">
        <v>81556000</v>
      </c>
    </row>
    <row r="120" spans="1:30" ht="16" x14ac:dyDescent="0.2">
      <c r="A120" s="3" t="s">
        <v>127</v>
      </c>
      <c r="B120" s="4">
        <v>15525000</v>
      </c>
      <c r="C120" s="4">
        <v>14476000</v>
      </c>
      <c r="D120" s="4">
        <v>11903000</v>
      </c>
      <c r="E120" s="4">
        <v>10590000</v>
      </c>
      <c r="F120" s="4">
        <v>10302000</v>
      </c>
      <c r="G120" s="4">
        <v>10302000</v>
      </c>
      <c r="H120" s="4">
        <v>10302000</v>
      </c>
      <c r="I120" s="4">
        <v>37693000</v>
      </c>
      <c r="J120" s="4">
        <v>253937000</v>
      </c>
      <c r="K120" s="4">
        <v>253937000</v>
      </c>
      <c r="L120" s="4">
        <v>366490000</v>
      </c>
      <c r="M120" s="4">
        <v>562036000</v>
      </c>
      <c r="N120" s="4">
        <v>1222645000</v>
      </c>
      <c r="O120" s="5">
        <v>1328808000</v>
      </c>
      <c r="P120" s="4">
        <v>1222645000</v>
      </c>
      <c r="Q120" s="4">
        <v>1222645000</v>
      </c>
      <c r="R120" s="4">
        <v>1238722000</v>
      </c>
      <c r="S120" s="4">
        <v>1328808000</v>
      </c>
    </row>
    <row r="121" spans="1:30" ht="16" x14ac:dyDescent="0.2">
      <c r="A121" s="3" t="s">
        <v>128</v>
      </c>
      <c r="B121" s="4">
        <v>782576000</v>
      </c>
      <c r="C121" s="4">
        <v>910042000</v>
      </c>
      <c r="D121" s="4">
        <v>1022239000</v>
      </c>
      <c r="E121" s="4">
        <v>1133873000</v>
      </c>
      <c r="F121" s="4">
        <v>1280991000</v>
      </c>
      <c r="G121" s="4">
        <v>1432980000</v>
      </c>
      <c r="H121" s="4">
        <v>1596269000</v>
      </c>
      <c r="I121" s="4">
        <v>1796556000</v>
      </c>
      <c r="J121" s="4">
        <v>2060440000</v>
      </c>
      <c r="K121" s="4">
        <v>2367481000</v>
      </c>
      <c r="L121" s="4">
        <v>2480321000</v>
      </c>
      <c r="M121" s="4">
        <v>2835504000</v>
      </c>
      <c r="N121" s="4">
        <v>3214281000</v>
      </c>
      <c r="O121" s="5">
        <v>3450553000</v>
      </c>
      <c r="P121" s="4">
        <v>3095166000</v>
      </c>
      <c r="Q121" s="4">
        <v>3214281000</v>
      </c>
      <c r="R121" s="4">
        <v>3318560000</v>
      </c>
      <c r="S121" s="4">
        <v>3450553000</v>
      </c>
    </row>
    <row r="122" spans="1:30" ht="16" x14ac:dyDescent="0.2">
      <c r="A122" s="3" t="s">
        <v>129</v>
      </c>
      <c r="B122" s="4">
        <v>-42411000</v>
      </c>
      <c r="C122" s="4">
        <v>-78649000</v>
      </c>
      <c r="D122" s="4">
        <v>-81040000</v>
      </c>
      <c r="E122" s="4">
        <v>-65777000</v>
      </c>
      <c r="F122" s="4">
        <v>-83197000</v>
      </c>
      <c r="G122" s="4">
        <v>-76953000</v>
      </c>
      <c r="H122" s="4">
        <v>-101703000</v>
      </c>
      <c r="I122" s="4">
        <v>-94200000</v>
      </c>
      <c r="J122" s="4">
        <v>-87662000</v>
      </c>
      <c r="K122" s="4">
        <v>-89288000</v>
      </c>
      <c r="L122" s="4">
        <v>-109233000</v>
      </c>
      <c r="M122" s="4">
        <v>-83562000</v>
      </c>
      <c r="N122" s="4">
        <v>-93451000</v>
      </c>
      <c r="O122" s="5">
        <v>-86527000</v>
      </c>
      <c r="P122" s="4">
        <v>-101531000</v>
      </c>
      <c r="Q122" s="4">
        <v>-93451000</v>
      </c>
      <c r="R122" s="4">
        <v>-90675000</v>
      </c>
      <c r="S122" s="4">
        <v>-86527000</v>
      </c>
    </row>
    <row r="123" spans="1:30" ht="16" x14ac:dyDescent="0.2">
      <c r="A123" s="3" t="s">
        <v>130</v>
      </c>
      <c r="B123" s="4">
        <v>1152943000</v>
      </c>
      <c r="C123" s="4">
        <v>1234734000</v>
      </c>
      <c r="D123" s="4">
        <v>1346080000</v>
      </c>
      <c r="E123" s="4">
        <v>1466265000</v>
      </c>
      <c r="F123" s="4">
        <v>1416013000</v>
      </c>
      <c r="G123" s="4">
        <v>1476711000</v>
      </c>
      <c r="H123" s="4">
        <v>1537089000</v>
      </c>
      <c r="I123" s="4">
        <v>1673267000</v>
      </c>
      <c r="J123" s="4">
        <v>1740545000</v>
      </c>
      <c r="K123" s="4">
        <v>2057134000</v>
      </c>
      <c r="L123" s="4">
        <v>2052668000</v>
      </c>
      <c r="M123" s="4">
        <v>2252387000</v>
      </c>
      <c r="N123" s="4">
        <v>1973589000</v>
      </c>
      <c r="O123" s="5">
        <v>2117385000</v>
      </c>
      <c r="P123" s="4">
        <v>1841720000</v>
      </c>
      <c r="Q123" s="4">
        <v>1973589000</v>
      </c>
      <c r="R123" s="4">
        <v>2065623000</v>
      </c>
      <c r="S123" s="4">
        <v>2117385000</v>
      </c>
    </row>
    <row r="124" spans="1:30" ht="16" x14ac:dyDescent="0.2">
      <c r="A124" s="3" t="s">
        <v>131</v>
      </c>
      <c r="B124" s="4">
        <v>9902000</v>
      </c>
      <c r="C124" s="4">
        <v>10397000</v>
      </c>
      <c r="D124" s="4">
        <v>11099000</v>
      </c>
      <c r="E124" s="4">
        <v>13361000</v>
      </c>
      <c r="F124" s="4">
        <v>13374000</v>
      </c>
      <c r="G124" s="4">
        <v>3345000</v>
      </c>
      <c r="H124" s="4">
        <v>853000</v>
      </c>
      <c r="I124" s="4">
        <v>850000</v>
      </c>
      <c r="J124" s="4">
        <v>896000</v>
      </c>
      <c r="K124" s="4">
        <v>646000</v>
      </c>
      <c r="L124" s="4">
        <v>576000</v>
      </c>
      <c r="M124" s="4">
        <v>702000</v>
      </c>
      <c r="N124" s="4">
        <v>702000</v>
      </c>
      <c r="O124" s="5">
        <v>702000</v>
      </c>
      <c r="P124" s="4">
        <v>702000</v>
      </c>
      <c r="Q124" s="4">
        <v>702000</v>
      </c>
      <c r="R124" s="4">
        <v>702000</v>
      </c>
      <c r="S124" s="4">
        <v>702000</v>
      </c>
    </row>
    <row r="125" spans="1:30" ht="16" x14ac:dyDescent="0.2">
      <c r="A125" s="3" t="s">
        <v>132</v>
      </c>
      <c r="B125" s="4">
        <v>1162845000</v>
      </c>
      <c r="C125" s="4">
        <v>1245131000</v>
      </c>
      <c r="D125" s="4">
        <v>1357179000</v>
      </c>
      <c r="E125" s="4">
        <v>1479626000</v>
      </c>
      <c r="F125" s="4">
        <v>1429387000</v>
      </c>
      <c r="G125" s="4">
        <v>1480056000</v>
      </c>
      <c r="H125" s="4">
        <v>1537942000</v>
      </c>
      <c r="I125" s="4">
        <v>1674117000</v>
      </c>
      <c r="J125" s="4">
        <v>1741441000</v>
      </c>
      <c r="K125" s="4">
        <v>2057780000</v>
      </c>
      <c r="L125" s="4">
        <v>2053244000</v>
      </c>
      <c r="M125" s="4">
        <v>2253089000</v>
      </c>
      <c r="N125" s="4">
        <v>1974291000</v>
      </c>
      <c r="O125" s="5">
        <v>2118087000</v>
      </c>
      <c r="P125" s="4">
        <v>1842422000</v>
      </c>
      <c r="Q125" s="4">
        <v>1974291000</v>
      </c>
      <c r="R125" s="4">
        <v>2066325000</v>
      </c>
      <c r="S125" s="4">
        <v>2118087000</v>
      </c>
    </row>
    <row r="126" spans="1:30" ht="16" x14ac:dyDescent="0.2">
      <c r="A126" s="3" t="s">
        <v>133</v>
      </c>
      <c r="B126" s="4">
        <v>2755542000</v>
      </c>
      <c r="C126" s="4">
        <v>3014076000</v>
      </c>
      <c r="D126" s="4">
        <v>3107070000</v>
      </c>
      <c r="E126" s="4">
        <v>3465915000</v>
      </c>
      <c r="F126" s="4">
        <v>3388967000</v>
      </c>
      <c r="G126" s="4">
        <v>3546470000</v>
      </c>
      <c r="H126" s="4">
        <v>3894170000</v>
      </c>
      <c r="I126" s="4">
        <v>3965904000</v>
      </c>
      <c r="J126" s="4">
        <v>4088807000</v>
      </c>
      <c r="K126" s="4">
        <v>4830358000</v>
      </c>
      <c r="L126" s="4">
        <v>5063840000</v>
      </c>
      <c r="M126" s="4">
        <v>5441446000</v>
      </c>
      <c r="N126" s="4">
        <v>5524607000</v>
      </c>
      <c r="O126" s="5">
        <v>5907669000</v>
      </c>
      <c r="P126" s="4">
        <v>5438729000</v>
      </c>
      <c r="Q126" s="4">
        <v>5524607000</v>
      </c>
      <c r="R126" s="4">
        <v>5640910000</v>
      </c>
      <c r="S126" s="4">
        <v>5907669000</v>
      </c>
    </row>
    <row r="127" spans="1:30" ht="16" x14ac:dyDescent="0.2">
      <c r="A127" s="14" t="s">
        <v>134</v>
      </c>
      <c r="B127" s="15">
        <v>66660551</v>
      </c>
      <c r="C127" s="15">
        <v>66444400</v>
      </c>
      <c r="D127" s="15">
        <v>66964162</v>
      </c>
      <c r="E127" s="15">
        <v>66896518</v>
      </c>
      <c r="F127" s="15">
        <v>62981229</v>
      </c>
      <c r="G127" s="15">
        <v>61067868</v>
      </c>
      <c r="H127" s="15">
        <v>59946984</v>
      </c>
      <c r="I127" s="15">
        <v>58798428</v>
      </c>
      <c r="J127" s="15">
        <v>55983763</v>
      </c>
      <c r="K127" s="15">
        <v>56219831</v>
      </c>
      <c r="L127" s="15">
        <v>54755900</v>
      </c>
      <c r="M127" s="15">
        <v>53299738</v>
      </c>
      <c r="N127" s="15">
        <v>47666725</v>
      </c>
      <c r="O127" s="16">
        <v>47130116</v>
      </c>
      <c r="P127" s="15">
        <v>47647114</v>
      </c>
      <c r="Q127" s="15">
        <v>47666725</v>
      </c>
      <c r="R127" s="15">
        <v>47635583</v>
      </c>
      <c r="S127" s="15">
        <v>47130116</v>
      </c>
    </row>
    <row r="128" spans="1:30" ht="19" x14ac:dyDescent="0.25">
      <c r="A128" s="22" t="s">
        <v>194</v>
      </c>
      <c r="B128" s="12"/>
      <c r="C128" s="13">
        <f>(C127/B127)-1</f>
        <v>-3.2425624564669242E-3</v>
      </c>
      <c r="D128" s="13">
        <f>(D127/C127)-1</f>
        <v>7.8225102491706888E-3</v>
      </c>
      <c r="E128" s="13">
        <f>(E127/D127)-1</f>
        <v>-1.0101522662225859E-3</v>
      </c>
      <c r="F128" s="13">
        <f t="shared" ref="F128" si="27">(F127/E127)-1</f>
        <v>-5.8527545484504895E-2</v>
      </c>
      <c r="G128" s="13">
        <f t="shared" ref="G128" si="28">(G127/F127)-1</f>
        <v>-3.0379861275809605E-2</v>
      </c>
      <c r="H128" s="13">
        <f t="shared" ref="H128" si="29">(H127/G127)-1</f>
        <v>-1.8354726253092757E-2</v>
      </c>
      <c r="I128" s="13">
        <f t="shared" ref="I128" si="30">(I127/H127)-1</f>
        <v>-1.9159529360142646E-2</v>
      </c>
      <c r="J128" s="13">
        <f t="shared" ref="J128" si="31">(J127/I127)-1</f>
        <v>-4.7869732163587808E-2</v>
      </c>
      <c r="K128" s="13">
        <f t="shared" ref="K128" si="32">(K127/J127)-1</f>
        <v>4.2167226236649036E-3</v>
      </c>
      <c r="L128" s="13">
        <f t="shared" ref="L128" si="33">(L127/K127)-1</f>
        <v>-2.6039405917104186E-2</v>
      </c>
      <c r="M128" s="13">
        <f t="shared" ref="M128" si="34">(M127/L127)-1</f>
        <v>-2.6593700404887843E-2</v>
      </c>
      <c r="N128" s="13">
        <f t="shared" ref="N128" si="35">(N127/M127)-1</f>
        <v>-0.10568556640935078</v>
      </c>
      <c r="O128" s="13">
        <f>(O127/N127)-1</f>
        <v>-1.1257517691849017E-2</v>
      </c>
      <c r="P128" s="13"/>
      <c r="Q128" s="13">
        <f t="shared" ref="Q128" si="36">(Q127/P127)-1</f>
        <v>4.1158841225930054E-4</v>
      </c>
      <c r="R128" s="13">
        <f t="shared" ref="R128" si="37">(R127/Q127)-1</f>
        <v>-6.533278718015012E-4</v>
      </c>
      <c r="S128" s="13">
        <f t="shared" ref="S128" si="38">(S127/R127)-1</f>
        <v>-1.061112236203765E-2</v>
      </c>
      <c r="T128" s="9"/>
      <c r="U128" s="9"/>
      <c r="V128" s="9"/>
      <c r="W128" s="9"/>
      <c r="X128" s="9"/>
      <c r="Y128" s="9"/>
      <c r="Z128" s="9"/>
      <c r="AA128" s="10"/>
      <c r="AB128" s="10"/>
      <c r="AC128" s="10"/>
      <c r="AD128" s="10"/>
    </row>
    <row r="129" spans="1:30" ht="16" x14ac:dyDescent="0.2">
      <c r="A129" s="3" t="s">
        <v>135</v>
      </c>
      <c r="B129" s="4">
        <v>209303000</v>
      </c>
      <c r="C129" s="4">
        <v>1522000</v>
      </c>
      <c r="D129" s="4" t="s">
        <v>24</v>
      </c>
      <c r="E129" s="4" t="s">
        <v>24</v>
      </c>
      <c r="F129" s="4" t="s">
        <v>24</v>
      </c>
      <c r="G129" s="4" t="s">
        <v>24</v>
      </c>
      <c r="H129" s="4" t="s">
        <v>24</v>
      </c>
      <c r="I129" s="4" t="s">
        <v>24</v>
      </c>
      <c r="J129" s="4" t="s">
        <v>24</v>
      </c>
      <c r="K129" s="4">
        <v>258094000</v>
      </c>
      <c r="L129" s="4">
        <v>258994000</v>
      </c>
      <c r="M129" s="4">
        <v>278650000</v>
      </c>
      <c r="N129" s="4">
        <v>287982000</v>
      </c>
      <c r="O129" s="5">
        <v>322111000</v>
      </c>
      <c r="P129" s="4">
        <v>282195000</v>
      </c>
      <c r="Q129" s="4">
        <v>287982000</v>
      </c>
      <c r="R129" s="4">
        <v>295107000</v>
      </c>
      <c r="S129" s="4">
        <v>322111000</v>
      </c>
    </row>
    <row r="130" spans="1:30" ht="16" x14ac:dyDescent="0.2">
      <c r="A130" s="3" t="s">
        <v>136</v>
      </c>
      <c r="B130" s="4">
        <v>-559652000</v>
      </c>
      <c r="C130" s="4">
        <v>-356465000</v>
      </c>
      <c r="D130" s="4">
        <v>-449404000</v>
      </c>
      <c r="E130" s="4">
        <v>-85150000</v>
      </c>
      <c r="F130" s="4">
        <v>-96616000</v>
      </c>
      <c r="G130" s="4">
        <v>-167918000</v>
      </c>
      <c r="H130" s="4">
        <v>-41291000</v>
      </c>
      <c r="I130" s="4">
        <v>-157280000</v>
      </c>
      <c r="J130" s="4">
        <v>-68130000</v>
      </c>
      <c r="K130" s="4">
        <v>-46587000</v>
      </c>
      <c r="L130" s="4">
        <v>-626338000</v>
      </c>
      <c r="M130" s="4">
        <v>-559660000</v>
      </c>
      <c r="N130" s="4">
        <v>-209247000</v>
      </c>
      <c r="O130" s="5">
        <v>-256199000</v>
      </c>
      <c r="P130" s="4">
        <v>26920000</v>
      </c>
      <c r="Q130" s="4">
        <v>-209247000</v>
      </c>
      <c r="R130" s="4">
        <v>-73232000</v>
      </c>
      <c r="S130" s="4">
        <v>-256199000</v>
      </c>
    </row>
    <row r="131" spans="1:30" ht="16" x14ac:dyDescent="0.2">
      <c r="A131" s="3" t="s">
        <v>137</v>
      </c>
      <c r="B131" s="6">
        <v>-48.13</v>
      </c>
      <c r="C131" s="6">
        <v>-28.63</v>
      </c>
      <c r="D131" s="6">
        <v>-33.11</v>
      </c>
      <c r="E131" s="6">
        <v>-5.75</v>
      </c>
      <c r="F131" s="6">
        <v>-6.76</v>
      </c>
      <c r="G131" s="6">
        <v>-11.35</v>
      </c>
      <c r="H131" s="6">
        <v>-2.68</v>
      </c>
      <c r="I131" s="6">
        <v>-9.39</v>
      </c>
      <c r="J131" s="6">
        <v>-3.91</v>
      </c>
      <c r="K131" s="6">
        <v>-2.2599999999999998</v>
      </c>
      <c r="L131" s="6">
        <v>-30.5</v>
      </c>
      <c r="M131" s="6">
        <v>-24.84</v>
      </c>
      <c r="N131" s="6">
        <v>-10.6</v>
      </c>
      <c r="O131" s="7">
        <v>-12.1</v>
      </c>
      <c r="P131" s="6">
        <v>1.46</v>
      </c>
      <c r="Q131" s="6">
        <v>-10.6</v>
      </c>
      <c r="R131" s="6">
        <v>-3.54</v>
      </c>
      <c r="S131" s="6">
        <v>-12.1</v>
      </c>
    </row>
    <row r="132" spans="1:30" ht="16" x14ac:dyDescent="0.2">
      <c r="A132" s="3" t="s">
        <v>138</v>
      </c>
      <c r="B132" s="4">
        <v>24</v>
      </c>
      <c r="C132" s="4">
        <v>15</v>
      </c>
      <c r="D132" s="4">
        <v>20</v>
      </c>
      <c r="E132" s="4">
        <v>5</v>
      </c>
      <c r="F132" s="4">
        <v>5</v>
      </c>
      <c r="G132" s="4">
        <v>7</v>
      </c>
      <c r="H132" s="4">
        <v>3</v>
      </c>
      <c r="I132" s="4">
        <v>9</v>
      </c>
      <c r="J132" s="4">
        <v>10</v>
      </c>
      <c r="K132" s="4">
        <v>12</v>
      </c>
      <c r="L132" s="4">
        <v>17</v>
      </c>
      <c r="M132" s="4">
        <v>20</v>
      </c>
      <c r="N132" s="4">
        <v>11</v>
      </c>
      <c r="O132" s="5">
        <v>14</v>
      </c>
      <c r="P132" s="4">
        <v>8</v>
      </c>
      <c r="Q132" s="4">
        <v>11</v>
      </c>
      <c r="R132" s="4">
        <v>14</v>
      </c>
      <c r="S132" s="4">
        <v>14</v>
      </c>
    </row>
    <row r="133" spans="1:30" ht="16" x14ac:dyDescent="0.2">
      <c r="A133" s="3" t="s">
        <v>139</v>
      </c>
      <c r="B133" s="6">
        <v>1.61</v>
      </c>
      <c r="C133" s="6">
        <v>1.46</v>
      </c>
      <c r="D133" s="6">
        <v>1.58</v>
      </c>
      <c r="E133" s="6">
        <v>1.49</v>
      </c>
      <c r="F133" s="6">
        <v>1.47</v>
      </c>
      <c r="G133" s="6">
        <v>1.46</v>
      </c>
      <c r="H133" s="6">
        <v>1.46</v>
      </c>
      <c r="I133" s="6">
        <v>1.38</v>
      </c>
      <c r="J133" s="6">
        <v>1.38</v>
      </c>
      <c r="K133" s="6">
        <v>1.37</v>
      </c>
      <c r="L133" s="6">
        <v>1.44</v>
      </c>
      <c r="M133" s="6">
        <v>1.44</v>
      </c>
      <c r="N133" s="6">
        <v>1.26</v>
      </c>
      <c r="O133" s="7">
        <v>1.29</v>
      </c>
      <c r="P133" s="6">
        <v>1.28</v>
      </c>
      <c r="Q133" s="6">
        <v>1.26</v>
      </c>
      <c r="R133" s="6">
        <v>1.34</v>
      </c>
      <c r="S133" s="6">
        <v>1.29</v>
      </c>
    </row>
    <row r="134" spans="1:30" ht="16" x14ac:dyDescent="0.2">
      <c r="A134" s="3" t="s">
        <v>140</v>
      </c>
      <c r="B134" s="6">
        <v>46.3</v>
      </c>
      <c r="C134" s="6">
        <v>43.62</v>
      </c>
      <c r="D134" s="6">
        <v>40.57</v>
      </c>
      <c r="E134" s="6">
        <v>42.31</v>
      </c>
      <c r="F134" s="6">
        <v>42.96</v>
      </c>
      <c r="G134" s="6">
        <v>43.1</v>
      </c>
      <c r="H134" s="6">
        <v>43.38</v>
      </c>
      <c r="I134" s="6">
        <v>46.11</v>
      </c>
      <c r="J134" s="6">
        <v>45.99</v>
      </c>
      <c r="K134" s="6">
        <v>46.85</v>
      </c>
      <c r="L134" s="6">
        <v>51.4</v>
      </c>
      <c r="M134" s="6">
        <v>47.84</v>
      </c>
      <c r="N134" s="6">
        <v>50.91</v>
      </c>
      <c r="O134" s="7">
        <v>58.32</v>
      </c>
      <c r="P134" s="6">
        <v>55.44</v>
      </c>
      <c r="Q134" s="6">
        <v>50.91</v>
      </c>
      <c r="R134" s="6">
        <v>55.91</v>
      </c>
      <c r="S134" s="6">
        <v>58.32</v>
      </c>
    </row>
    <row r="135" spans="1:30" ht="16" x14ac:dyDescent="0.2">
      <c r="A135" s="3" t="s">
        <v>141</v>
      </c>
      <c r="B135" s="4">
        <v>24000</v>
      </c>
      <c r="C135" s="4">
        <v>25000</v>
      </c>
      <c r="D135" s="4">
        <v>26000</v>
      </c>
      <c r="E135" s="4">
        <v>27000</v>
      </c>
      <c r="F135" s="4">
        <v>27000</v>
      </c>
      <c r="G135" s="4">
        <v>29000</v>
      </c>
      <c r="H135" s="4">
        <v>31000</v>
      </c>
      <c r="I135" s="4">
        <v>32000</v>
      </c>
      <c r="J135" s="4">
        <v>33000</v>
      </c>
      <c r="K135" s="4">
        <v>36000</v>
      </c>
      <c r="L135" s="4">
        <v>33000</v>
      </c>
      <c r="M135" s="4">
        <v>34000</v>
      </c>
      <c r="N135" s="4">
        <v>35500</v>
      </c>
      <c r="O135" s="5">
        <v>35500</v>
      </c>
      <c r="P135" s="4">
        <v>34000</v>
      </c>
      <c r="Q135" s="4">
        <v>35500</v>
      </c>
      <c r="R135" s="4">
        <v>35500</v>
      </c>
      <c r="S135" s="4">
        <v>35500</v>
      </c>
    </row>
    <row r="137" spans="1:30" ht="16" x14ac:dyDescent="0.2">
      <c r="A137" s="2" t="s">
        <v>24</v>
      </c>
      <c r="B137" s="2" t="s">
        <v>0</v>
      </c>
      <c r="C137" s="2" t="s">
        <v>1</v>
      </c>
      <c r="D137" s="2" t="s">
        <v>2</v>
      </c>
      <c r="E137" s="2" t="s">
        <v>3</v>
      </c>
      <c r="F137" s="2" t="s">
        <v>4</v>
      </c>
      <c r="G137" s="2" t="s">
        <v>5</v>
      </c>
      <c r="H137" s="2" t="s">
        <v>6</v>
      </c>
      <c r="I137" s="2" t="s">
        <v>7</v>
      </c>
      <c r="J137" s="2" t="s">
        <v>8</v>
      </c>
      <c r="K137" s="2" t="s">
        <v>9</v>
      </c>
      <c r="L137" s="2" t="s">
        <v>10</v>
      </c>
      <c r="M137" s="2" t="s">
        <v>11</v>
      </c>
      <c r="N137" s="2" t="s">
        <v>12</v>
      </c>
      <c r="O137" s="2" t="s">
        <v>13</v>
      </c>
      <c r="P137" s="2" t="s">
        <v>14</v>
      </c>
      <c r="Q137" s="2" t="s">
        <v>15</v>
      </c>
      <c r="R137" s="2" t="s">
        <v>16</v>
      </c>
      <c r="S137" s="2" t="s">
        <v>17</v>
      </c>
    </row>
    <row r="138" spans="1:30" ht="16" x14ac:dyDescent="0.2">
      <c r="A138" s="3" t="s">
        <v>142</v>
      </c>
      <c r="B138" s="4">
        <v>-82684000</v>
      </c>
      <c r="C138" s="4">
        <v>133671000</v>
      </c>
      <c r="D138" s="4">
        <v>148886000</v>
      </c>
      <c r="E138" s="4">
        <v>127354000</v>
      </c>
      <c r="F138" s="4">
        <v>173427000</v>
      </c>
      <c r="G138" s="4">
        <v>172507000</v>
      </c>
      <c r="H138" s="4">
        <v>182153000</v>
      </c>
      <c r="I138" s="4">
        <v>227193000</v>
      </c>
      <c r="J138" s="4">
        <v>283577000</v>
      </c>
      <c r="K138" s="4">
        <v>325140000</v>
      </c>
      <c r="L138" s="4">
        <v>132943000</v>
      </c>
      <c r="M138" s="4">
        <v>383701000</v>
      </c>
      <c r="N138" s="4">
        <v>406122000</v>
      </c>
      <c r="O138" s="5">
        <v>484140000</v>
      </c>
      <c r="P138" s="4">
        <v>105772000</v>
      </c>
      <c r="Q138" s="4">
        <v>126300000</v>
      </c>
      <c r="R138" s="4">
        <v>111473000</v>
      </c>
      <c r="S138" s="4">
        <v>140595000</v>
      </c>
    </row>
    <row r="139" spans="1:30" ht="16" x14ac:dyDescent="0.2">
      <c r="A139" s="3" t="s">
        <v>143</v>
      </c>
      <c r="B139" s="4">
        <v>41915000</v>
      </c>
      <c r="C139" s="4">
        <v>53776000</v>
      </c>
      <c r="D139" s="4">
        <v>60966000</v>
      </c>
      <c r="E139" s="4">
        <v>67338000</v>
      </c>
      <c r="F139" s="4">
        <v>74490000</v>
      </c>
      <c r="G139" s="4">
        <v>74189000</v>
      </c>
      <c r="H139" s="4">
        <v>79789000</v>
      </c>
      <c r="I139" s="4">
        <v>88509000</v>
      </c>
      <c r="J139" s="4">
        <v>80915000</v>
      </c>
      <c r="K139" s="4">
        <v>92087000</v>
      </c>
      <c r="L139" s="4">
        <v>106671000</v>
      </c>
      <c r="M139" s="4">
        <v>112436000</v>
      </c>
      <c r="N139" s="4">
        <v>108611000</v>
      </c>
      <c r="O139" s="5">
        <v>112967000</v>
      </c>
      <c r="P139" s="4">
        <v>27496000</v>
      </c>
      <c r="Q139" s="4">
        <v>27978000</v>
      </c>
      <c r="R139" s="4">
        <v>28498000</v>
      </c>
      <c r="S139" s="4">
        <v>28995000</v>
      </c>
    </row>
    <row r="140" spans="1:30" ht="16" x14ac:dyDescent="0.2">
      <c r="A140" s="3" t="s">
        <v>144</v>
      </c>
      <c r="B140" s="4">
        <v>194453000</v>
      </c>
      <c r="C140" s="4">
        <v>7123000</v>
      </c>
      <c r="D140" s="4">
        <v>2532000</v>
      </c>
      <c r="E140" s="4">
        <v>602000</v>
      </c>
      <c r="F140" s="4">
        <v>-1728000</v>
      </c>
      <c r="G140" s="4">
        <v>438000</v>
      </c>
      <c r="H140" s="4">
        <v>6813000</v>
      </c>
      <c r="I140" s="4">
        <v>18706000</v>
      </c>
      <c r="J140" s="4">
        <v>20209000</v>
      </c>
      <c r="K140" s="4">
        <v>17373000</v>
      </c>
      <c r="L140" s="4">
        <v>212136000</v>
      </c>
      <c r="M140" s="4">
        <v>31039000</v>
      </c>
      <c r="N140" s="4">
        <v>22306000</v>
      </c>
      <c r="O140" s="5">
        <v>17403000</v>
      </c>
      <c r="P140" s="4">
        <v>-113000</v>
      </c>
      <c r="Q140" s="4">
        <v>13666000</v>
      </c>
      <c r="R140" s="4">
        <v>4249000</v>
      </c>
      <c r="S140" s="4">
        <v>-399000</v>
      </c>
    </row>
    <row r="141" spans="1:30" ht="16" x14ac:dyDescent="0.2">
      <c r="A141" s="14" t="s">
        <v>145</v>
      </c>
      <c r="B141" s="15">
        <v>5742000</v>
      </c>
      <c r="C141" s="15">
        <v>5447000</v>
      </c>
      <c r="D141" s="15">
        <v>6766000</v>
      </c>
      <c r="E141" s="15">
        <v>6943000</v>
      </c>
      <c r="F141" s="15">
        <v>8121000</v>
      </c>
      <c r="G141" s="15">
        <v>8801000</v>
      </c>
      <c r="H141" s="15">
        <v>8902000</v>
      </c>
      <c r="I141" s="15">
        <v>9939000</v>
      </c>
      <c r="J141" s="15">
        <v>11030000</v>
      </c>
      <c r="K141" s="15">
        <v>11386000</v>
      </c>
      <c r="L141" s="15">
        <v>11151000</v>
      </c>
      <c r="M141" s="15">
        <v>11107000</v>
      </c>
      <c r="N141" s="15">
        <v>12125000</v>
      </c>
      <c r="O141" s="16">
        <v>13197000</v>
      </c>
      <c r="P141" s="15">
        <v>2859000</v>
      </c>
      <c r="Q141" s="15">
        <v>2803000</v>
      </c>
      <c r="R141" s="15">
        <v>4087000</v>
      </c>
      <c r="S141" s="15">
        <v>3448000</v>
      </c>
    </row>
    <row r="142" spans="1:30" ht="19" x14ac:dyDescent="0.25">
      <c r="A142" s="20" t="s">
        <v>208</v>
      </c>
      <c r="B142" s="21">
        <f t="shared" ref="B142:R142" si="39">B141/B2</f>
        <v>1.1212029793303828E-3</v>
      </c>
      <c r="C142" s="21">
        <f t="shared" si="39"/>
        <v>9.70346447707198E-4</v>
      </c>
      <c r="D142" s="21">
        <f t="shared" si="39"/>
        <v>1.0660693569030353E-3</v>
      </c>
      <c r="E142" s="21">
        <f t="shared" si="39"/>
        <v>1.0819431280950228E-3</v>
      </c>
      <c r="F142" s="21">
        <f t="shared" si="39"/>
        <v>1.2639757570663808E-3</v>
      </c>
      <c r="G142" s="21">
        <f t="shared" si="39"/>
        <v>1.3099209582292833E-3</v>
      </c>
      <c r="H142" s="21">
        <f t="shared" si="39"/>
        <v>1.1788348947841523E-3</v>
      </c>
      <c r="I142" s="21">
        <f t="shared" si="39"/>
        <v>1.2929623120804361E-3</v>
      </c>
      <c r="J142" s="21">
        <f t="shared" si="39"/>
        <v>1.3565982763207431E-3</v>
      </c>
      <c r="K142" s="21">
        <f t="shared" si="39"/>
        <v>1.241033543547514E-3</v>
      </c>
      <c r="L142" s="21">
        <f t="shared" si="39"/>
        <v>1.2675824346335667E-3</v>
      </c>
      <c r="M142" s="21">
        <f t="shared" si="39"/>
        <v>1.1215136344634971E-3</v>
      </c>
      <c r="N142" s="21">
        <f t="shared" si="39"/>
        <v>1.0946974211185866E-3</v>
      </c>
      <c r="O142" s="21">
        <f t="shared" si="39"/>
        <v>1.126770231852378E-3</v>
      </c>
      <c r="P142" s="21">
        <f t="shared" si="39"/>
        <v>1.0115480648084233E-3</v>
      </c>
      <c r="Q142" s="21">
        <f t="shared" si="39"/>
        <v>9.5022682724584732E-4</v>
      </c>
      <c r="R142" s="21">
        <f t="shared" si="39"/>
        <v>1.4139754887850674E-3</v>
      </c>
      <c r="S142" s="21">
        <f>S141/S2</f>
        <v>1.1321168549478563E-3</v>
      </c>
      <c r="T142" s="9"/>
      <c r="U142" s="9"/>
      <c r="V142" s="9"/>
      <c r="W142" s="9"/>
      <c r="X142" s="9"/>
      <c r="Y142" s="9"/>
      <c r="Z142" s="9"/>
      <c r="AA142" s="10"/>
      <c r="AB142" s="10"/>
      <c r="AC142" s="10"/>
      <c r="AD142" s="10"/>
    </row>
    <row r="143" spans="1:30" ht="16" x14ac:dyDescent="0.2">
      <c r="A143" s="3" t="s">
        <v>146</v>
      </c>
      <c r="B143" s="4">
        <v>-15390000</v>
      </c>
      <c r="C143" s="4">
        <v>8826000</v>
      </c>
      <c r="D143" s="4">
        <v>6626000</v>
      </c>
      <c r="E143" s="4">
        <v>1318000</v>
      </c>
      <c r="F143" s="4">
        <v>7891000</v>
      </c>
      <c r="G143" s="4">
        <v>-10300000</v>
      </c>
      <c r="H143" s="4">
        <v>-8108000</v>
      </c>
      <c r="I143" s="4">
        <v>-53358000</v>
      </c>
      <c r="J143" s="4">
        <v>4249000</v>
      </c>
      <c r="K143" s="4">
        <v>1701000</v>
      </c>
      <c r="L143" s="4">
        <v>-36354000</v>
      </c>
      <c r="M143" s="4">
        <v>9517000</v>
      </c>
      <c r="N143" s="4">
        <v>10483000</v>
      </c>
      <c r="O143" s="5" t="s">
        <v>24</v>
      </c>
      <c r="P143" s="4" t="s">
        <v>24</v>
      </c>
      <c r="Q143" s="4" t="s">
        <v>24</v>
      </c>
      <c r="R143" s="4" t="s">
        <v>24</v>
      </c>
      <c r="S143" s="4" t="s">
        <v>24</v>
      </c>
    </row>
    <row r="144" spans="1:30" ht="16" x14ac:dyDescent="0.2">
      <c r="A144" s="3" t="s">
        <v>147</v>
      </c>
      <c r="B144" s="4">
        <v>246081000</v>
      </c>
      <c r="C144" s="4">
        <v>3795000</v>
      </c>
      <c r="D144" s="4" t="s">
        <v>24</v>
      </c>
      <c r="E144" s="4" t="s">
        <v>24</v>
      </c>
      <c r="F144" s="4">
        <v>1471000</v>
      </c>
      <c r="G144" s="4" t="s">
        <v>24</v>
      </c>
      <c r="H144" s="4">
        <v>2428000</v>
      </c>
      <c r="I144" s="4">
        <v>57819000</v>
      </c>
      <c r="J144" s="4">
        <v>907000</v>
      </c>
      <c r="K144" s="4" t="s">
        <v>24</v>
      </c>
      <c r="L144" s="4">
        <v>232750000</v>
      </c>
      <c r="M144" s="4" t="s">
        <v>24</v>
      </c>
      <c r="N144" s="4" t="s">
        <v>24</v>
      </c>
      <c r="O144" s="5" t="s">
        <v>24</v>
      </c>
      <c r="P144" s="4" t="s">
        <v>24</v>
      </c>
      <c r="Q144" s="4" t="s">
        <v>24</v>
      </c>
      <c r="R144" s="4" t="s">
        <v>24</v>
      </c>
      <c r="S144" s="4" t="s">
        <v>24</v>
      </c>
    </row>
    <row r="145" spans="1:19" ht="16" x14ac:dyDescent="0.2">
      <c r="A145" s="3" t="s">
        <v>148</v>
      </c>
      <c r="B145" s="4">
        <v>-41980000</v>
      </c>
      <c r="C145" s="4">
        <v>-10945000</v>
      </c>
      <c r="D145" s="4">
        <v>-10860000</v>
      </c>
      <c r="E145" s="4">
        <v>-7659000</v>
      </c>
      <c r="F145" s="4">
        <v>-19211000</v>
      </c>
      <c r="G145" s="4">
        <v>1937000</v>
      </c>
      <c r="H145" s="4">
        <v>3591000</v>
      </c>
      <c r="I145" s="4">
        <v>4306000</v>
      </c>
      <c r="J145" s="4">
        <v>4023000</v>
      </c>
      <c r="K145" s="4">
        <v>4286000</v>
      </c>
      <c r="L145" s="4">
        <v>4589000</v>
      </c>
      <c r="M145" s="4">
        <v>10415000</v>
      </c>
      <c r="N145" s="4">
        <v>-302000</v>
      </c>
      <c r="O145" s="5">
        <v>4206000</v>
      </c>
      <c r="P145" s="4">
        <v>-2972000</v>
      </c>
      <c r="Q145" s="4">
        <v>10863000</v>
      </c>
      <c r="R145" s="4">
        <v>162000</v>
      </c>
      <c r="S145" s="4">
        <v>-3847000</v>
      </c>
    </row>
    <row r="146" spans="1:19" ht="16" x14ac:dyDescent="0.2">
      <c r="A146" s="3" t="s">
        <v>149</v>
      </c>
      <c r="B146" s="4">
        <v>-85032000</v>
      </c>
      <c r="C146" s="4">
        <v>-45145000</v>
      </c>
      <c r="D146" s="4">
        <v>-27976000</v>
      </c>
      <c r="E146" s="4">
        <v>-45225000</v>
      </c>
      <c r="F146" s="4">
        <v>468000</v>
      </c>
      <c r="G146" s="4">
        <v>19532000</v>
      </c>
      <c r="H146" s="4">
        <v>-4194000</v>
      </c>
      <c r="I146" s="4">
        <v>31726000</v>
      </c>
      <c r="J146" s="4">
        <v>-113690000</v>
      </c>
      <c r="K146" s="4">
        <v>-78900000</v>
      </c>
      <c r="L146" s="4">
        <v>354616000</v>
      </c>
      <c r="M146" s="4">
        <v>-208359000</v>
      </c>
      <c r="N146" s="4">
        <v>-39106000</v>
      </c>
      <c r="O146" s="5">
        <v>117206000</v>
      </c>
      <c r="P146" s="4">
        <v>124050000</v>
      </c>
      <c r="Q146" s="4">
        <v>91635000</v>
      </c>
      <c r="R146" s="4">
        <v>-228803000</v>
      </c>
      <c r="S146" s="4">
        <v>130324000</v>
      </c>
    </row>
    <row r="147" spans="1:19" ht="16" x14ac:dyDescent="0.2">
      <c r="A147" s="3" t="s">
        <v>150</v>
      </c>
      <c r="B147" s="4">
        <v>-8342000</v>
      </c>
      <c r="C147" s="4">
        <v>-75529000</v>
      </c>
      <c r="D147" s="4">
        <v>11274000</v>
      </c>
      <c r="E147" s="4">
        <v>-414000</v>
      </c>
      <c r="F147" s="4">
        <v>14399000</v>
      </c>
      <c r="G147" s="4">
        <v>-128140000</v>
      </c>
      <c r="H147" s="4">
        <v>-106624000</v>
      </c>
      <c r="I147" s="4">
        <v>-68081000</v>
      </c>
      <c r="J147" s="4">
        <v>-177036000</v>
      </c>
      <c r="K147" s="4">
        <v>-146065000</v>
      </c>
      <c r="L147" s="4">
        <v>147206000</v>
      </c>
      <c r="M147" s="4">
        <v>-297504000</v>
      </c>
      <c r="N147" s="4">
        <v>-384816000</v>
      </c>
      <c r="O147" s="5" t="s">
        <v>24</v>
      </c>
      <c r="P147" s="4" t="s">
        <v>24</v>
      </c>
      <c r="Q147" s="4" t="s">
        <v>24</v>
      </c>
      <c r="R147" s="4" t="s">
        <v>24</v>
      </c>
      <c r="S147" s="4" t="s">
        <v>24</v>
      </c>
    </row>
    <row r="148" spans="1:19" ht="16" x14ac:dyDescent="0.2">
      <c r="A148" s="3" t="s">
        <v>151</v>
      </c>
      <c r="B148" s="4">
        <v>2118000</v>
      </c>
      <c r="C148" s="4">
        <v>-10549000</v>
      </c>
      <c r="D148" s="4">
        <v>-5597000</v>
      </c>
      <c r="E148" s="4">
        <v>-865000</v>
      </c>
      <c r="F148" s="4">
        <v>5269000</v>
      </c>
      <c r="G148" s="4">
        <v>9733000</v>
      </c>
      <c r="H148" s="4">
        <v>954000</v>
      </c>
      <c r="I148" s="4">
        <v>-4936000</v>
      </c>
      <c r="J148" s="4">
        <v>-3915000</v>
      </c>
      <c r="K148" s="4">
        <v>4345000</v>
      </c>
      <c r="L148" s="4">
        <v>-12709000</v>
      </c>
      <c r="M148" s="4">
        <v>-116000</v>
      </c>
      <c r="N148" s="4">
        <v>-31541000</v>
      </c>
      <c r="O148" s="5" t="s">
        <v>24</v>
      </c>
      <c r="P148" s="4" t="s">
        <v>24</v>
      </c>
      <c r="Q148" s="4" t="s">
        <v>24</v>
      </c>
      <c r="R148" s="4" t="s">
        <v>24</v>
      </c>
      <c r="S148" s="4" t="s">
        <v>24</v>
      </c>
    </row>
    <row r="149" spans="1:19" ht="16" x14ac:dyDescent="0.2">
      <c r="A149" s="3" t="s">
        <v>152</v>
      </c>
      <c r="B149" s="4" t="s">
        <v>24</v>
      </c>
      <c r="C149" s="4" t="s">
        <v>24</v>
      </c>
      <c r="D149" s="4" t="s">
        <v>24</v>
      </c>
      <c r="E149" s="4" t="s">
        <v>24</v>
      </c>
      <c r="F149" s="4" t="s">
        <v>24</v>
      </c>
      <c r="G149" s="4" t="s">
        <v>24</v>
      </c>
      <c r="H149" s="4" t="s">
        <v>24</v>
      </c>
      <c r="I149" s="4" t="s">
        <v>24</v>
      </c>
      <c r="J149" s="4" t="s">
        <v>24</v>
      </c>
      <c r="K149" s="4" t="s">
        <v>24</v>
      </c>
      <c r="L149" s="4" t="s">
        <v>24</v>
      </c>
      <c r="M149" s="4" t="s">
        <v>24</v>
      </c>
      <c r="N149" s="4" t="s">
        <v>24</v>
      </c>
      <c r="O149" s="5" t="s">
        <v>24</v>
      </c>
      <c r="P149" s="4" t="s">
        <v>24</v>
      </c>
      <c r="Q149" s="4" t="s">
        <v>24</v>
      </c>
      <c r="R149" s="4" t="s">
        <v>24</v>
      </c>
      <c r="S149" s="4" t="s">
        <v>24</v>
      </c>
    </row>
    <row r="150" spans="1:19" ht="16" x14ac:dyDescent="0.2">
      <c r="A150" s="3" t="s">
        <v>153</v>
      </c>
      <c r="B150" s="4">
        <v>16992000</v>
      </c>
      <c r="C150" s="4">
        <v>34727000</v>
      </c>
      <c r="D150" s="4">
        <v>29770000</v>
      </c>
      <c r="E150" s="4">
        <v>-27665000</v>
      </c>
      <c r="F150" s="4">
        <v>7218000</v>
      </c>
      <c r="G150" s="4">
        <v>62562000</v>
      </c>
      <c r="H150" s="4">
        <v>35800000</v>
      </c>
      <c r="I150" s="4">
        <v>78927000</v>
      </c>
      <c r="J150" s="4">
        <v>53839000</v>
      </c>
      <c r="K150" s="4">
        <v>15580000</v>
      </c>
      <c r="L150" s="4">
        <v>104813000</v>
      </c>
      <c r="M150" s="4">
        <v>101422000</v>
      </c>
      <c r="N150" s="4">
        <v>81463000</v>
      </c>
      <c r="O150" s="5" t="s">
        <v>24</v>
      </c>
      <c r="P150" s="4" t="s">
        <v>24</v>
      </c>
      <c r="Q150" s="4" t="s">
        <v>24</v>
      </c>
      <c r="R150" s="4" t="s">
        <v>24</v>
      </c>
      <c r="S150" s="4" t="s">
        <v>24</v>
      </c>
    </row>
    <row r="151" spans="1:19" ht="16" x14ac:dyDescent="0.2">
      <c r="A151" s="3" t="s">
        <v>154</v>
      </c>
      <c r="B151" s="4">
        <v>-95800000</v>
      </c>
      <c r="C151" s="4">
        <v>6206000</v>
      </c>
      <c r="D151" s="4">
        <v>-63423000</v>
      </c>
      <c r="E151" s="4">
        <v>-16281000</v>
      </c>
      <c r="F151" s="4">
        <v>-26418000</v>
      </c>
      <c r="G151" s="4">
        <v>75377000</v>
      </c>
      <c r="H151" s="4">
        <v>65676000</v>
      </c>
      <c r="I151" s="4">
        <v>25816000</v>
      </c>
      <c r="J151" s="4">
        <v>13422000</v>
      </c>
      <c r="K151" s="4">
        <v>47240000</v>
      </c>
      <c r="L151" s="4">
        <v>115306000</v>
      </c>
      <c r="M151" s="4">
        <v>-12161000</v>
      </c>
      <c r="N151" s="4">
        <v>295788000</v>
      </c>
      <c r="O151" s="5">
        <v>117206000</v>
      </c>
      <c r="P151" s="4">
        <v>124050000</v>
      </c>
      <c r="Q151" s="4">
        <v>91635000</v>
      </c>
      <c r="R151" s="4">
        <v>-228803000</v>
      </c>
      <c r="S151" s="4">
        <v>130324000</v>
      </c>
    </row>
    <row r="152" spans="1:19" ht="16" x14ac:dyDescent="0.2">
      <c r="A152" s="3" t="s">
        <v>155</v>
      </c>
      <c r="B152" s="4" t="s">
        <v>24</v>
      </c>
      <c r="C152" s="4" t="s">
        <v>24</v>
      </c>
      <c r="D152" s="4" t="s">
        <v>24</v>
      </c>
      <c r="E152" s="4" t="s">
        <v>24</v>
      </c>
      <c r="F152" s="4" t="s">
        <v>24</v>
      </c>
      <c r="G152" s="4" t="s">
        <v>24</v>
      </c>
      <c r="H152" s="4" t="s">
        <v>24</v>
      </c>
      <c r="I152" s="4" t="s">
        <v>24</v>
      </c>
      <c r="J152" s="4" t="s">
        <v>24</v>
      </c>
      <c r="K152" s="4" t="s">
        <v>24</v>
      </c>
      <c r="L152" s="4" t="s">
        <v>24</v>
      </c>
      <c r="M152" s="4" t="s">
        <v>24</v>
      </c>
      <c r="N152" s="4" t="s">
        <v>24</v>
      </c>
      <c r="O152" s="5" t="s">
        <v>24</v>
      </c>
      <c r="P152" s="4" t="s">
        <v>24</v>
      </c>
      <c r="Q152" s="4" t="s">
        <v>24</v>
      </c>
      <c r="R152" s="4" t="s">
        <v>24</v>
      </c>
      <c r="S152" s="4" t="s">
        <v>24</v>
      </c>
    </row>
    <row r="153" spans="1:19" ht="16" x14ac:dyDescent="0.2">
      <c r="A153" s="3" t="s">
        <v>156</v>
      </c>
      <c r="B153" s="4">
        <v>68652000</v>
      </c>
      <c r="C153" s="4">
        <v>149425000</v>
      </c>
      <c r="D153" s="4">
        <v>184408000</v>
      </c>
      <c r="E153" s="4">
        <v>150069000</v>
      </c>
      <c r="F153" s="4">
        <v>246657000</v>
      </c>
      <c r="G153" s="4">
        <v>266666000</v>
      </c>
      <c r="H153" s="4">
        <v>264561000</v>
      </c>
      <c r="I153" s="4">
        <v>366134000</v>
      </c>
      <c r="J153" s="4">
        <v>271011000</v>
      </c>
      <c r="K153" s="4">
        <v>355700000</v>
      </c>
      <c r="L153" s="4">
        <v>806366000</v>
      </c>
      <c r="M153" s="4">
        <v>318817000</v>
      </c>
      <c r="N153" s="4">
        <v>497933000</v>
      </c>
      <c r="O153" s="5">
        <v>731716000</v>
      </c>
      <c r="P153" s="4">
        <v>257205000</v>
      </c>
      <c r="Q153" s="4">
        <v>259579000</v>
      </c>
      <c r="R153" s="4">
        <v>-84583000</v>
      </c>
      <c r="S153" s="4">
        <v>299515000</v>
      </c>
    </row>
    <row r="154" spans="1:19" ht="16" x14ac:dyDescent="0.2">
      <c r="A154" s="3" t="s">
        <v>157</v>
      </c>
      <c r="B154" s="4" t="s">
        <v>24</v>
      </c>
      <c r="C154" s="4" t="s">
        <v>24</v>
      </c>
      <c r="D154" s="4" t="s">
        <v>24</v>
      </c>
      <c r="E154" s="4" t="s">
        <v>24</v>
      </c>
      <c r="F154" s="4" t="s">
        <v>24</v>
      </c>
      <c r="G154" s="4" t="s">
        <v>24</v>
      </c>
      <c r="H154" s="4" t="s">
        <v>24</v>
      </c>
      <c r="I154" s="4" t="s">
        <v>24</v>
      </c>
      <c r="J154" s="4" t="s">
        <v>24</v>
      </c>
      <c r="K154" s="4" t="s">
        <v>24</v>
      </c>
      <c r="L154" s="4" t="s">
        <v>24</v>
      </c>
      <c r="M154" s="4" t="s">
        <v>24</v>
      </c>
      <c r="N154" s="4" t="s">
        <v>24</v>
      </c>
      <c r="O154" s="5" t="s">
        <v>24</v>
      </c>
      <c r="P154" s="4" t="s">
        <v>24</v>
      </c>
      <c r="Q154" s="4" t="s">
        <v>24</v>
      </c>
      <c r="R154" s="4" t="s">
        <v>24</v>
      </c>
      <c r="S154" s="4" t="s">
        <v>24</v>
      </c>
    </row>
    <row r="155" spans="1:19" ht="16" x14ac:dyDescent="0.2">
      <c r="A155" s="3" t="s">
        <v>158</v>
      </c>
      <c r="B155" s="4">
        <v>1032000</v>
      </c>
      <c r="C155" s="4">
        <v>1409000</v>
      </c>
      <c r="D155" s="4">
        <v>3070000</v>
      </c>
      <c r="E155" s="4">
        <v>2930000</v>
      </c>
      <c r="F155" s="4">
        <v>19124000</v>
      </c>
      <c r="G155" s="4">
        <v>3847000</v>
      </c>
      <c r="H155" s="4">
        <v>2023000</v>
      </c>
      <c r="I155" s="4">
        <v>4014000</v>
      </c>
      <c r="J155" s="4">
        <v>1237000</v>
      </c>
      <c r="K155" s="4">
        <v>5487000</v>
      </c>
      <c r="L155" s="4">
        <v>3463000</v>
      </c>
      <c r="M155" s="4">
        <v>2754000</v>
      </c>
      <c r="N155" s="4">
        <v>7145000</v>
      </c>
      <c r="O155" s="5">
        <v>16626000</v>
      </c>
      <c r="P155" s="4">
        <v>5864000</v>
      </c>
      <c r="Q155" s="4">
        <v>248000</v>
      </c>
      <c r="R155" s="4">
        <v>9583000</v>
      </c>
      <c r="S155" s="4">
        <v>931000</v>
      </c>
    </row>
    <row r="156" spans="1:19" ht="16" x14ac:dyDescent="0.2">
      <c r="A156" s="3" t="s">
        <v>159</v>
      </c>
      <c r="B156" s="4">
        <v>1032000</v>
      </c>
      <c r="C156" s="4">
        <v>1409000</v>
      </c>
      <c r="D156" s="4">
        <v>3070000</v>
      </c>
      <c r="E156" s="4">
        <v>2930000</v>
      </c>
      <c r="F156" s="4">
        <v>19124000</v>
      </c>
      <c r="G156" s="4">
        <v>3847000</v>
      </c>
      <c r="H156" s="4">
        <v>2023000</v>
      </c>
      <c r="I156" s="4">
        <v>4014000</v>
      </c>
      <c r="J156" s="4">
        <v>1237000</v>
      </c>
      <c r="K156" s="4">
        <v>5487000</v>
      </c>
      <c r="L156" s="4">
        <v>3463000</v>
      </c>
      <c r="M156" s="4">
        <v>2754000</v>
      </c>
      <c r="N156" s="4">
        <v>7145000</v>
      </c>
      <c r="O156" s="5">
        <v>16626000</v>
      </c>
      <c r="P156" s="4">
        <v>5864000</v>
      </c>
      <c r="Q156" s="4">
        <v>248000</v>
      </c>
      <c r="R156" s="4">
        <v>9583000</v>
      </c>
      <c r="S156" s="4">
        <v>931000</v>
      </c>
    </row>
    <row r="157" spans="1:19" ht="16" x14ac:dyDescent="0.2">
      <c r="A157" s="3" t="s">
        <v>160</v>
      </c>
      <c r="B157" s="4" t="s">
        <v>24</v>
      </c>
      <c r="C157" s="4" t="s">
        <v>24</v>
      </c>
      <c r="D157" s="4" t="s">
        <v>24</v>
      </c>
      <c r="E157" s="4" t="s">
        <v>24</v>
      </c>
      <c r="F157" s="4" t="s">
        <v>24</v>
      </c>
      <c r="G157" s="4" t="s">
        <v>24</v>
      </c>
      <c r="H157" s="4" t="s">
        <v>24</v>
      </c>
      <c r="I157" s="4" t="s">
        <v>24</v>
      </c>
      <c r="J157" s="4" t="s">
        <v>24</v>
      </c>
      <c r="K157" s="4" t="s">
        <v>24</v>
      </c>
      <c r="L157" s="4" t="s">
        <v>24</v>
      </c>
      <c r="M157" s="4" t="s">
        <v>24</v>
      </c>
      <c r="N157" s="4" t="s">
        <v>24</v>
      </c>
      <c r="O157" s="5" t="s">
        <v>24</v>
      </c>
      <c r="P157" s="4" t="s">
        <v>24</v>
      </c>
      <c r="Q157" s="4" t="s">
        <v>24</v>
      </c>
      <c r="R157" s="4" t="s">
        <v>24</v>
      </c>
      <c r="S157" s="4" t="s">
        <v>24</v>
      </c>
    </row>
    <row r="158" spans="1:19" ht="16" x14ac:dyDescent="0.2">
      <c r="A158" s="3" t="s">
        <v>161</v>
      </c>
      <c r="B158" s="4">
        <v>-19359000</v>
      </c>
      <c r="C158" s="4">
        <v>-29581000</v>
      </c>
      <c r="D158" s="4">
        <v>-37875000</v>
      </c>
      <c r="E158" s="4">
        <v>-35497000</v>
      </c>
      <c r="F158" s="4">
        <v>-38035000</v>
      </c>
      <c r="G158" s="4">
        <v>-35460000</v>
      </c>
      <c r="H158" s="4">
        <v>-39648000</v>
      </c>
      <c r="I158" s="4">
        <v>-34684000</v>
      </c>
      <c r="J158" s="4">
        <v>-43479000</v>
      </c>
      <c r="K158" s="4">
        <v>-48432000</v>
      </c>
      <c r="L158" s="4">
        <v>-47969000</v>
      </c>
      <c r="M158" s="4">
        <v>-36192000</v>
      </c>
      <c r="N158" s="4">
        <v>-49289000</v>
      </c>
      <c r="O158" s="5">
        <v>-58106000</v>
      </c>
      <c r="P158" s="4">
        <v>-10970000</v>
      </c>
      <c r="Q158" s="4">
        <v>-10572000</v>
      </c>
      <c r="R158" s="4">
        <v>-23154000</v>
      </c>
      <c r="S158" s="4">
        <v>-13410000</v>
      </c>
    </row>
    <row r="159" spans="1:19" ht="16" x14ac:dyDescent="0.2">
      <c r="A159" s="3" t="s">
        <v>162</v>
      </c>
      <c r="B159" s="4">
        <v>-19359000</v>
      </c>
      <c r="C159" s="4">
        <v>-29581000</v>
      </c>
      <c r="D159" s="4">
        <v>-37875000</v>
      </c>
      <c r="E159" s="4">
        <v>-35497000</v>
      </c>
      <c r="F159" s="4">
        <v>-38035000</v>
      </c>
      <c r="G159" s="4">
        <v>-35460000</v>
      </c>
      <c r="H159" s="4">
        <v>-39648000</v>
      </c>
      <c r="I159" s="4">
        <v>-34684000</v>
      </c>
      <c r="J159" s="4">
        <v>-43479000</v>
      </c>
      <c r="K159" s="4">
        <v>-48432000</v>
      </c>
      <c r="L159" s="4">
        <v>-47969000</v>
      </c>
      <c r="M159" s="4">
        <v>-36192000</v>
      </c>
      <c r="N159" s="4">
        <v>-49289000</v>
      </c>
      <c r="O159" s="5">
        <v>-58106000</v>
      </c>
      <c r="P159" s="4">
        <v>-10970000</v>
      </c>
      <c r="Q159" s="4">
        <v>-10572000</v>
      </c>
      <c r="R159" s="4">
        <v>-23154000</v>
      </c>
      <c r="S159" s="4">
        <v>-13410000</v>
      </c>
    </row>
    <row r="160" spans="1:19" ht="16" x14ac:dyDescent="0.2">
      <c r="A160" s="3" t="s">
        <v>163</v>
      </c>
      <c r="B160" s="4" t="s">
        <v>24</v>
      </c>
      <c r="C160" s="4" t="s">
        <v>24</v>
      </c>
      <c r="D160" s="4" t="s">
        <v>24</v>
      </c>
      <c r="E160" s="4" t="s">
        <v>24</v>
      </c>
      <c r="F160" s="4" t="s">
        <v>24</v>
      </c>
      <c r="G160" s="4" t="s">
        <v>24</v>
      </c>
      <c r="H160" s="4" t="s">
        <v>24</v>
      </c>
      <c r="I160" s="4" t="s">
        <v>24</v>
      </c>
      <c r="J160" s="4" t="s">
        <v>24</v>
      </c>
      <c r="K160" s="4" t="s">
        <v>24</v>
      </c>
      <c r="L160" s="4" t="s">
        <v>24</v>
      </c>
      <c r="M160" s="4" t="s">
        <v>24</v>
      </c>
      <c r="N160" s="4" t="s">
        <v>24</v>
      </c>
      <c r="O160" s="5" t="s">
        <v>24</v>
      </c>
      <c r="P160" s="4" t="s">
        <v>24</v>
      </c>
      <c r="Q160" s="4" t="s">
        <v>24</v>
      </c>
      <c r="R160" s="4" t="s">
        <v>24</v>
      </c>
      <c r="S160" s="4" t="s">
        <v>24</v>
      </c>
    </row>
    <row r="161" spans="1:19" ht="16" x14ac:dyDescent="0.2">
      <c r="A161" s="3" t="s">
        <v>164</v>
      </c>
      <c r="B161" s="4">
        <v>25505000</v>
      </c>
      <c r="C161" s="4">
        <v>-17667000</v>
      </c>
      <c r="D161" s="4">
        <v>12872000</v>
      </c>
      <c r="E161" s="4">
        <v>4616000</v>
      </c>
      <c r="F161" s="4" t="s">
        <v>24</v>
      </c>
      <c r="G161" s="4" t="s">
        <v>24</v>
      </c>
      <c r="H161" s="4">
        <v>-99000</v>
      </c>
      <c r="I161" s="4">
        <v>-675000</v>
      </c>
      <c r="J161" s="4" t="s">
        <v>24</v>
      </c>
      <c r="K161" s="4" t="s">
        <v>24</v>
      </c>
      <c r="L161" s="4" t="s">
        <v>24</v>
      </c>
      <c r="M161" s="4" t="s">
        <v>24</v>
      </c>
      <c r="N161" s="4" t="s">
        <v>24</v>
      </c>
      <c r="O161" s="5" t="s">
        <v>24</v>
      </c>
      <c r="P161" s="4" t="s">
        <v>24</v>
      </c>
      <c r="Q161" s="4" t="s">
        <v>24</v>
      </c>
      <c r="R161" s="4" t="s">
        <v>24</v>
      </c>
      <c r="S161" s="4" t="s">
        <v>24</v>
      </c>
    </row>
    <row r="162" spans="1:19" ht="16" x14ac:dyDescent="0.2">
      <c r="A162" s="3" t="s">
        <v>165</v>
      </c>
      <c r="B162" s="4">
        <v>25570000</v>
      </c>
      <c r="C162" s="4" t="s">
        <v>24</v>
      </c>
      <c r="D162" s="4">
        <v>35305000</v>
      </c>
      <c r="E162" s="4">
        <v>4616000</v>
      </c>
      <c r="F162" s="4" t="s">
        <v>24</v>
      </c>
      <c r="G162" s="4" t="s">
        <v>24</v>
      </c>
      <c r="H162" s="4" t="s">
        <v>24</v>
      </c>
      <c r="I162" s="4" t="s">
        <v>24</v>
      </c>
      <c r="J162" s="4" t="s">
        <v>24</v>
      </c>
      <c r="K162" s="4" t="s">
        <v>24</v>
      </c>
      <c r="L162" s="4" t="s">
        <v>24</v>
      </c>
      <c r="M162" s="4" t="s">
        <v>24</v>
      </c>
      <c r="N162" s="4" t="s">
        <v>24</v>
      </c>
      <c r="O162" s="5" t="s">
        <v>24</v>
      </c>
      <c r="P162" s="4" t="s">
        <v>24</v>
      </c>
      <c r="Q162" s="4" t="s">
        <v>24</v>
      </c>
      <c r="R162" s="4" t="s">
        <v>24</v>
      </c>
      <c r="S162" s="4" t="s">
        <v>24</v>
      </c>
    </row>
    <row r="163" spans="1:19" ht="16" x14ac:dyDescent="0.2">
      <c r="A163" s="3" t="s">
        <v>166</v>
      </c>
      <c r="B163" s="4">
        <v>-65000</v>
      </c>
      <c r="C163" s="4">
        <v>-17667000</v>
      </c>
      <c r="D163" s="4">
        <v>-22433000</v>
      </c>
      <c r="E163" s="4" t="s">
        <v>24</v>
      </c>
      <c r="F163" s="4" t="s">
        <v>24</v>
      </c>
      <c r="G163" s="4" t="s">
        <v>24</v>
      </c>
      <c r="H163" s="4">
        <v>-99000</v>
      </c>
      <c r="I163" s="4">
        <v>-675000</v>
      </c>
      <c r="J163" s="4" t="s">
        <v>24</v>
      </c>
      <c r="K163" s="4" t="s">
        <v>24</v>
      </c>
      <c r="L163" s="4" t="s">
        <v>24</v>
      </c>
      <c r="M163" s="4" t="s">
        <v>24</v>
      </c>
      <c r="N163" s="4" t="s">
        <v>24</v>
      </c>
      <c r="O163" s="5" t="s">
        <v>24</v>
      </c>
      <c r="P163" s="4" t="s">
        <v>24</v>
      </c>
      <c r="Q163" s="4" t="s">
        <v>24</v>
      </c>
      <c r="R163" s="4" t="s">
        <v>24</v>
      </c>
      <c r="S163" s="4" t="s">
        <v>24</v>
      </c>
    </row>
    <row r="164" spans="1:19" ht="16" x14ac:dyDescent="0.2">
      <c r="A164" s="3" t="s">
        <v>167</v>
      </c>
      <c r="B164" s="4">
        <v>-14332000</v>
      </c>
      <c r="C164" s="4">
        <v>-274679000</v>
      </c>
      <c r="D164" s="4">
        <v>-20613000</v>
      </c>
      <c r="E164" s="4">
        <v>-455471000</v>
      </c>
      <c r="F164" s="4">
        <v>-2757000</v>
      </c>
      <c r="G164" s="4">
        <v>-28195000</v>
      </c>
      <c r="H164" s="4">
        <v>-233046000</v>
      </c>
      <c r="I164" s="4">
        <v>-107898000</v>
      </c>
      <c r="J164" s="4">
        <v>-75564000</v>
      </c>
      <c r="K164" s="4">
        <v>-303232000</v>
      </c>
      <c r="L164" s="4">
        <v>-50357000</v>
      </c>
      <c r="M164" s="4">
        <v>-119834000</v>
      </c>
      <c r="N164" s="4">
        <v>-98656000</v>
      </c>
      <c r="O164" s="5">
        <v>-94426000</v>
      </c>
      <c r="P164" s="4">
        <v>-64464000</v>
      </c>
      <c r="Q164" s="4">
        <v>-7578000</v>
      </c>
      <c r="R164" s="4">
        <v>-11834000</v>
      </c>
      <c r="S164" s="4">
        <v>-10550000</v>
      </c>
    </row>
    <row r="165" spans="1:19" ht="16" x14ac:dyDescent="0.2">
      <c r="A165" s="3" t="s">
        <v>168</v>
      </c>
      <c r="B165" s="4">
        <v>25570000</v>
      </c>
      <c r="C165" s="4">
        <v>26627000</v>
      </c>
      <c r="D165" s="4" t="s">
        <v>24</v>
      </c>
      <c r="E165" s="4" t="s">
        <v>24</v>
      </c>
      <c r="F165" s="4">
        <v>1108000</v>
      </c>
      <c r="G165" s="4" t="s">
        <v>24</v>
      </c>
      <c r="H165" s="4" t="s">
        <v>24</v>
      </c>
      <c r="I165" s="4" t="s">
        <v>24</v>
      </c>
      <c r="J165" s="4" t="s">
        <v>24</v>
      </c>
      <c r="K165" s="4" t="s">
        <v>24</v>
      </c>
      <c r="L165" s="4" t="s">
        <v>24</v>
      </c>
      <c r="M165" s="4" t="s">
        <v>24</v>
      </c>
      <c r="N165" s="4" t="s">
        <v>24</v>
      </c>
      <c r="O165" s="5" t="s">
        <v>24</v>
      </c>
      <c r="P165" s="4" t="s">
        <v>24</v>
      </c>
      <c r="Q165" s="4" t="s">
        <v>24</v>
      </c>
      <c r="R165" s="4" t="s">
        <v>24</v>
      </c>
      <c r="S165" s="4" t="s">
        <v>24</v>
      </c>
    </row>
    <row r="166" spans="1:19" ht="16" x14ac:dyDescent="0.2">
      <c r="A166" s="3" t="s">
        <v>169</v>
      </c>
      <c r="B166" s="4">
        <v>-39902000</v>
      </c>
      <c r="C166" s="4">
        <v>-301306000</v>
      </c>
      <c r="D166" s="4">
        <v>-20613000</v>
      </c>
      <c r="E166" s="4">
        <v>-455471000</v>
      </c>
      <c r="F166" s="4">
        <v>-3865000</v>
      </c>
      <c r="G166" s="4">
        <v>-28195000</v>
      </c>
      <c r="H166" s="4">
        <v>-233046000</v>
      </c>
      <c r="I166" s="4">
        <v>-107898000</v>
      </c>
      <c r="J166" s="4">
        <v>-75564000</v>
      </c>
      <c r="K166" s="4">
        <v>-303232000</v>
      </c>
      <c r="L166" s="4">
        <v>-50357000</v>
      </c>
      <c r="M166" s="4">
        <v>-119834000</v>
      </c>
      <c r="N166" s="4">
        <v>-98656000</v>
      </c>
      <c r="O166" s="5">
        <v>-94426000</v>
      </c>
      <c r="P166" s="4">
        <v>-64464000</v>
      </c>
      <c r="Q166" s="4">
        <v>-7578000</v>
      </c>
      <c r="R166" s="4">
        <v>-11834000</v>
      </c>
      <c r="S166" s="4">
        <v>-10550000</v>
      </c>
    </row>
    <row r="167" spans="1:19" ht="16" x14ac:dyDescent="0.2">
      <c r="A167" s="3" t="s">
        <v>170</v>
      </c>
      <c r="B167" s="4" t="s">
        <v>24</v>
      </c>
      <c r="C167" s="4" t="s">
        <v>24</v>
      </c>
      <c r="D167" s="4" t="s">
        <v>24</v>
      </c>
      <c r="E167" s="4" t="s">
        <v>24</v>
      </c>
      <c r="F167" s="4" t="s">
        <v>24</v>
      </c>
      <c r="G167" s="4" t="s">
        <v>24</v>
      </c>
      <c r="H167" s="4" t="s">
        <v>24</v>
      </c>
      <c r="I167" s="4" t="s">
        <v>24</v>
      </c>
      <c r="J167" s="4" t="s">
        <v>24</v>
      </c>
      <c r="K167" s="4" t="s">
        <v>24</v>
      </c>
      <c r="L167" s="4" t="s">
        <v>24</v>
      </c>
      <c r="M167" s="4" t="s">
        <v>24</v>
      </c>
      <c r="N167" s="4" t="s">
        <v>24</v>
      </c>
      <c r="O167" s="5" t="s">
        <v>24</v>
      </c>
      <c r="P167" s="4" t="s">
        <v>24</v>
      </c>
      <c r="Q167" s="4" t="s">
        <v>24</v>
      </c>
      <c r="R167" s="4" t="s">
        <v>24</v>
      </c>
      <c r="S167" s="4" t="s">
        <v>24</v>
      </c>
    </row>
    <row r="168" spans="1:19" ht="16" x14ac:dyDescent="0.2">
      <c r="A168" s="3" t="s">
        <v>171</v>
      </c>
      <c r="B168" s="4">
        <v>-25570000</v>
      </c>
      <c r="C168" s="4" t="s">
        <v>24</v>
      </c>
      <c r="D168" s="4" t="s">
        <v>24</v>
      </c>
      <c r="E168" s="4" t="s">
        <v>24</v>
      </c>
      <c r="F168" s="4" t="s">
        <v>24</v>
      </c>
      <c r="G168" s="4" t="s">
        <v>24</v>
      </c>
      <c r="H168" s="4">
        <v>99000</v>
      </c>
      <c r="I168" s="4">
        <v>1150000</v>
      </c>
      <c r="J168" s="4">
        <v>84000</v>
      </c>
      <c r="K168" s="4">
        <v>838000</v>
      </c>
      <c r="L168" s="4" t="s">
        <v>24</v>
      </c>
      <c r="M168" s="4">
        <v>196000</v>
      </c>
      <c r="N168" s="4" t="s">
        <v>24</v>
      </c>
      <c r="O168" s="5" t="s">
        <v>24</v>
      </c>
      <c r="P168" s="4" t="s">
        <v>24</v>
      </c>
      <c r="Q168" s="4" t="s">
        <v>24</v>
      </c>
      <c r="R168" s="4" t="s">
        <v>24</v>
      </c>
      <c r="S168" s="4" t="s">
        <v>24</v>
      </c>
    </row>
    <row r="169" spans="1:19" ht="16" x14ac:dyDescent="0.2">
      <c r="A169" s="3" t="s">
        <v>155</v>
      </c>
      <c r="B169" s="4" t="s">
        <v>24</v>
      </c>
      <c r="C169" s="4" t="s">
        <v>24</v>
      </c>
      <c r="D169" s="4" t="s">
        <v>24</v>
      </c>
      <c r="E169" s="4" t="s">
        <v>24</v>
      </c>
      <c r="F169" s="4" t="s">
        <v>24</v>
      </c>
      <c r="G169" s="4" t="s">
        <v>24</v>
      </c>
      <c r="H169" s="4" t="s">
        <v>24</v>
      </c>
      <c r="I169" s="4" t="s">
        <v>24</v>
      </c>
      <c r="J169" s="4" t="s">
        <v>24</v>
      </c>
      <c r="K169" s="4" t="s">
        <v>24</v>
      </c>
      <c r="L169" s="4" t="s">
        <v>24</v>
      </c>
      <c r="M169" s="4" t="s">
        <v>24</v>
      </c>
      <c r="N169" s="4" t="s">
        <v>24</v>
      </c>
      <c r="O169" s="5" t="s">
        <v>24</v>
      </c>
      <c r="P169" s="4" t="s">
        <v>24</v>
      </c>
      <c r="Q169" s="4" t="s">
        <v>24</v>
      </c>
      <c r="R169" s="4" t="s">
        <v>24</v>
      </c>
      <c r="S169" s="4" t="s">
        <v>24</v>
      </c>
    </row>
    <row r="170" spans="1:19" ht="16" x14ac:dyDescent="0.2">
      <c r="A170" s="3" t="s">
        <v>172</v>
      </c>
      <c r="B170" s="4">
        <v>-32724000</v>
      </c>
      <c r="C170" s="4">
        <v>-320518000</v>
      </c>
      <c r="D170" s="4">
        <v>-42546000</v>
      </c>
      <c r="E170" s="4">
        <v>-483422000</v>
      </c>
      <c r="F170" s="4">
        <v>-21668000</v>
      </c>
      <c r="G170" s="4">
        <v>-59808000</v>
      </c>
      <c r="H170" s="4">
        <v>-270671000</v>
      </c>
      <c r="I170" s="4">
        <v>-138093000</v>
      </c>
      <c r="J170" s="4">
        <v>-117722000</v>
      </c>
      <c r="K170" s="4">
        <v>-345339000</v>
      </c>
      <c r="L170" s="4">
        <v>-94863000</v>
      </c>
      <c r="M170" s="4">
        <v>-153076000</v>
      </c>
      <c r="N170" s="4">
        <v>-140800000</v>
      </c>
      <c r="O170" s="5">
        <v>-135906000</v>
      </c>
      <c r="P170" s="4">
        <v>-69570000</v>
      </c>
      <c r="Q170" s="4">
        <v>-17902000</v>
      </c>
      <c r="R170" s="4">
        <v>-25405000</v>
      </c>
      <c r="S170" s="4">
        <v>-23029000</v>
      </c>
    </row>
    <row r="171" spans="1:19" ht="16" x14ac:dyDescent="0.2">
      <c r="A171" s="3" t="s">
        <v>173</v>
      </c>
      <c r="B171" s="4">
        <v>-2500000</v>
      </c>
      <c r="C171" s="4">
        <v>-3336000</v>
      </c>
      <c r="D171" s="4">
        <v>-34073000</v>
      </c>
      <c r="E171" s="4">
        <v>-12080000</v>
      </c>
      <c r="F171" s="4">
        <v>-21293000</v>
      </c>
      <c r="G171" s="4">
        <v>-20095000</v>
      </c>
      <c r="H171" s="4">
        <v>-19454000</v>
      </c>
      <c r="I171" s="4">
        <v>-18971000</v>
      </c>
      <c r="J171" s="4">
        <v>-18640000</v>
      </c>
      <c r="K171" s="4">
        <v>-17950000</v>
      </c>
      <c r="L171" s="4">
        <v>-17674000</v>
      </c>
      <c r="M171" s="4">
        <v>-28163000</v>
      </c>
      <c r="N171" s="4">
        <v>-27187000</v>
      </c>
      <c r="O171" s="5">
        <v>-29282000</v>
      </c>
      <c r="P171" s="4">
        <v>-6418000</v>
      </c>
      <c r="Q171" s="4">
        <v>-7150000</v>
      </c>
      <c r="R171" s="4">
        <v>-7151000</v>
      </c>
      <c r="S171" s="4">
        <v>-8563000</v>
      </c>
    </row>
    <row r="172" spans="1:19" ht="16" x14ac:dyDescent="0.2">
      <c r="A172" s="3" t="s">
        <v>174</v>
      </c>
      <c r="B172" s="4">
        <v>-51258000</v>
      </c>
      <c r="C172" s="4">
        <v>-5242000</v>
      </c>
      <c r="D172" s="4">
        <v>-2018000</v>
      </c>
      <c r="E172" s="4">
        <v>195295000</v>
      </c>
      <c r="F172" s="4">
        <v>-19169000</v>
      </c>
      <c r="G172" s="4">
        <v>-20251000</v>
      </c>
      <c r="H172" s="4">
        <v>105626000</v>
      </c>
      <c r="I172" s="4">
        <v>-116647000</v>
      </c>
      <c r="J172" s="4">
        <v>-16736000</v>
      </c>
      <c r="K172" s="4">
        <v>55231000</v>
      </c>
      <c r="L172" s="4">
        <v>-41457000</v>
      </c>
      <c r="M172" s="4">
        <v>-18064000</v>
      </c>
      <c r="N172" s="4">
        <v>-17426000</v>
      </c>
      <c r="O172" s="5">
        <v>-87014000</v>
      </c>
      <c r="P172" s="4">
        <v>-100852000</v>
      </c>
      <c r="Q172" s="4">
        <v>-184685000</v>
      </c>
      <c r="R172" s="4">
        <v>199220000</v>
      </c>
      <c r="S172" s="4">
        <v>-697000</v>
      </c>
    </row>
    <row r="173" spans="1:19" ht="16" x14ac:dyDescent="0.2">
      <c r="A173" s="3" t="s">
        <v>175</v>
      </c>
      <c r="B173" s="4">
        <v>153000000</v>
      </c>
      <c r="C173" s="4" t="s">
        <v>24</v>
      </c>
      <c r="D173" s="4" t="s">
        <v>24</v>
      </c>
      <c r="E173" s="4">
        <v>600000000</v>
      </c>
      <c r="F173" s="4" t="s">
        <v>24</v>
      </c>
      <c r="G173" s="4" t="s">
        <v>24</v>
      </c>
      <c r="H173" s="4">
        <v>620000000</v>
      </c>
      <c r="I173" s="4" t="s">
        <v>24</v>
      </c>
      <c r="J173" s="4" t="s">
        <v>24</v>
      </c>
      <c r="K173" s="4">
        <v>100000000</v>
      </c>
      <c r="L173" s="4">
        <v>500000000</v>
      </c>
      <c r="M173" s="4" t="s">
        <v>24</v>
      </c>
      <c r="N173" s="4">
        <v>270000000</v>
      </c>
      <c r="O173" s="5">
        <v>-70000000</v>
      </c>
      <c r="P173" s="4" t="s">
        <v>24</v>
      </c>
      <c r="Q173" s="4">
        <v>-270000000</v>
      </c>
      <c r="R173" s="4">
        <v>200000000</v>
      </c>
      <c r="S173" s="4" t="s">
        <v>24</v>
      </c>
    </row>
    <row r="174" spans="1:19" ht="16" x14ac:dyDescent="0.2">
      <c r="A174" s="3" t="s">
        <v>176</v>
      </c>
      <c r="B174" s="4">
        <v>-204258000</v>
      </c>
      <c r="C174" s="4">
        <v>-5242000</v>
      </c>
      <c r="D174" s="4">
        <v>-2018000</v>
      </c>
      <c r="E174" s="4">
        <v>-404705000</v>
      </c>
      <c r="F174" s="4">
        <v>-19169000</v>
      </c>
      <c r="G174" s="4">
        <v>-20251000</v>
      </c>
      <c r="H174" s="4">
        <v>-514374000</v>
      </c>
      <c r="I174" s="4">
        <v>-116647000</v>
      </c>
      <c r="J174" s="4">
        <v>-16736000</v>
      </c>
      <c r="K174" s="4">
        <v>-44769000</v>
      </c>
      <c r="L174" s="4">
        <v>-541457000</v>
      </c>
      <c r="M174" s="4">
        <v>-18064000</v>
      </c>
      <c r="N174" s="4">
        <v>-287426000</v>
      </c>
      <c r="O174" s="5">
        <v>-17014000</v>
      </c>
      <c r="P174" s="4">
        <v>-100852000</v>
      </c>
      <c r="Q174" s="4">
        <v>85315000</v>
      </c>
      <c r="R174" s="4">
        <v>-780000</v>
      </c>
      <c r="S174" s="4">
        <v>-697000</v>
      </c>
    </row>
    <row r="175" spans="1:19" ht="16" x14ac:dyDescent="0.2">
      <c r="A175" s="3" t="s">
        <v>177</v>
      </c>
      <c r="B175" s="4">
        <v>2305000</v>
      </c>
      <c r="C175" s="4">
        <v>-25213000</v>
      </c>
      <c r="D175" s="4">
        <v>-21363000</v>
      </c>
      <c r="E175" s="4">
        <v>-23216000</v>
      </c>
      <c r="F175" s="4">
        <v>-198379000</v>
      </c>
      <c r="G175" s="4">
        <v>-100107000</v>
      </c>
      <c r="H175" s="4">
        <v>-89407000</v>
      </c>
      <c r="I175" s="4">
        <v>-88373000</v>
      </c>
      <c r="J175" s="4">
        <v>-216244000</v>
      </c>
      <c r="K175" s="4" t="s">
        <v>24</v>
      </c>
      <c r="L175" s="4">
        <v>-112553000</v>
      </c>
      <c r="M175" s="4">
        <v>-195546000</v>
      </c>
      <c r="N175" s="4">
        <v>-660609000</v>
      </c>
      <c r="O175" s="5">
        <v>-311591000</v>
      </c>
      <c r="P175" s="4">
        <v>-202256000</v>
      </c>
      <c r="Q175" s="4">
        <v>-4036000</v>
      </c>
      <c r="R175" s="4">
        <v>-16033000</v>
      </c>
      <c r="S175" s="4">
        <v>-89266000</v>
      </c>
    </row>
    <row r="176" spans="1:19" ht="16" x14ac:dyDescent="0.2">
      <c r="A176" s="3" t="s">
        <v>178</v>
      </c>
      <c r="B176" s="4">
        <v>2305000</v>
      </c>
      <c r="C176" s="4">
        <v>2310000</v>
      </c>
      <c r="D176" s="4">
        <v>2549000</v>
      </c>
      <c r="E176" s="4">
        <v>2854000</v>
      </c>
      <c r="F176" s="4">
        <v>3615000</v>
      </c>
      <c r="G176" s="4">
        <v>4223000</v>
      </c>
      <c r="H176" s="4">
        <v>4814000</v>
      </c>
      <c r="I176" s="4">
        <v>4793000</v>
      </c>
      <c r="J176" s="4" t="s">
        <v>24</v>
      </c>
      <c r="K176" s="4" t="s">
        <v>24</v>
      </c>
      <c r="L176" s="4" t="s">
        <v>24</v>
      </c>
      <c r="M176" s="4" t="s">
        <v>24</v>
      </c>
      <c r="N176" s="4" t="s">
        <v>24</v>
      </c>
      <c r="O176" s="5" t="s">
        <v>24</v>
      </c>
      <c r="P176" s="4" t="s">
        <v>24</v>
      </c>
      <c r="Q176" s="4" t="s">
        <v>24</v>
      </c>
      <c r="R176" s="4" t="s">
        <v>24</v>
      </c>
      <c r="S176" s="4" t="s">
        <v>24</v>
      </c>
    </row>
    <row r="177" spans="1:30" ht="16" x14ac:dyDescent="0.2">
      <c r="A177" s="3" t="s">
        <v>179</v>
      </c>
      <c r="B177" s="4" t="s">
        <v>24</v>
      </c>
      <c r="C177" s="4">
        <v>-27523000</v>
      </c>
      <c r="D177" s="4">
        <v>-23912000</v>
      </c>
      <c r="E177" s="4">
        <v>-26070000</v>
      </c>
      <c r="F177" s="4">
        <v>-201994000</v>
      </c>
      <c r="G177" s="4">
        <v>-104330000</v>
      </c>
      <c r="H177" s="4">
        <v>-94221000</v>
      </c>
      <c r="I177" s="4">
        <v>-93166000</v>
      </c>
      <c r="J177" s="4">
        <v>-216244000</v>
      </c>
      <c r="K177" s="4" t="s">
        <v>24</v>
      </c>
      <c r="L177" s="4">
        <v>-112553000</v>
      </c>
      <c r="M177" s="4">
        <v>-195546000</v>
      </c>
      <c r="N177" s="4">
        <v>-660609000</v>
      </c>
      <c r="O177" s="5">
        <v>-311591000</v>
      </c>
      <c r="P177" s="4">
        <v>-202256000</v>
      </c>
      <c r="Q177" s="4">
        <v>-4036000</v>
      </c>
      <c r="R177" s="4">
        <v>-16033000</v>
      </c>
      <c r="S177" s="4">
        <v>-89266000</v>
      </c>
    </row>
    <row r="178" spans="1:30" ht="16" x14ac:dyDescent="0.2">
      <c r="A178" s="3" t="s">
        <v>180</v>
      </c>
      <c r="B178" s="4">
        <v>4292000</v>
      </c>
      <c r="C178" s="4">
        <v>4503000</v>
      </c>
      <c r="D178" s="4">
        <v>6867000</v>
      </c>
      <c r="E178" s="4">
        <v>7032000</v>
      </c>
      <c r="F178" s="4">
        <v>8891000</v>
      </c>
      <c r="G178" s="4">
        <v>-9020000</v>
      </c>
      <c r="H178" s="4">
        <v>-6194000</v>
      </c>
      <c r="I178" s="4">
        <v>-4479000</v>
      </c>
      <c r="J178" s="4">
        <v>-1422000</v>
      </c>
      <c r="K178" s="4">
        <v>-56528000</v>
      </c>
      <c r="L178" s="4">
        <v>-223000</v>
      </c>
      <c r="M178" s="4">
        <v>-3683000</v>
      </c>
      <c r="N178" s="4">
        <v>-4896000</v>
      </c>
      <c r="O178" s="5">
        <v>66489000</v>
      </c>
      <c r="P178" s="4">
        <v>272018000</v>
      </c>
      <c r="Q178" s="4">
        <v>-1649000</v>
      </c>
      <c r="R178" s="4">
        <v>-104530000</v>
      </c>
      <c r="S178" s="4">
        <v>-99350000</v>
      </c>
    </row>
    <row r="179" spans="1:30" ht="16" x14ac:dyDescent="0.2">
      <c r="A179" s="3" t="s">
        <v>155</v>
      </c>
      <c r="B179" s="4" t="s">
        <v>24</v>
      </c>
      <c r="C179" s="4" t="s">
        <v>24</v>
      </c>
      <c r="D179" s="4" t="s">
        <v>24</v>
      </c>
      <c r="E179" s="4" t="s">
        <v>24</v>
      </c>
      <c r="F179" s="4" t="s">
        <v>24</v>
      </c>
      <c r="G179" s="4" t="s">
        <v>24</v>
      </c>
      <c r="H179" s="4" t="s">
        <v>24</v>
      </c>
      <c r="I179" s="4" t="s">
        <v>24</v>
      </c>
      <c r="J179" s="4" t="s">
        <v>24</v>
      </c>
      <c r="K179" s="4" t="s">
        <v>24</v>
      </c>
      <c r="L179" s="4" t="s">
        <v>24</v>
      </c>
      <c r="M179" s="4" t="s">
        <v>24</v>
      </c>
      <c r="N179" s="4" t="s">
        <v>24</v>
      </c>
      <c r="O179" s="5" t="s">
        <v>24</v>
      </c>
      <c r="P179" s="4" t="s">
        <v>24</v>
      </c>
      <c r="Q179" s="4" t="s">
        <v>24</v>
      </c>
      <c r="R179" s="4" t="s">
        <v>24</v>
      </c>
      <c r="S179" s="4" t="s">
        <v>24</v>
      </c>
    </row>
    <row r="180" spans="1:30" ht="16" x14ac:dyDescent="0.2">
      <c r="A180" s="3" t="s">
        <v>181</v>
      </c>
      <c r="B180" s="4">
        <v>-47161000</v>
      </c>
      <c r="C180" s="4">
        <v>-29288000</v>
      </c>
      <c r="D180" s="4">
        <v>-50587000</v>
      </c>
      <c r="E180" s="4">
        <v>167031000</v>
      </c>
      <c r="F180" s="4">
        <v>-229950000</v>
      </c>
      <c r="G180" s="4">
        <v>-149473000</v>
      </c>
      <c r="H180" s="4">
        <v>-9429000</v>
      </c>
      <c r="I180" s="4">
        <v>-228470000</v>
      </c>
      <c r="J180" s="4">
        <v>-253042000</v>
      </c>
      <c r="K180" s="4">
        <v>-19247000</v>
      </c>
      <c r="L180" s="4">
        <v>-171907000</v>
      </c>
      <c r="M180" s="4">
        <v>-245456000</v>
      </c>
      <c r="N180" s="4">
        <v>-710118000</v>
      </c>
      <c r="O180" s="5">
        <v>-361398000</v>
      </c>
      <c r="P180" s="4">
        <v>-37508000</v>
      </c>
      <c r="Q180" s="4">
        <v>-197520000</v>
      </c>
      <c r="R180" s="4">
        <v>71506000</v>
      </c>
      <c r="S180" s="4">
        <v>-197876000</v>
      </c>
    </row>
    <row r="181" spans="1:30" ht="16" x14ac:dyDescent="0.2">
      <c r="A181" s="3" t="s">
        <v>182</v>
      </c>
      <c r="B181" s="4">
        <v>-4906000</v>
      </c>
      <c r="C181" s="4">
        <v>867000</v>
      </c>
      <c r="D181" s="4">
        <v>2706000</v>
      </c>
      <c r="E181" s="4">
        <v>832000</v>
      </c>
      <c r="F181" s="4">
        <v>-2796000</v>
      </c>
      <c r="G181" s="4">
        <v>-2610000</v>
      </c>
      <c r="H181" s="4">
        <v>-6675000</v>
      </c>
      <c r="I181" s="4">
        <v>3242000</v>
      </c>
      <c r="J181" s="4">
        <v>-3421000</v>
      </c>
      <c r="K181" s="4">
        <v>2592000</v>
      </c>
      <c r="L181" s="4">
        <v>4046000</v>
      </c>
      <c r="M181" s="4">
        <v>-1279000</v>
      </c>
      <c r="N181" s="4">
        <v>-12515000</v>
      </c>
      <c r="O181" s="5">
        <v>5098000</v>
      </c>
      <c r="P181" s="4">
        <v>-8783000</v>
      </c>
      <c r="Q181" s="4">
        <v>8025000</v>
      </c>
      <c r="R181" s="4">
        <v>2239000</v>
      </c>
      <c r="S181" s="4">
        <v>3617000</v>
      </c>
    </row>
    <row r="182" spans="1:30" ht="16" x14ac:dyDescent="0.2">
      <c r="A182" s="3" t="s">
        <v>183</v>
      </c>
      <c r="B182" s="4">
        <v>-11233000</v>
      </c>
      <c r="C182" s="4">
        <v>-200381000</v>
      </c>
      <c r="D182" s="4">
        <v>91275000</v>
      </c>
      <c r="E182" s="4">
        <v>-166322000</v>
      </c>
      <c r="F182" s="4">
        <v>-4961000</v>
      </c>
      <c r="G182" s="4">
        <v>57385000</v>
      </c>
      <c r="H182" s="4">
        <v>-15539000</v>
      </c>
      <c r="I182" s="4">
        <v>-429000</v>
      </c>
      <c r="J182" s="4">
        <v>-99753000</v>
      </c>
      <c r="K182" s="4">
        <v>-8886000</v>
      </c>
      <c r="L182" s="4">
        <v>539596000</v>
      </c>
      <c r="M182" s="4">
        <v>-79715000</v>
      </c>
      <c r="N182" s="4">
        <v>-352985000</v>
      </c>
      <c r="O182" s="5">
        <v>234412000</v>
      </c>
      <c r="P182" s="4">
        <v>150127000</v>
      </c>
      <c r="Q182" s="4">
        <v>44157000</v>
      </c>
      <c r="R182" s="4">
        <v>-38482000</v>
      </c>
      <c r="S182" s="4">
        <v>78610000</v>
      </c>
    </row>
    <row r="183" spans="1:30" ht="16" x14ac:dyDescent="0.2">
      <c r="A183" s="3" t="s">
        <v>54</v>
      </c>
      <c r="B183" s="4">
        <v>263651000</v>
      </c>
      <c r="C183" s="4">
        <v>269604000</v>
      </c>
      <c r="D183" s="4">
        <v>311078000</v>
      </c>
      <c r="E183" s="4">
        <v>289333000</v>
      </c>
      <c r="F183" s="4">
        <v>355258000</v>
      </c>
      <c r="G183" s="4">
        <v>362095000</v>
      </c>
      <c r="H183" s="4">
        <v>392113000</v>
      </c>
      <c r="I183" s="4">
        <v>478459000</v>
      </c>
      <c r="J183" s="4">
        <v>487211000</v>
      </c>
      <c r="K183" s="4">
        <v>554502000</v>
      </c>
      <c r="L183" s="4">
        <v>598469000</v>
      </c>
      <c r="M183" s="4">
        <v>643236000</v>
      </c>
      <c r="N183" s="4">
        <v>673488000</v>
      </c>
      <c r="O183" s="5">
        <v>791820000</v>
      </c>
      <c r="P183" s="4">
        <v>177590000</v>
      </c>
      <c r="Q183" s="4">
        <v>205160000</v>
      </c>
      <c r="R183" s="4">
        <v>183408000</v>
      </c>
      <c r="S183" s="4">
        <v>225662000</v>
      </c>
    </row>
    <row r="184" spans="1:30" ht="16" x14ac:dyDescent="0.2">
      <c r="A184" s="3" t="s">
        <v>55</v>
      </c>
      <c r="B184" s="6">
        <v>5.15</v>
      </c>
      <c r="C184" s="6">
        <v>4.8</v>
      </c>
      <c r="D184" s="6">
        <v>4.9000000000000004</v>
      </c>
      <c r="E184" s="6">
        <v>4.51</v>
      </c>
      <c r="F184" s="6">
        <v>5.53</v>
      </c>
      <c r="G184" s="6">
        <v>5.39</v>
      </c>
      <c r="H184" s="6">
        <v>5.19</v>
      </c>
      <c r="I184" s="6">
        <v>6.22</v>
      </c>
      <c r="J184" s="6">
        <v>5.99</v>
      </c>
      <c r="K184" s="6">
        <v>6.04</v>
      </c>
      <c r="L184" s="6">
        <v>6.8</v>
      </c>
      <c r="M184" s="6">
        <v>6.49</v>
      </c>
      <c r="N184" s="6">
        <v>6.08</v>
      </c>
      <c r="O184" s="7">
        <v>6.76</v>
      </c>
      <c r="P184" s="6">
        <v>5.94</v>
      </c>
      <c r="Q184" s="6">
        <v>6.08</v>
      </c>
      <c r="R184" s="6">
        <v>6.42</v>
      </c>
      <c r="S184" s="6">
        <v>6.76</v>
      </c>
    </row>
    <row r="185" spans="1:30" ht="16" x14ac:dyDescent="0.2">
      <c r="A185" s="3" t="s">
        <v>184</v>
      </c>
      <c r="B185" s="4">
        <v>14332000</v>
      </c>
      <c r="C185" s="4">
        <v>274679000</v>
      </c>
      <c r="D185" s="4">
        <v>20613000</v>
      </c>
      <c r="E185" s="4">
        <v>455471000</v>
      </c>
      <c r="F185" s="4">
        <v>2757000</v>
      </c>
      <c r="G185" s="4">
        <v>28195000</v>
      </c>
      <c r="H185" s="4">
        <v>233046000</v>
      </c>
      <c r="I185" s="4">
        <v>107898000</v>
      </c>
      <c r="J185" s="4">
        <v>75564000</v>
      </c>
      <c r="K185" s="4">
        <v>303232000</v>
      </c>
      <c r="L185" s="4">
        <v>50357000</v>
      </c>
      <c r="M185" s="4">
        <v>119834000</v>
      </c>
      <c r="N185" s="4">
        <v>98656000</v>
      </c>
      <c r="O185" s="5">
        <v>94426000</v>
      </c>
      <c r="P185" s="4">
        <v>64464000</v>
      </c>
      <c r="Q185" s="4">
        <v>7578000</v>
      </c>
      <c r="R185" s="4">
        <v>11834000</v>
      </c>
      <c r="S185" s="4">
        <v>10550000</v>
      </c>
    </row>
    <row r="186" spans="1:30" ht="16" x14ac:dyDescent="0.2">
      <c r="A186" s="3" t="s">
        <v>185</v>
      </c>
      <c r="B186" s="4">
        <v>49293000</v>
      </c>
      <c r="C186" s="4">
        <v>119844000</v>
      </c>
      <c r="D186" s="4">
        <v>146533000</v>
      </c>
      <c r="E186" s="4">
        <v>114572000</v>
      </c>
      <c r="F186" s="4">
        <v>208622000</v>
      </c>
      <c r="G186" s="4">
        <v>231206000</v>
      </c>
      <c r="H186" s="4">
        <v>224913000</v>
      </c>
      <c r="I186" s="4">
        <v>331450000</v>
      </c>
      <c r="J186" s="4">
        <v>227532000</v>
      </c>
      <c r="K186" s="4">
        <v>307268000</v>
      </c>
      <c r="L186" s="4">
        <v>758397000</v>
      </c>
      <c r="M186" s="4">
        <v>282625000</v>
      </c>
      <c r="N186" s="4">
        <v>448644000</v>
      </c>
      <c r="O186" s="5">
        <v>673610000</v>
      </c>
      <c r="P186" s="4">
        <v>246235000</v>
      </c>
      <c r="Q186" s="4">
        <v>249007000</v>
      </c>
      <c r="R186" s="4">
        <v>-107737000</v>
      </c>
      <c r="S186" s="4">
        <v>286105000</v>
      </c>
    </row>
    <row r="187" spans="1:30" ht="16" x14ac:dyDescent="0.2">
      <c r="A187" s="14" t="s">
        <v>186</v>
      </c>
      <c r="B187" s="15" t="s">
        <v>24</v>
      </c>
      <c r="C187" s="15">
        <v>125685687</v>
      </c>
      <c r="D187" s="15">
        <v>150967614</v>
      </c>
      <c r="E187" s="15">
        <v>120082791</v>
      </c>
      <c r="F187" s="15">
        <v>214361182</v>
      </c>
      <c r="G187" s="15">
        <v>236734125</v>
      </c>
      <c r="H187" s="15">
        <v>232804289</v>
      </c>
      <c r="I187" s="15">
        <v>340586338</v>
      </c>
      <c r="J187" s="15">
        <v>235347612</v>
      </c>
      <c r="K187" s="15">
        <v>315601133</v>
      </c>
      <c r="L187" s="15">
        <v>762342203</v>
      </c>
      <c r="M187" s="15">
        <v>286338027</v>
      </c>
      <c r="N187" s="15">
        <v>456230759</v>
      </c>
      <c r="O187" s="16">
        <v>682245126</v>
      </c>
      <c r="P187" s="15">
        <v>248518831</v>
      </c>
      <c r="Q187" s="15">
        <v>252058507</v>
      </c>
      <c r="R187" s="15">
        <v>-106400526</v>
      </c>
      <c r="S187" s="15">
        <v>288059029</v>
      </c>
    </row>
    <row r="188" spans="1:30" ht="19" x14ac:dyDescent="0.25">
      <c r="A188" s="23" t="s">
        <v>209</v>
      </c>
      <c r="B188" s="17"/>
      <c r="C188" s="18" t="e">
        <f>(C187/B187)-1</f>
        <v>#VALUE!</v>
      </c>
      <c r="D188" s="18">
        <f>(D187/C187)-1</f>
        <v>0.20115199752220003</v>
      </c>
      <c r="E188" s="18">
        <f>(E187/D187)-1</f>
        <v>-0.20457912913692866</v>
      </c>
      <c r="F188" s="18">
        <f t="shared" ref="F188" si="40">(F187/E187)-1</f>
        <v>0.78511159021945121</v>
      </c>
      <c r="G188" s="18">
        <f t="shared" ref="G188" si="41">(G187/F187)-1</f>
        <v>0.10437030991926521</v>
      </c>
      <c r="H188" s="18">
        <f t="shared" ref="H188" si="42">(H187/G187)-1</f>
        <v>-1.6600209200933747E-2</v>
      </c>
      <c r="I188" s="18">
        <f t="shared" ref="I188" si="43">(I187/H187)-1</f>
        <v>0.46297278054013868</v>
      </c>
      <c r="J188" s="18">
        <f t="shared" ref="J188" si="44">(J187/I187)-1</f>
        <v>-0.3089927993529793</v>
      </c>
      <c r="K188" s="18">
        <f t="shared" ref="K188" si="45">(K187/J187)-1</f>
        <v>0.34099993757319269</v>
      </c>
      <c r="L188" s="18">
        <f t="shared" ref="L188" si="46">(L187/K187)-1</f>
        <v>1.4155242909093104</v>
      </c>
      <c r="M188" s="18">
        <f t="shared" ref="M188" si="47">(M187/L187)-1</f>
        <v>-0.62439698881527095</v>
      </c>
      <c r="N188" s="18">
        <f t="shared" ref="N188" si="48">(N187/M187)-1</f>
        <v>0.59332926813803888</v>
      </c>
      <c r="O188" s="18">
        <f>(O187/N187)-1</f>
        <v>0.49539484688712099</v>
      </c>
      <c r="P188" s="18"/>
      <c r="Q188" s="18">
        <f t="shared" ref="Q188" si="49">(Q187/P187)-1</f>
        <v>1.4243089691662103E-2</v>
      </c>
      <c r="R188" s="18">
        <f t="shared" ref="R188" si="50">(R187/Q187)-1</f>
        <v>-1.4221263041917487</v>
      </c>
      <c r="S188" s="18">
        <f t="shared" ref="S188" si="51">(S187/R187)-1</f>
        <v>-3.7073083172539953</v>
      </c>
      <c r="T188" s="9"/>
      <c r="U188" s="9"/>
      <c r="V188" s="9"/>
      <c r="W188" s="9"/>
      <c r="X188" s="9"/>
      <c r="Y188" s="9"/>
      <c r="Z188" s="9"/>
      <c r="AA188" s="10"/>
      <c r="AB188" s="10"/>
      <c r="AC188" s="10"/>
      <c r="AD188" s="10"/>
    </row>
    <row r="189" spans="1:30" ht="19" x14ac:dyDescent="0.25">
      <c r="A189" s="22" t="s">
        <v>203</v>
      </c>
      <c r="B189" s="13" t="e">
        <f t="shared" ref="B189:R189" si="52">B187/B2</f>
        <v>#VALUE!</v>
      </c>
      <c r="C189" s="13">
        <f t="shared" si="52"/>
        <v>2.2390060566933864E-2</v>
      </c>
      <c r="D189" s="13">
        <f t="shared" si="52"/>
        <v>2.3786867746107845E-2</v>
      </c>
      <c r="E189" s="13">
        <f t="shared" si="52"/>
        <v>1.8712768331401532E-2</v>
      </c>
      <c r="F189" s="13">
        <f t="shared" si="52"/>
        <v>3.3363789841656728E-2</v>
      </c>
      <c r="G189" s="13">
        <f t="shared" si="52"/>
        <v>3.5234972374226903E-2</v>
      </c>
      <c r="H189" s="13">
        <f t="shared" si="52"/>
        <v>3.0828782243160453E-2</v>
      </c>
      <c r="I189" s="13">
        <f t="shared" si="52"/>
        <v>4.4306801392845242E-2</v>
      </c>
      <c r="J189" s="13">
        <f t="shared" si="52"/>
        <v>2.8945799163681146E-2</v>
      </c>
      <c r="K189" s="13">
        <f t="shared" si="52"/>
        <v>3.4399402110890584E-2</v>
      </c>
      <c r="L189" s="13">
        <f t="shared" si="52"/>
        <v>8.6658737844377803E-2</v>
      </c>
      <c r="M189" s="13">
        <f t="shared" si="52"/>
        <v>2.8912577774905641E-2</v>
      </c>
      <c r="N189" s="13">
        <f t="shared" si="52"/>
        <v>4.1190485386579413E-2</v>
      </c>
      <c r="O189" s="13">
        <f t="shared" si="52"/>
        <v>5.825062505138856E-2</v>
      </c>
      <c r="P189" s="13">
        <f t="shared" si="52"/>
        <v>8.7928906109304511E-2</v>
      </c>
      <c r="Q189" s="13">
        <f t="shared" si="52"/>
        <v>8.5448717583637243E-2</v>
      </c>
      <c r="R189" s="13">
        <f t="shared" si="52"/>
        <v>-3.6811288416402806E-2</v>
      </c>
      <c r="S189" s="13">
        <f>S187/S2</f>
        <v>9.4581346273437741E-2</v>
      </c>
      <c r="T189" s="9"/>
      <c r="U189" s="9"/>
      <c r="V189" s="9"/>
      <c r="W189" s="9"/>
      <c r="X189" s="9"/>
      <c r="Y189" s="9"/>
      <c r="Z189" s="9"/>
      <c r="AA189" s="10"/>
      <c r="AB189" s="10"/>
      <c r="AC189" s="10"/>
      <c r="AD189" s="10"/>
    </row>
    <row r="190" spans="1:30" ht="16" x14ac:dyDescent="0.2">
      <c r="A190" s="3" t="s">
        <v>187</v>
      </c>
      <c r="B190" s="4">
        <v>-933000</v>
      </c>
      <c r="C190" s="4">
        <v>116011000</v>
      </c>
      <c r="D190" s="4">
        <v>147585000</v>
      </c>
      <c r="E190" s="4">
        <v>312797000</v>
      </c>
      <c r="F190" s="4">
        <v>208577000</v>
      </c>
      <c r="G190" s="4">
        <v>214802000</v>
      </c>
      <c r="H190" s="4">
        <v>332562000</v>
      </c>
      <c r="I190" s="4">
        <v>218817000</v>
      </c>
      <c r="J190" s="4">
        <v>212033000</v>
      </c>
      <c r="K190" s="4">
        <v>367986000</v>
      </c>
      <c r="L190" s="4">
        <v>720403000</v>
      </c>
      <c r="M190" s="4">
        <v>267315000</v>
      </c>
      <c r="N190" s="4">
        <v>438363000</v>
      </c>
      <c r="O190" s="5">
        <v>603222000</v>
      </c>
      <c r="P190" s="4">
        <v>151247000</v>
      </c>
      <c r="Q190" s="4">
        <v>64570000</v>
      </c>
      <c r="R190" s="4">
        <v>101066000</v>
      </c>
      <c r="S190" s="4">
        <v>286339000</v>
      </c>
    </row>
    <row r="191" spans="1:30" ht="16" x14ac:dyDescent="0.2">
      <c r="A191" s="3" t="s">
        <v>188</v>
      </c>
      <c r="B191" s="6">
        <v>0.74</v>
      </c>
      <c r="C191" s="6">
        <v>1.79</v>
      </c>
      <c r="D191" s="6">
        <v>2.2000000000000002</v>
      </c>
      <c r="E191" s="6">
        <v>1.71</v>
      </c>
      <c r="F191" s="6">
        <v>3.15</v>
      </c>
      <c r="G191" s="6">
        <v>3.68</v>
      </c>
      <c r="H191" s="6">
        <v>3.7</v>
      </c>
      <c r="I191" s="6">
        <v>5.59</v>
      </c>
      <c r="J191" s="6">
        <v>3.92</v>
      </c>
      <c r="K191" s="6">
        <v>5.47</v>
      </c>
      <c r="L191" s="6">
        <v>13.74</v>
      </c>
      <c r="M191" s="6">
        <v>5.23</v>
      </c>
      <c r="N191" s="6">
        <v>8.99</v>
      </c>
      <c r="O191" s="7">
        <v>14.05</v>
      </c>
      <c r="P191" s="6">
        <v>5.04</v>
      </c>
      <c r="Q191" s="6">
        <v>5.22</v>
      </c>
      <c r="R191" s="6">
        <v>-2.2599999999999998</v>
      </c>
      <c r="S191" s="6">
        <v>6.04</v>
      </c>
    </row>
    <row r="192" spans="1:30" ht="16" x14ac:dyDescent="0.2">
      <c r="A192" s="3" t="s">
        <v>189</v>
      </c>
      <c r="B192" s="6">
        <v>21.86</v>
      </c>
      <c r="C192" s="6">
        <v>10.24</v>
      </c>
      <c r="D192" s="6">
        <v>10.55</v>
      </c>
      <c r="E192" s="6">
        <v>15.57</v>
      </c>
      <c r="F192" s="6">
        <v>10.48</v>
      </c>
      <c r="G192" s="6">
        <v>10.07</v>
      </c>
      <c r="H192" s="6">
        <v>14.24</v>
      </c>
      <c r="I192" s="6">
        <v>12.16</v>
      </c>
      <c r="J192" s="6">
        <v>11.09</v>
      </c>
      <c r="K192" s="6">
        <v>12.07</v>
      </c>
      <c r="L192" s="6">
        <v>5.93</v>
      </c>
      <c r="M192" s="6">
        <v>19.5</v>
      </c>
      <c r="N192" s="6">
        <v>13.57</v>
      </c>
      <c r="O192" s="7">
        <v>11.26</v>
      </c>
      <c r="P192" s="6">
        <v>12.36</v>
      </c>
      <c r="Q192" s="6">
        <v>13.87</v>
      </c>
      <c r="R192" s="6">
        <v>14.36</v>
      </c>
      <c r="S192" s="6">
        <v>11.42</v>
      </c>
    </row>
    <row r="193" spans="1:19" ht="16" x14ac:dyDescent="0.2">
      <c r="A193" s="3" t="s">
        <v>190</v>
      </c>
      <c r="B193" s="6">
        <v>-0.79</v>
      </c>
      <c r="C193" s="6">
        <v>1.1399999999999999</v>
      </c>
      <c r="D193" s="6">
        <v>1.26</v>
      </c>
      <c r="E193" s="6">
        <v>1.21</v>
      </c>
      <c r="F193" s="6">
        <v>1.46</v>
      </c>
      <c r="G193" s="6">
        <v>1.55</v>
      </c>
      <c r="H193" s="6">
        <v>1.45</v>
      </c>
      <c r="I193" s="6">
        <v>1.61</v>
      </c>
      <c r="J193" s="6">
        <v>0.96</v>
      </c>
      <c r="K193" s="6">
        <v>1.0900000000000001</v>
      </c>
      <c r="L193" s="6">
        <v>6.07</v>
      </c>
      <c r="M193" s="6">
        <v>0.83</v>
      </c>
      <c r="N193" s="6">
        <v>1.23</v>
      </c>
      <c r="O193" s="7">
        <v>1.51</v>
      </c>
      <c r="P193" s="6">
        <v>2.4300000000000002</v>
      </c>
      <c r="Q193" s="6">
        <v>2.06</v>
      </c>
      <c r="R193" s="6">
        <v>-0.76</v>
      </c>
      <c r="S193" s="6">
        <v>2.13</v>
      </c>
    </row>
    <row r="195" spans="1:19" ht="16" x14ac:dyDescent="0.2">
      <c r="A195" s="8"/>
    </row>
  </sheetData>
  <pageMargins left="0.7" right="0.7" top="0.75" bottom="0.75" header="0.3" footer="0.3"/>
  <ignoredErrors>
    <ignoredError sqref="P190:S194 P1:S1 P2:S2 P14:S15 P195:S195 P17:S31 P33:S127 P143:S187 A143:O187 A33:O127 A17:O31 B195:O195 A14:O15 A2:O2 B1:O1 A190:O194 A4:O10 P4:S10 A12 A129:O141 P129:S14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BD42CB-1760-6A45-84CD-732ED0FD0605}">
  <dimension ref="A1:Q33"/>
  <sheetViews>
    <sheetView tabSelected="1" workbookViewId="0">
      <selection activeCell="H18" sqref="H18"/>
    </sheetView>
  </sheetViews>
  <sheetFormatPr baseColWidth="10" defaultRowHeight="15" x14ac:dyDescent="0.2"/>
  <cols>
    <col min="1" max="11" width="15.83203125" customWidth="1"/>
    <col min="12" max="12" width="19.83203125" customWidth="1"/>
    <col min="13" max="17" width="15.83203125" customWidth="1"/>
  </cols>
  <sheetData>
    <row r="1" spans="1:17" s="61" customFormat="1" ht="20" customHeight="1" x14ac:dyDescent="0.2">
      <c r="A1" s="61" t="e" vm="1">
        <v>#VALUE!</v>
      </c>
    </row>
    <row r="2" spans="1:17" s="61" customFormat="1" ht="20" customHeight="1" x14ac:dyDescent="0.2"/>
    <row r="3" spans="1:17" ht="20" customHeight="1" x14ac:dyDescent="0.2">
      <c r="A3" s="42" cm="1">
        <f t="array" ref="A3">_FV(A1,"Market cap",TRUE)</f>
        <v>9814455946</v>
      </c>
      <c r="B3" s="29" t="s">
        <v>197</v>
      </c>
      <c r="C3" s="46">
        <f>(Financials!O46)*0.01</f>
        <v>0.1532</v>
      </c>
      <c r="D3" s="29" t="s">
        <v>204</v>
      </c>
      <c r="E3" s="46"/>
      <c r="F3" s="29" t="s">
        <v>206</v>
      </c>
      <c r="G3" s="34">
        <v>2.5000000000000001E-2</v>
      </c>
      <c r="H3" s="28" t="s">
        <v>213</v>
      </c>
      <c r="I3" s="51">
        <f>J14*(1+G3)/(G4-G3)</f>
        <v>8558683443.3333321</v>
      </c>
      <c r="J3" s="29" t="s">
        <v>215</v>
      </c>
      <c r="K3" s="52">
        <f>A6*(1+(5*I6))</f>
        <v>37615088.696993425</v>
      </c>
      <c r="L3" s="36" t="s">
        <v>224</v>
      </c>
      <c r="M3" s="24"/>
      <c r="N3" s="24"/>
      <c r="O3" s="24"/>
      <c r="P3" s="24"/>
      <c r="Q3" s="24"/>
    </row>
    <row r="4" spans="1:17" ht="20" customHeight="1" x14ac:dyDescent="0.2">
      <c r="A4" s="43" cm="1">
        <f t="array" ref="A4">_FV(A1,"P/E",TRUE)</f>
        <v>20.658000000000001</v>
      </c>
      <c r="B4" s="30" t="s">
        <v>221</v>
      </c>
      <c r="C4" s="47">
        <f>Financials!O184*0.01</f>
        <v>6.7599999999999993E-2</v>
      </c>
      <c r="D4" s="30" t="s">
        <v>205</v>
      </c>
      <c r="E4" s="47">
        <f>SUM(C11:E11)/3</f>
        <v>6.7675588546820362E-2</v>
      </c>
      <c r="F4" s="31" t="s">
        <v>210</v>
      </c>
      <c r="G4" s="35">
        <f>10%</f>
        <v>0.1</v>
      </c>
      <c r="H4" s="31" t="s">
        <v>214</v>
      </c>
      <c r="I4" s="49">
        <f>NPV(G4,F14,G14,H14,I14,(J14+I3))</f>
        <v>7486240490.9792099</v>
      </c>
      <c r="J4" s="31" t="s">
        <v>216</v>
      </c>
      <c r="K4" s="53" cm="1">
        <f t="array" ref="K4">_FV(A1,"Price")</f>
        <v>208.22</v>
      </c>
      <c r="L4" s="37" t="s">
        <v>196</v>
      </c>
      <c r="M4" s="24"/>
      <c r="N4" s="24"/>
      <c r="O4" s="24"/>
      <c r="P4" s="24"/>
      <c r="Q4" s="24"/>
    </row>
    <row r="5" spans="1:17" ht="20" customHeight="1" x14ac:dyDescent="0.2">
      <c r="A5" s="44">
        <f>Financials!O56-Financials!O95-Financials!O104</f>
        <v>-65912000</v>
      </c>
      <c r="B5" s="30" t="s">
        <v>200</v>
      </c>
      <c r="C5" s="47">
        <f>Financials!O48*0.01</f>
        <v>4.1299999999999996E-2</v>
      </c>
      <c r="D5" s="30" t="s">
        <v>202</v>
      </c>
      <c r="E5" s="47">
        <f>SUM(C13:E13)/3</f>
        <v>0.45090493679723687</v>
      </c>
      <c r="F5" s="31" t="s">
        <v>211</v>
      </c>
      <c r="G5" s="49">
        <f>Financials!O55</f>
        <v>503052000</v>
      </c>
      <c r="H5" s="31" t="s">
        <v>223</v>
      </c>
      <c r="I5" s="49">
        <f>I4+G5-G6</f>
        <v>7420328490.9792099</v>
      </c>
      <c r="J5" s="31" t="s">
        <v>218</v>
      </c>
      <c r="K5" s="54">
        <f>I5/K3</f>
        <v>197.26999850388009</v>
      </c>
      <c r="L5" s="38" t="s">
        <v>220</v>
      </c>
      <c r="M5" s="24"/>
      <c r="N5" s="24"/>
      <c r="O5" s="24"/>
      <c r="P5" s="24"/>
      <c r="Q5" s="24"/>
    </row>
    <row r="6" spans="1:17" ht="20" customHeight="1" x14ac:dyDescent="0.2">
      <c r="A6" s="45" cm="1">
        <f t="array" ref="A6">_FV(A1,"Shares outstanding",TRUE)</f>
        <v>47135030</v>
      </c>
      <c r="B6" s="32" t="s">
        <v>199</v>
      </c>
      <c r="C6" s="48">
        <f>(Financials!O187/Financials!O2)*100*0.01</f>
        <v>5.825062505138856E-2</v>
      </c>
      <c r="D6" s="32" t="s">
        <v>203</v>
      </c>
      <c r="E6" s="48">
        <f>SUM(C15:E15)/3</f>
        <v>0.46148552341069277</v>
      </c>
      <c r="F6" s="33" t="s">
        <v>212</v>
      </c>
      <c r="G6" s="50">
        <f>Financials!O95+Financials!O104</f>
        <v>568964000</v>
      </c>
      <c r="H6" s="33" t="s">
        <v>217</v>
      </c>
      <c r="I6" s="48">
        <f>SUM(Financials!J128:N128)/5</f>
        <v>-4.0394336454253145E-2</v>
      </c>
      <c r="J6" s="33" t="s">
        <v>219</v>
      </c>
      <c r="K6" s="55">
        <f>K5/K4-1</f>
        <v>-5.2588615388146742E-2</v>
      </c>
      <c r="L6" s="39" t="s">
        <v>222</v>
      </c>
      <c r="M6" s="24"/>
      <c r="N6" s="24"/>
      <c r="O6" s="24"/>
      <c r="P6" s="24"/>
      <c r="Q6" s="24"/>
    </row>
    <row r="7" spans="1:17" s="24" customFormat="1" ht="20" customHeight="1" x14ac:dyDescent="0.2"/>
    <row r="8" spans="1:17" s="24" customFormat="1" ht="20" customHeight="1" x14ac:dyDescent="0.2">
      <c r="A8" s="25"/>
    </row>
    <row r="9" spans="1:17" s="19" customFormat="1" ht="20" customHeight="1" x14ac:dyDescent="0.2">
      <c r="A9" s="56"/>
      <c r="B9" s="56" t="s">
        <v>9</v>
      </c>
      <c r="C9" s="56" t="s">
        <v>10</v>
      </c>
      <c r="D9" s="56" t="s">
        <v>11</v>
      </c>
      <c r="E9" s="56" t="s">
        <v>12</v>
      </c>
      <c r="F9" s="57">
        <v>2023</v>
      </c>
      <c r="G9" s="57">
        <v>2025</v>
      </c>
      <c r="H9" s="57">
        <v>2026</v>
      </c>
      <c r="I9" s="57">
        <v>2027</v>
      </c>
      <c r="J9" s="57">
        <v>2028</v>
      </c>
      <c r="K9" s="40"/>
      <c r="L9" s="41"/>
      <c r="M9" s="41"/>
      <c r="N9" s="41"/>
      <c r="O9" s="41"/>
    </row>
    <row r="10" spans="1:17" s="19" customFormat="1" ht="20" customHeight="1" x14ac:dyDescent="0.2">
      <c r="A10" s="60" t="s">
        <v>198</v>
      </c>
      <c r="B10" s="58">
        <v>9174611000</v>
      </c>
      <c r="C10" s="58">
        <v>8797061000</v>
      </c>
      <c r="D10" s="58">
        <v>9903580000</v>
      </c>
      <c r="E10" s="58">
        <v>11076120000</v>
      </c>
      <c r="F10" s="59">
        <v>12393000000</v>
      </c>
      <c r="G10" s="59">
        <v>13268763000</v>
      </c>
      <c r="H10" s="59">
        <v>13732526000</v>
      </c>
      <c r="I10" s="59">
        <v>14007289000</v>
      </c>
      <c r="J10" s="59">
        <v>14287052000</v>
      </c>
      <c r="K10" s="40"/>
      <c r="L10" s="41"/>
      <c r="M10" s="41"/>
      <c r="N10" s="41"/>
      <c r="O10" s="41"/>
    </row>
    <row r="11" spans="1:17" s="19" customFormat="1" ht="20" customHeight="1" x14ac:dyDescent="0.2">
      <c r="A11" s="26"/>
      <c r="B11" s="27"/>
      <c r="C11" s="27">
        <f t="shared" ref="C11:E11" si="0">(C10/B10)-1</f>
        <v>-4.1151608498714576E-2</v>
      </c>
      <c r="D11" s="27">
        <f t="shared" si="0"/>
        <v>0.12578280405239894</v>
      </c>
      <c r="E11" s="27">
        <f t="shared" si="0"/>
        <v>0.1183955700867767</v>
      </c>
      <c r="F11" s="27">
        <f>(F10/E10)-1</f>
        <v>0.11889361978743462</v>
      </c>
      <c r="G11" s="27">
        <f>(G10/F10)-1</f>
        <v>7.0665940450254094E-2</v>
      </c>
      <c r="H11" s="27">
        <f>(H10/G10)-1</f>
        <v>3.4951487188368713E-2</v>
      </c>
      <c r="I11" s="27">
        <f>(I10/H10)-1</f>
        <v>2.0008190772768275E-2</v>
      </c>
      <c r="J11" s="27">
        <f>(J10/I10)-1</f>
        <v>1.9972672799140501E-2</v>
      </c>
      <c r="K11" s="41"/>
      <c r="L11" s="41"/>
      <c r="M11" s="41"/>
      <c r="N11" s="41"/>
      <c r="O11" s="41"/>
    </row>
    <row r="12" spans="1:17" s="19" customFormat="1" ht="20" customHeight="1" x14ac:dyDescent="0.2">
      <c r="A12" s="60" t="s">
        <v>142</v>
      </c>
      <c r="B12" s="58">
        <v>325140000</v>
      </c>
      <c r="C12" s="58">
        <v>132943000</v>
      </c>
      <c r="D12" s="58">
        <v>383532000</v>
      </c>
      <c r="E12" s="58">
        <v>406122000</v>
      </c>
      <c r="F12" s="59">
        <v>528140000</v>
      </c>
      <c r="G12" s="59">
        <v>572140001</v>
      </c>
      <c r="H12" s="59">
        <v>592040002</v>
      </c>
      <c r="I12" s="59">
        <v>604140003</v>
      </c>
      <c r="J12" s="59">
        <v>616140004</v>
      </c>
      <c r="K12" s="41"/>
      <c r="L12" s="41"/>
      <c r="M12" s="41"/>
      <c r="N12" s="41"/>
      <c r="O12" s="41"/>
    </row>
    <row r="13" spans="1:17" s="19" customFormat="1" ht="20" customHeight="1" x14ac:dyDescent="0.2">
      <c r="A13" s="26"/>
      <c r="B13" s="27"/>
      <c r="C13" s="27">
        <f t="shared" ref="C13" si="1">(C12/B12)-1</f>
        <v>-0.5911207479854832</v>
      </c>
      <c r="D13" s="27">
        <f t="shared" ref="D13" si="2">(D12/C12)-1</f>
        <v>1.8849356491127778</v>
      </c>
      <c r="E13" s="27">
        <f t="shared" ref="E13" si="3">(E12/D12)-1</f>
        <v>5.8899909264416017E-2</v>
      </c>
      <c r="F13" s="27">
        <f>(F12/E12)-1</f>
        <v>0.30044666381038221</v>
      </c>
      <c r="G13" s="27">
        <f t="shared" ref="G13:J13" si="4">(G12/F12)-1</f>
        <v>8.3311245124398914E-2</v>
      </c>
      <c r="H13" s="27">
        <f t="shared" si="4"/>
        <v>3.4781698474531275E-2</v>
      </c>
      <c r="I13" s="27">
        <f t="shared" si="4"/>
        <v>2.0437809876231894E-2</v>
      </c>
      <c r="J13" s="27">
        <f t="shared" si="4"/>
        <v>1.9862947231454875E-2</v>
      </c>
      <c r="K13" s="41"/>
      <c r="L13" s="41"/>
      <c r="M13" s="41"/>
      <c r="N13" s="41"/>
      <c r="O13" s="41"/>
    </row>
    <row r="14" spans="1:17" s="19" customFormat="1" ht="20" customHeight="1" x14ac:dyDescent="0.2">
      <c r="A14" s="60" t="s">
        <v>201</v>
      </c>
      <c r="B14" s="58">
        <v>315601133</v>
      </c>
      <c r="C14" s="58">
        <v>762342203</v>
      </c>
      <c r="D14" s="58">
        <v>286338027</v>
      </c>
      <c r="E14" s="58">
        <v>456230759</v>
      </c>
      <c r="F14" s="59">
        <v>502245126</v>
      </c>
      <c r="G14" s="59">
        <v>557245127</v>
      </c>
      <c r="H14" s="59">
        <v>594245128</v>
      </c>
      <c r="I14" s="59">
        <v>614245129</v>
      </c>
      <c r="J14" s="59">
        <v>626245130</v>
      </c>
      <c r="K14" s="41"/>
      <c r="L14" s="41"/>
      <c r="M14" s="41"/>
      <c r="N14" s="41"/>
      <c r="O14" s="41"/>
    </row>
    <row r="15" spans="1:17" s="19" customFormat="1" ht="20" customHeight="1" x14ac:dyDescent="0.2">
      <c r="A15" s="41"/>
      <c r="B15" s="27"/>
      <c r="C15" s="27">
        <f t="shared" ref="C15" si="5">(C14/B14)-1</f>
        <v>1.4155242909093104</v>
      </c>
      <c r="D15" s="27">
        <f t="shared" ref="D15" si="6">(D14/C14)-1</f>
        <v>-0.62439698881527095</v>
      </c>
      <c r="E15" s="27">
        <f t="shared" ref="E15" si="7">(E14/D14)-1</f>
        <v>0.59332926813803888</v>
      </c>
      <c r="F15" s="27">
        <f>(F14/E14)-1</f>
        <v>0.10085766049807265</v>
      </c>
      <c r="G15" s="27">
        <f t="shared" ref="G15:J15" si="8">(G14/F14)-1</f>
        <v>0.10950828221675968</v>
      </c>
      <c r="H15" s="27">
        <f t="shared" si="8"/>
        <v>6.6398070090256667E-2</v>
      </c>
      <c r="I15" s="27">
        <f t="shared" si="8"/>
        <v>3.3656146357164518E-2</v>
      </c>
      <c r="J15" s="27">
        <f t="shared" si="8"/>
        <v>1.9536176085817925E-2</v>
      </c>
      <c r="K15" s="41"/>
      <c r="L15" s="41"/>
      <c r="M15" s="41"/>
      <c r="N15" s="41"/>
      <c r="O15" s="41"/>
    </row>
    <row r="16" spans="1:17" s="19" customFormat="1" ht="20" customHeight="1" x14ac:dyDescent="0.2">
      <c r="A16" s="41"/>
      <c r="B16" s="41"/>
      <c r="C16" s="41"/>
      <c r="D16" s="41"/>
      <c r="E16" s="41"/>
      <c r="F16" s="41"/>
      <c r="G16" s="41"/>
      <c r="H16" s="41"/>
      <c r="I16" s="41"/>
      <c r="J16" s="41"/>
      <c r="K16" s="41"/>
      <c r="L16" s="41"/>
      <c r="M16" s="41"/>
      <c r="N16" s="41"/>
      <c r="O16" s="41"/>
    </row>
    <row r="17" spans="1:15" s="19" customFormat="1" ht="20" customHeight="1" x14ac:dyDescent="0.2">
      <c r="A17" s="41"/>
      <c r="B17" s="41"/>
      <c r="C17" s="41"/>
      <c r="D17" s="41"/>
      <c r="E17" s="41"/>
      <c r="F17" s="41"/>
      <c r="G17" s="41"/>
      <c r="H17" s="41"/>
      <c r="I17" s="41"/>
      <c r="J17" s="41"/>
      <c r="K17" s="41"/>
      <c r="L17" s="41"/>
      <c r="M17" s="41"/>
      <c r="N17" s="41"/>
      <c r="O17" s="41"/>
    </row>
    <row r="18" spans="1:15" s="19" customFormat="1" ht="20" customHeight="1" x14ac:dyDescent="0.2">
      <c r="A18" s="41"/>
      <c r="B18" s="41"/>
      <c r="C18" s="41"/>
      <c r="D18" s="41"/>
      <c r="E18" s="41"/>
      <c r="F18" s="41"/>
      <c r="G18" s="41"/>
      <c r="H18" s="41"/>
      <c r="I18" s="41"/>
      <c r="J18" s="41"/>
      <c r="K18" s="41"/>
      <c r="L18" s="41"/>
      <c r="M18" s="41"/>
      <c r="N18" s="41"/>
      <c r="O18" s="41"/>
    </row>
    <row r="19" spans="1:15" s="19" customFormat="1" ht="20" customHeight="1" x14ac:dyDescent="0.2">
      <c r="A19" s="41"/>
      <c r="B19" s="41"/>
      <c r="C19" s="41"/>
      <c r="D19" s="41"/>
      <c r="E19" s="41"/>
      <c r="F19" s="41"/>
      <c r="G19" s="41"/>
      <c r="H19" s="41"/>
      <c r="I19" s="41"/>
      <c r="J19" s="41"/>
      <c r="K19" s="41"/>
      <c r="L19" s="41"/>
      <c r="M19" s="41"/>
      <c r="N19" s="41"/>
      <c r="O19" s="41"/>
    </row>
    <row r="20" spans="1:15" s="19" customFormat="1" ht="20" customHeight="1" x14ac:dyDescent="0.2">
      <c r="A20" s="41"/>
      <c r="B20" s="41"/>
      <c r="C20" s="41"/>
      <c r="D20" s="41"/>
      <c r="E20" s="41"/>
      <c r="F20" s="41"/>
      <c r="G20" s="41"/>
      <c r="H20" s="41"/>
      <c r="I20" s="41"/>
      <c r="J20" s="41"/>
      <c r="K20" s="41"/>
      <c r="L20" s="41"/>
      <c r="M20" s="41"/>
      <c r="N20" s="41"/>
      <c r="O20" s="41"/>
    </row>
    <row r="21" spans="1:15" s="19" customFormat="1" ht="20" customHeight="1" x14ac:dyDescent="0.2">
      <c r="A21" s="41"/>
      <c r="B21" s="41"/>
      <c r="C21" s="41"/>
      <c r="D21" s="41"/>
      <c r="E21" s="41"/>
      <c r="F21" s="41"/>
      <c r="G21" s="41"/>
      <c r="H21" s="41"/>
      <c r="I21" s="41"/>
      <c r="J21" s="41"/>
      <c r="K21" s="41"/>
      <c r="L21" s="41"/>
      <c r="M21" s="41"/>
      <c r="N21" s="41"/>
      <c r="O21" s="41"/>
    </row>
    <row r="22" spans="1:15" s="19" customFormat="1" ht="20" customHeight="1" x14ac:dyDescent="0.2">
      <c r="A22" s="41"/>
      <c r="B22" s="41"/>
      <c r="C22" s="41"/>
      <c r="D22" s="41"/>
      <c r="E22" s="41"/>
      <c r="F22" s="41"/>
      <c r="G22" s="41"/>
      <c r="H22" s="41"/>
      <c r="I22" s="41"/>
      <c r="J22" s="41"/>
      <c r="K22" s="41"/>
      <c r="L22" s="41"/>
      <c r="M22" s="41"/>
      <c r="N22" s="41"/>
      <c r="O22" s="41"/>
    </row>
    <row r="23" spans="1:15" s="19" customFormat="1" ht="20" customHeight="1" x14ac:dyDescent="0.2">
      <c r="A23" s="41"/>
      <c r="B23" s="41"/>
      <c r="C23" s="41"/>
      <c r="D23" s="41"/>
      <c r="E23" s="41"/>
      <c r="F23" s="41"/>
      <c r="G23" s="41"/>
      <c r="H23" s="41"/>
      <c r="I23" s="41"/>
      <c r="J23" s="41"/>
      <c r="K23" s="41"/>
      <c r="L23" s="41"/>
      <c r="M23" s="41"/>
      <c r="N23" s="41"/>
      <c r="O23" s="41"/>
    </row>
    <row r="24" spans="1:15" s="19" customFormat="1" ht="20" customHeight="1" x14ac:dyDescent="0.2">
      <c r="A24" s="41"/>
      <c r="B24" s="41"/>
      <c r="C24" s="41"/>
      <c r="D24" s="41"/>
      <c r="E24" s="41"/>
      <c r="F24" s="41"/>
      <c r="G24" s="41"/>
      <c r="H24" s="41"/>
      <c r="I24" s="41"/>
      <c r="J24" s="41"/>
      <c r="K24" s="41"/>
      <c r="L24" s="41"/>
      <c r="M24" s="41"/>
      <c r="N24" s="41"/>
      <c r="O24" s="41"/>
    </row>
    <row r="25" spans="1:15" s="19" customFormat="1" ht="20" customHeight="1" x14ac:dyDescent="0.2">
      <c r="A25" s="41"/>
      <c r="B25" s="41"/>
      <c r="C25" s="41"/>
      <c r="D25" s="41"/>
      <c r="E25" s="41"/>
      <c r="F25" s="41"/>
      <c r="G25" s="41"/>
      <c r="H25" s="41"/>
      <c r="I25" s="41"/>
      <c r="J25" s="41"/>
      <c r="K25" s="41"/>
      <c r="L25" s="41"/>
      <c r="M25" s="41"/>
      <c r="N25" s="41"/>
      <c r="O25" s="41"/>
    </row>
    <row r="26" spans="1:15" s="19" customFormat="1" ht="20" customHeight="1" x14ac:dyDescent="0.2">
      <c r="A26" s="41"/>
      <c r="B26" s="41"/>
      <c r="C26" s="41"/>
      <c r="D26" s="41"/>
      <c r="E26" s="41"/>
      <c r="F26" s="41"/>
      <c r="G26" s="41"/>
      <c r="H26" s="41"/>
      <c r="I26" s="41"/>
      <c r="J26" s="41"/>
      <c r="K26" s="41"/>
      <c r="L26" s="41"/>
      <c r="M26" s="41"/>
      <c r="N26" s="41"/>
      <c r="O26" s="41"/>
    </row>
    <row r="27" spans="1:15" s="19" customFormat="1" ht="20" customHeight="1" x14ac:dyDescent="0.2">
      <c r="A27" s="41"/>
      <c r="B27" s="41"/>
      <c r="C27" s="41"/>
      <c r="D27" s="41"/>
      <c r="E27" s="41"/>
      <c r="F27" s="41"/>
      <c r="G27" s="41"/>
      <c r="H27" s="41"/>
      <c r="I27" s="41"/>
      <c r="J27" s="41"/>
      <c r="K27" s="41"/>
      <c r="L27" s="41"/>
      <c r="M27" s="41"/>
      <c r="N27" s="41"/>
      <c r="O27" s="41"/>
    </row>
    <row r="28" spans="1:15" s="19" customFormat="1" ht="20" customHeight="1" x14ac:dyDescent="0.2">
      <c r="A28" s="41"/>
      <c r="B28" s="41"/>
      <c r="C28" s="41"/>
      <c r="D28" s="41"/>
      <c r="E28" s="41"/>
      <c r="F28" s="41"/>
      <c r="G28" s="41"/>
      <c r="H28" s="41"/>
      <c r="I28" s="41"/>
      <c r="J28" s="41"/>
      <c r="K28" s="41"/>
      <c r="L28" s="41"/>
      <c r="M28" s="41"/>
      <c r="N28" s="41"/>
      <c r="O28" s="41"/>
    </row>
    <row r="29" spans="1:15" s="19" customFormat="1" ht="20" customHeight="1" x14ac:dyDescent="0.2">
      <c r="A29" s="41"/>
      <c r="B29" s="41"/>
      <c r="C29" s="41"/>
      <c r="D29" s="41"/>
      <c r="E29" s="41"/>
      <c r="F29" s="41"/>
      <c r="G29" s="41"/>
      <c r="H29" s="41"/>
      <c r="I29" s="41"/>
      <c r="J29" s="41"/>
      <c r="K29" s="41"/>
      <c r="L29" s="41"/>
      <c r="M29" s="41"/>
      <c r="N29" s="41"/>
      <c r="O29" s="41"/>
    </row>
    <row r="30" spans="1:15" s="19" customFormat="1" ht="20" customHeight="1" x14ac:dyDescent="0.2">
      <c r="A30" s="41"/>
      <c r="B30" s="41"/>
      <c r="C30" s="41"/>
      <c r="D30" s="41"/>
      <c r="E30" s="41"/>
      <c r="F30" s="41"/>
      <c r="G30" s="41"/>
      <c r="H30" s="41"/>
      <c r="I30" s="41"/>
      <c r="J30" s="41"/>
      <c r="K30" s="41"/>
      <c r="L30" s="41"/>
      <c r="M30" s="41"/>
      <c r="N30" s="41"/>
      <c r="O30" s="41"/>
    </row>
    <row r="31" spans="1:15" x14ac:dyDescent="0.2">
      <c r="A31" s="24"/>
      <c r="B31" s="24"/>
      <c r="C31" s="24"/>
      <c r="D31" s="24"/>
      <c r="E31" s="24"/>
      <c r="F31" s="24"/>
      <c r="G31" s="24"/>
      <c r="H31" s="24"/>
      <c r="I31" s="24"/>
      <c r="J31" s="24"/>
      <c r="K31" s="24"/>
      <c r="L31" s="24"/>
      <c r="M31" s="24"/>
      <c r="N31" s="24"/>
      <c r="O31" s="24"/>
    </row>
    <row r="32" spans="1:15" x14ac:dyDescent="0.2">
      <c r="A32" s="24"/>
      <c r="B32" s="24"/>
      <c r="C32" s="24"/>
      <c r="D32" s="24"/>
      <c r="E32" s="24"/>
      <c r="F32" s="24"/>
      <c r="G32" s="24"/>
      <c r="H32" s="24"/>
      <c r="I32" s="24"/>
      <c r="J32" s="24"/>
      <c r="K32" s="24"/>
      <c r="L32" s="24"/>
      <c r="M32" s="24"/>
      <c r="N32" s="24"/>
      <c r="O32" s="24"/>
    </row>
    <row r="33" spans="1:15" x14ac:dyDescent="0.2">
      <c r="A33" s="24"/>
      <c r="B33" s="24"/>
      <c r="C33" s="24"/>
      <c r="D33" s="24"/>
      <c r="E33" s="24"/>
      <c r="F33" s="24"/>
      <c r="G33" s="24"/>
      <c r="H33" s="24"/>
      <c r="I33" s="24"/>
      <c r="J33" s="24"/>
      <c r="K33" s="24"/>
      <c r="L33" s="24"/>
      <c r="M33" s="24"/>
      <c r="N33" s="24"/>
      <c r="O33" s="24"/>
    </row>
  </sheetData>
  <mergeCells count="1">
    <mergeCell ref="A1:XFD2"/>
  </mergeCells>
  <hyperlinks>
    <hyperlink ref="F10" r:id="rId1" display="https://finbox.com/NYSE:EME/explorer/revenue_proj/" xr:uid="{0B026DA2-66F9-424D-BE26-8095A29E3D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created xsi:type="dcterms:W3CDTF">2023-09-07T08:43:38Z</dcterms:created>
  <dcterms:modified xsi:type="dcterms:W3CDTF">2023-09-27T12:02:01Z</dcterms:modified>
</cp:coreProperties>
</file>