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7197EEF3-1665-D54F-9564-5263CE67A4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 a="1"/>
  <c r="Y114" i="1" s="1"/>
  <c r="AE95" i="1" a="1"/>
  <c r="AE95" i="1" s="1"/>
  <c r="AE97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F4" i="1"/>
  <c r="AE4" i="1"/>
  <c r="AD4" i="1"/>
  <c r="AC4" i="1"/>
  <c r="AB4" i="1"/>
  <c r="AA4" i="1"/>
  <c r="Z4" i="1"/>
  <c r="Y4" i="1"/>
  <c r="X4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E106" i="1" l="1"/>
  <c r="X106" i="1" s="1"/>
  <c r="Y106" i="1" s="1"/>
  <c r="X108" i="1"/>
  <c r="AE103" i="1"/>
  <c r="AE100" i="1" s="1"/>
  <c r="Y112" i="1"/>
  <c r="AF16" i="1"/>
  <c r="AE16" i="1"/>
  <c r="AD16" i="1"/>
  <c r="AE92" i="1"/>
  <c r="AE102" i="1" l="1"/>
  <c r="AE105" i="1" s="1"/>
  <c r="AE108" i="1" s="1"/>
  <c r="Y108" i="1"/>
  <c r="Z106" i="1"/>
  <c r="AA106" i="1" l="1"/>
  <c r="Z108" i="1"/>
  <c r="AB106" i="1" l="1"/>
  <c r="AB107" i="1" s="1"/>
  <c r="AB108" i="1" s="1"/>
  <c r="AA108" i="1"/>
  <c r="Y110" i="1" l="1"/>
  <c r="Y113" i="1" s="1"/>
  <c r="Y115" i="1" s="1"/>
  <c r="Y118" i="1" s="1"/>
  <c r="Y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<sst xmlns="http://schemas.openxmlformats.org/spreadsheetml/2006/main" count="631" uniqueCount="160">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</sst>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5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8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RMS.PA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161933750620595"/>
          <c:w val="0.85757095709570952"/>
          <c:h val="0.728095991536709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1'!$B$106:$W$106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04329409318891"/>
          <c:y val="0.91868354994223245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25399</xdr:rowOff>
    </xdr:from>
    <xdr:to>
      <xdr:col>31</xdr:col>
      <xdr:colOff>15875</xdr:colOff>
      <xdr:row>131</xdr:row>
      <xdr:rowOff>206374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2036</v>
    <v>957.6</v>
    <v>0.746</v>
    <v>5.2</v>
    <v>2.6690000000000004E-3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1984</v>
    <v>Textiles &amp; Apparel</v>
    <v>Stock</v>
    <v>45076.666666666664</v>
    <v>0</v>
    <v>1941.6</v>
    <v>205670300000</v>
    <v>Hermes International SCA</v>
    <v>Hermes International SCA</v>
    <v>1955.6</v>
    <v>60.663800000000002</v>
    <v>1948.2</v>
    <v>1953.4</v>
    <v>105569400</v>
    <v>RMS</v>
    <v>Hermes International SCA (XPAR:RMS)</v>
    <v>52027</v>
    <v>59500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OTCPK:HESA.Y/models/dcf-revenue-exit-5yr/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tabSelected="1" zoomScale="80" zoomScaleNormal="80" workbookViewId="0">
      <pane xSplit="1" ySplit="1" topLeftCell="U99" activePane="bottomRight" state="frozen"/>
      <selection pane="topRight"/>
      <selection pane="bottomLeft"/>
      <selection pane="bottomRight" activeCell="V122" sqref="V122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7">
        <v>2023</v>
      </c>
      <c r="Y1" s="27">
        <v>2024</v>
      </c>
      <c r="Z1" s="27">
        <v>2025</v>
      </c>
      <c r="AA1" s="27">
        <v>2026</v>
      </c>
      <c r="AB1" s="27">
        <v>2027</v>
      </c>
    </row>
    <row r="2" spans="1:32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8">
        <v>13518000000</v>
      </c>
      <c r="Y3" s="28">
        <v>15065000000</v>
      </c>
      <c r="Z3" s="28">
        <v>16451000000</v>
      </c>
      <c r="AA3" s="28">
        <v>17158000000</v>
      </c>
      <c r="AB3" s="28">
        <v>18960000000</v>
      </c>
      <c r="AC3" s="18" t="s">
        <v>109</v>
      </c>
      <c r="AD3" s="19" t="s">
        <v>110</v>
      </c>
      <c r="AE3" s="19" t="s">
        <v>111</v>
      </c>
      <c r="AF3" s="19" t="s">
        <v>112</v>
      </c>
    </row>
    <row r="4" spans="1:32" ht="19" x14ac:dyDescent="0.25">
      <c r="A4" s="14" t="s">
        <v>94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0.16514394069987937</v>
      </c>
      <c r="Y4" s="16">
        <f t="shared" si="0"/>
        <v>0.11444000591803527</v>
      </c>
      <c r="Z4" s="16">
        <f t="shared" si="0"/>
        <v>9.2001327580484515E-2</v>
      </c>
      <c r="AA4" s="16">
        <f t="shared" si="0"/>
        <v>4.2976110874718865E-2</v>
      </c>
      <c r="AB4" s="16">
        <f t="shared" si="0"/>
        <v>0.10502389555892289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(W105+V105+U105)/3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113</v>
      </c>
      <c r="AD6" s="19" t="s">
        <v>114</v>
      </c>
      <c r="AE6" s="19" t="s">
        <v>115</v>
      </c>
      <c r="AF6" s="19" t="s">
        <v>116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W106/W3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95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96</v>
      </c>
      <c r="AD9" s="19" t="s">
        <v>97</v>
      </c>
      <c r="AE9" s="19" t="s">
        <v>98</v>
      </c>
      <c r="AF9" s="19" t="s">
        <v>99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92</v>
      </c>
      <c r="T10" s="1">
        <v>1815700000</v>
      </c>
      <c r="U10" s="1">
        <v>278700000</v>
      </c>
      <c r="V10" s="1">
        <v>2137000000</v>
      </c>
      <c r="W10" s="1" t="s">
        <v>92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>
        <v>1130800000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>
        <v>1771200000</v>
      </c>
      <c r="T11" s="1" t="s">
        <v>92</v>
      </c>
      <c r="U11" s="1">
        <v>1419800000</v>
      </c>
      <c r="V11" s="1" t="s">
        <v>92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117</v>
      </c>
      <c r="AD12" s="19" t="s">
        <v>118</v>
      </c>
      <c r="AE12" s="19" t="s">
        <v>119</v>
      </c>
      <c r="AF12" s="19" t="s">
        <v>120</v>
      </c>
    </row>
    <row r="13" spans="1:32" ht="19" x14ac:dyDescent="0.25">
      <c r="A13" s="14" t="s">
        <v>100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92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121</v>
      </c>
      <c r="AD15" s="19" t="s">
        <v>122</v>
      </c>
      <c r="AE15" s="19" t="s">
        <v>123</v>
      </c>
      <c r="AF15" s="19" t="s">
        <v>124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9">
        <f>(W35+V35+U35+T35+S35)/5</f>
        <v>-4.8227323990037534E-2</v>
      </c>
      <c r="AD16" s="30">
        <f>AE101/W3</f>
        <v>17.727141872091018</v>
      </c>
      <c r="AE16" s="30">
        <f>AE101/W28</f>
        <v>61.084140184140182</v>
      </c>
      <c r="AF16" s="31">
        <f>AE101/W106</f>
        <v>49.156381453154879</v>
      </c>
    </row>
    <row r="17" spans="1:29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>
        <v>12700000</v>
      </c>
      <c r="K17" s="1" t="s">
        <v>92</v>
      </c>
      <c r="L17" s="1" t="s">
        <v>92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29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125</v>
      </c>
    </row>
    <row r="19" spans="1:29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AC19" s="32">
        <f>W40-W56-W61</f>
        <v>7291000000</v>
      </c>
    </row>
    <row r="20" spans="1:29" ht="19" customHeight="1" x14ac:dyDescent="0.25">
      <c r="A20" s="14" t="s">
        <v>101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</row>
    <row r="21" spans="1:29" ht="19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2">
        <v>0.4572</v>
      </c>
    </row>
    <row r="22" spans="1:29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10">
        <v>4697000000</v>
      </c>
    </row>
    <row r="23" spans="1:29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29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92</v>
      </c>
    </row>
    <row r="25" spans="1:29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29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29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29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</row>
    <row r="29" spans="1:29" ht="20" customHeight="1" thickTop="1" x14ac:dyDescent="0.25">
      <c r="A29" s="14" t="s">
        <v>102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4">(F28/E28)-1</f>
        <v>0.17279925477410329</v>
      </c>
      <c r="G29" s="15">
        <f t="shared" si="4"/>
        <v>8.3399523431294753E-2</v>
      </c>
      <c r="H29" s="15">
        <f t="shared" si="4"/>
        <v>7.6979472140762395E-2</v>
      </c>
      <c r="I29" s="15">
        <f t="shared" si="4"/>
        <v>5.1055139550715278E-3</v>
      </c>
      <c r="J29" s="15">
        <f t="shared" si="4"/>
        <v>3.3863867253636215E-4</v>
      </c>
      <c r="K29" s="15">
        <f t="shared" si="4"/>
        <v>0.46140825998645907</v>
      </c>
      <c r="L29" s="15">
        <f t="shared" si="4"/>
        <v>0.39772990502663896</v>
      </c>
      <c r="M29" s="15">
        <f t="shared" si="4"/>
        <v>0.22621809744779586</v>
      </c>
      <c r="N29" s="15">
        <f t="shared" si="4"/>
        <v>6.8117313150425796E-2</v>
      </c>
      <c r="O29" s="15">
        <f t="shared" si="4"/>
        <v>8.6675945843350588E-2</v>
      </c>
      <c r="P29" s="15">
        <f t="shared" si="4"/>
        <v>0.13251047973917096</v>
      </c>
      <c r="Q29" s="15">
        <f t="shared" si="4"/>
        <v>0.13129755295085332</v>
      </c>
      <c r="R29" s="15">
        <f t="shared" si="4"/>
        <v>0.11015177678814858</v>
      </c>
      <c r="S29" s="15">
        <f t="shared" si="4"/>
        <v>0.1498976668031109</v>
      </c>
      <c r="T29" s="15">
        <f t="shared" si="4"/>
        <v>8.7996582656984179E-2</v>
      </c>
      <c r="U29" s="15">
        <f t="shared" si="4"/>
        <v>-9.3443266588142948E-2</v>
      </c>
      <c r="V29" s="15">
        <f t="shared" si="4"/>
        <v>0.76483326115201389</v>
      </c>
      <c r="W29" s="15">
        <f t="shared" si="4"/>
        <v>0.37709611451942737</v>
      </c>
    </row>
    <row r="30" spans="1:29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</row>
    <row r="31" spans="1:29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</row>
    <row r="32" spans="1:29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103</v>
      </c>
      <c r="B35" s="1"/>
      <c r="C35" s="22">
        <f>(C34-B34)/B34</f>
        <v>1.1163911586726015E-3</v>
      </c>
      <c r="D35" s="22">
        <f t="shared" ref="D35:W35" si="5">(D34-C34)/C34</f>
        <v>9.1528504339676177E-5</v>
      </c>
      <c r="E35" s="22">
        <f t="shared" si="5"/>
        <v>-1.4227219842105692E-3</v>
      </c>
      <c r="F35" s="22">
        <f t="shared" si="5"/>
        <v>-1.3054133514481299E-2</v>
      </c>
      <c r="G35" s="22">
        <f t="shared" si="5"/>
        <v>-1.7797550613758154E-2</v>
      </c>
      <c r="H35" s="22">
        <f t="shared" si="5"/>
        <v>-8.254252820705979E-3</v>
      </c>
      <c r="I35" s="22">
        <f t="shared" si="5"/>
        <v>-1.0314223140718285E-2</v>
      </c>
      <c r="J35" s="22">
        <f t="shared" si="5"/>
        <v>3.5160699610068031E-4</v>
      </c>
      <c r="K35" s="22">
        <f t="shared" si="5"/>
        <v>2.0618427554839587E-3</v>
      </c>
      <c r="L35" s="22">
        <f t="shared" si="5"/>
        <v>-4.324063231952854E-3</v>
      </c>
      <c r="M35" s="22">
        <f t="shared" si="5"/>
        <v>-2.7435148947662609E-3</v>
      </c>
      <c r="N35" s="22">
        <f t="shared" si="5"/>
        <v>1.6552055064006648E-3</v>
      </c>
      <c r="O35" s="22">
        <f t="shared" si="5"/>
        <v>-3.2629980427924526E-4</v>
      </c>
      <c r="P35" s="22">
        <f t="shared" si="5"/>
        <v>2.5321364256077278E-3</v>
      </c>
      <c r="Q35" s="22">
        <f t="shared" si="5"/>
        <v>2.9100160352055893E-4</v>
      </c>
      <c r="R35" s="22">
        <f t="shared" si="5"/>
        <v>3.9432321826878892E-4</v>
      </c>
      <c r="S35" s="22">
        <f t="shared" si="5"/>
        <v>-2.6719366912385605E-3</v>
      </c>
      <c r="T35" s="22">
        <f t="shared" si="5"/>
        <v>1.6734773669561226E-3</v>
      </c>
      <c r="U35" s="22">
        <f t="shared" si="5"/>
        <v>-1.5879251287114597E-3</v>
      </c>
      <c r="V35" s="22">
        <f t="shared" si="5"/>
        <v>-0.23855023549719379</v>
      </c>
      <c r="W35" s="22">
        <f t="shared" si="5"/>
        <v>0</v>
      </c>
    </row>
    <row r="36" spans="1:23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</row>
    <row r="37" spans="1:23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92</v>
      </c>
      <c r="G39" s="1">
        <v>47900000</v>
      </c>
      <c r="H39" s="1" t="s">
        <v>92</v>
      </c>
      <c r="I39" s="1" t="s">
        <v>92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92</v>
      </c>
      <c r="S39" s="1" t="s">
        <v>92</v>
      </c>
      <c r="T39" s="1" t="s">
        <v>92</v>
      </c>
      <c r="U39" s="1" t="s">
        <v>92</v>
      </c>
      <c r="V39" s="1" t="s">
        <v>92</v>
      </c>
      <c r="W39" s="1" t="s">
        <v>92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 t="s">
        <v>92</v>
      </c>
      <c r="F41" s="1" t="s">
        <v>92</v>
      </c>
      <c r="G41" s="1" t="s">
        <v>92</v>
      </c>
      <c r="H41" s="1" t="s">
        <v>92</v>
      </c>
      <c r="I41" s="1" t="s">
        <v>92</v>
      </c>
      <c r="J41" s="1" t="s">
        <v>92</v>
      </c>
      <c r="K41" s="1" t="s">
        <v>92</v>
      </c>
      <c r="L41" s="1" t="s">
        <v>92</v>
      </c>
      <c r="M41" s="1" t="s">
        <v>92</v>
      </c>
      <c r="N41" s="1" t="s">
        <v>92</v>
      </c>
      <c r="O41" s="1" t="s">
        <v>92</v>
      </c>
      <c r="P41" s="1" t="s">
        <v>92</v>
      </c>
      <c r="Q41" s="1" t="s">
        <v>92</v>
      </c>
      <c r="R41" s="1" t="s">
        <v>92</v>
      </c>
      <c r="S41" s="1" t="s">
        <v>92</v>
      </c>
      <c r="T41" s="1" t="s">
        <v>92</v>
      </c>
      <c r="U41" s="1" t="s">
        <v>92</v>
      </c>
      <c r="V41" s="1" t="s">
        <v>92</v>
      </c>
      <c r="W41" s="1" t="s">
        <v>92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92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92</v>
      </c>
      <c r="G49" s="1">
        <v>26900000</v>
      </c>
      <c r="H49" s="1" t="s">
        <v>92</v>
      </c>
      <c r="I49" s="1" t="s">
        <v>92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92</v>
      </c>
      <c r="S49" s="1" t="s">
        <v>92</v>
      </c>
      <c r="T49" s="1" t="s">
        <v>92</v>
      </c>
      <c r="U49" s="1" t="s">
        <v>92</v>
      </c>
      <c r="V49" s="1" t="s">
        <v>92</v>
      </c>
      <c r="W49" s="1" t="s">
        <v>92</v>
      </c>
    </row>
    <row r="50" spans="1:23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92</v>
      </c>
      <c r="D56" s="1" t="s">
        <v>92</v>
      </c>
      <c r="E56" s="1" t="s">
        <v>92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</row>
    <row r="63" spans="1:23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 t="s">
        <v>92</v>
      </c>
      <c r="F70" s="1" t="s">
        <v>92</v>
      </c>
      <c r="G70" s="1" t="s">
        <v>92</v>
      </c>
      <c r="H70" s="1" t="s">
        <v>92</v>
      </c>
      <c r="I70" s="1" t="s">
        <v>92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92</v>
      </c>
      <c r="W70" s="1" t="s">
        <v>92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92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</row>
    <row r="75" spans="1:23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 t="s">
        <v>92</v>
      </c>
      <c r="G78" s="1" t="s">
        <v>92</v>
      </c>
      <c r="H78" s="1" t="s">
        <v>92</v>
      </c>
      <c r="I78" s="1" t="s">
        <v>92</v>
      </c>
      <c r="J78" s="1" t="s">
        <v>92</v>
      </c>
      <c r="K78" s="1" t="s">
        <v>92</v>
      </c>
      <c r="L78" s="1" t="s">
        <v>92</v>
      </c>
      <c r="M78" s="1" t="s">
        <v>92</v>
      </c>
      <c r="N78" s="1" t="s">
        <v>92</v>
      </c>
      <c r="O78" s="1" t="s">
        <v>92</v>
      </c>
      <c r="P78" s="1" t="s">
        <v>92</v>
      </c>
      <c r="Q78" s="1" t="s">
        <v>92</v>
      </c>
      <c r="R78" s="1" t="s">
        <v>92</v>
      </c>
      <c r="S78" s="1" t="s">
        <v>92</v>
      </c>
      <c r="T78" s="1" t="s">
        <v>92</v>
      </c>
      <c r="U78" s="1" t="s">
        <v>92</v>
      </c>
      <c r="V78" s="1" t="s">
        <v>92</v>
      </c>
      <c r="W78" s="1" t="s">
        <v>92</v>
      </c>
    </row>
    <row r="79" spans="1:23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104</v>
      </c>
      <c r="B80" s="15" t="e">
        <f t="shared" ref="B80:W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>
        <f t="shared" si="6"/>
        <v>2.2101326079564773E-3</v>
      </c>
      <c r="J80" s="15">
        <f t="shared" si="6"/>
        <v>2.5596823904299221E-3</v>
      </c>
      <c r="K80" s="15">
        <f t="shared" si="6"/>
        <v>3.7904031989336889E-3</v>
      </c>
      <c r="L80" s="15">
        <f t="shared" si="6"/>
        <v>4.1179783190201319E-3</v>
      </c>
      <c r="M80" s="15">
        <f t="shared" si="6"/>
        <v>8.151315978301427E-3</v>
      </c>
      <c r="N80" s="15">
        <f t="shared" si="6"/>
        <v>1.1318845211462661E-2</v>
      </c>
      <c r="O80" s="15">
        <f t="shared" si="6"/>
        <v>9.3478366435196421E-3</v>
      </c>
      <c r="P80" s="15">
        <f t="shared" si="6"/>
        <v>7.5191076223920681E-3</v>
      </c>
      <c r="Q80" s="15">
        <f t="shared" si="6"/>
        <v>1.0341778478336089E-2</v>
      </c>
      <c r="R80" s="15">
        <f t="shared" si="6"/>
        <v>1.1172983006253266E-2</v>
      </c>
      <c r="S80" s="15">
        <f t="shared" si="6"/>
        <v>8.6153433566316349E-3</v>
      </c>
      <c r="T80" s="15">
        <f t="shared" si="6"/>
        <v>1.2740796699305576E-2</v>
      </c>
      <c r="U80" s="15">
        <f t="shared" si="6"/>
        <v>1.2364228253044104E-2</v>
      </c>
      <c r="V80" s="15">
        <f t="shared" si="6"/>
        <v>6.5686929414384325E-3</v>
      </c>
      <c r="W80" s="15">
        <f t="shared" si="6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 t="s">
        <v>92</v>
      </c>
      <c r="Q82" s="1" t="s">
        <v>92</v>
      </c>
      <c r="R82" s="1" t="s">
        <v>92</v>
      </c>
      <c r="S82" s="1" t="s">
        <v>92</v>
      </c>
      <c r="T82" s="1" t="s">
        <v>92</v>
      </c>
      <c r="U82" s="1" t="s">
        <v>92</v>
      </c>
      <c r="V82" s="1" t="s">
        <v>92</v>
      </c>
      <c r="W82" s="1" t="s">
        <v>92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92</v>
      </c>
      <c r="K83" s="1" t="s">
        <v>92</v>
      </c>
      <c r="L83" s="1" t="s">
        <v>92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92</v>
      </c>
      <c r="AD83" s="61" t="s">
        <v>126</v>
      </c>
      <c r="AE83" s="62"/>
    </row>
    <row r="84" spans="1:31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 t="s">
        <v>92</v>
      </c>
      <c r="Q84" s="1" t="s">
        <v>92</v>
      </c>
      <c r="R84" s="1" t="s">
        <v>92</v>
      </c>
      <c r="S84" s="1" t="s">
        <v>92</v>
      </c>
      <c r="T84" s="1" t="s">
        <v>92</v>
      </c>
      <c r="U84" s="1" t="s">
        <v>92</v>
      </c>
      <c r="V84" s="1" t="s">
        <v>92</v>
      </c>
      <c r="W84" s="1" t="s">
        <v>92</v>
      </c>
      <c r="AD84" s="63" t="s">
        <v>127</v>
      </c>
      <c r="AE84" s="64"/>
    </row>
    <row r="85" spans="1:31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 t="s">
        <v>92</v>
      </c>
      <c r="F85" s="1" t="s">
        <v>92</v>
      </c>
      <c r="G85" s="1" t="s">
        <v>92</v>
      </c>
      <c r="H85" s="1" t="s">
        <v>92</v>
      </c>
      <c r="I85" s="1" t="s">
        <v>92</v>
      </c>
      <c r="J85" s="1" t="s">
        <v>92</v>
      </c>
      <c r="K85" s="1" t="s">
        <v>92</v>
      </c>
      <c r="L85" s="1" t="s">
        <v>92</v>
      </c>
      <c r="M85" s="1" t="s">
        <v>92</v>
      </c>
      <c r="N85" s="1" t="s">
        <v>92</v>
      </c>
      <c r="O85" s="1" t="s">
        <v>92</v>
      </c>
      <c r="P85" s="1" t="s">
        <v>92</v>
      </c>
      <c r="Q85" s="1" t="s">
        <v>92</v>
      </c>
      <c r="R85" s="1" t="s">
        <v>92</v>
      </c>
      <c r="S85" s="1" t="s">
        <v>92</v>
      </c>
      <c r="T85" s="1" t="s">
        <v>92</v>
      </c>
      <c r="U85" s="1" t="s">
        <v>92</v>
      </c>
      <c r="V85" s="1" t="s">
        <v>92</v>
      </c>
      <c r="W85" s="1" t="s">
        <v>92</v>
      </c>
      <c r="AD85" s="23" t="s">
        <v>128</v>
      </c>
      <c r="AE85" s="24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92</v>
      </c>
      <c r="AD86" s="23" t="s">
        <v>129</v>
      </c>
      <c r="AE86" s="24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23" t="s">
        <v>130</v>
      </c>
      <c r="AE87" s="24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33" t="s">
        <v>131</v>
      </c>
      <c r="AE88" s="34">
        <f>AE85/(AE86+AE87)</f>
        <v>-3.2057911065149949E-2</v>
      </c>
    </row>
    <row r="89" spans="1:31" ht="20" customHeight="1" x14ac:dyDescent="0.25">
      <c r="A89" s="14" t="s">
        <v>105</v>
      </c>
      <c r="B89" s="15">
        <f t="shared" ref="B89:W89" si="7">(-1*B88)/B3</f>
        <v>0.10220881897465156</v>
      </c>
      <c r="C89" s="15">
        <f t="shared" si="7"/>
        <v>8.1783788134911051E-2</v>
      </c>
      <c r="D89" s="15">
        <f t="shared" si="7"/>
        <v>7.4552845528455286E-2</v>
      </c>
      <c r="E89" s="15">
        <f t="shared" si="7"/>
        <v>7.5548212676479418E-2</v>
      </c>
      <c r="F89" s="15">
        <f t="shared" si="7"/>
        <v>7.1108308813226842E-2</v>
      </c>
      <c r="G89" s="15">
        <f t="shared" si="7"/>
        <v>8.1325500033005482E-2</v>
      </c>
      <c r="H89" s="15">
        <f t="shared" si="7"/>
        <v>7.3780075072303247E-2</v>
      </c>
      <c r="I89" s="15">
        <f t="shared" si="7"/>
        <v>9.1012127394310319E-2</v>
      </c>
      <c r="J89" s="15">
        <f t="shared" si="7"/>
        <v>0.10416340176565847</v>
      </c>
      <c r="K89" s="15">
        <f t="shared" si="7"/>
        <v>5.76057980673109E-2</v>
      </c>
      <c r="L89" s="15">
        <f t="shared" si="7"/>
        <v>6.5183725186540892E-2</v>
      </c>
      <c r="M89" s="15">
        <f t="shared" si="7"/>
        <v>7.5485778249763213E-2</v>
      </c>
      <c r="N89" s="15">
        <f t="shared" si="7"/>
        <v>5.6248002556727392E-2</v>
      </c>
      <c r="O89" s="15">
        <f t="shared" si="7"/>
        <v>6.7717185451366971E-2</v>
      </c>
      <c r="P89" s="15">
        <f t="shared" si="7"/>
        <v>5.2137988019004336E-2</v>
      </c>
      <c r="Q89" s="15">
        <f t="shared" si="7"/>
        <v>5.0382530467878973E-2</v>
      </c>
      <c r="R89" s="15">
        <f t="shared" si="7"/>
        <v>4.7809554702564379E-2</v>
      </c>
      <c r="S89" s="15">
        <f t="shared" si="7"/>
        <v>5.2345753507316337E-2</v>
      </c>
      <c r="T89" s="15">
        <f t="shared" si="7"/>
        <v>6.9442426707731639E-2</v>
      </c>
      <c r="U89" s="15">
        <f t="shared" si="7"/>
        <v>0</v>
      </c>
      <c r="V89" s="15">
        <f t="shared" si="7"/>
        <v>0</v>
      </c>
      <c r="W89" s="15">
        <f t="shared" si="7"/>
        <v>0</v>
      </c>
      <c r="AD89" s="23" t="s">
        <v>106</v>
      </c>
      <c r="AE89" s="24">
        <f>W27</f>
        <v>1305000000</v>
      </c>
    </row>
    <row r="90" spans="1:31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 t="s">
        <v>92</v>
      </c>
      <c r="I90" s="1" t="s">
        <v>92</v>
      </c>
      <c r="J90" s="1" t="s">
        <v>92</v>
      </c>
      <c r="K90" s="1" t="s">
        <v>92</v>
      </c>
      <c r="L90" s="1" t="s">
        <v>92</v>
      </c>
      <c r="M90" s="1" t="s">
        <v>92</v>
      </c>
      <c r="N90" s="1" t="s">
        <v>92</v>
      </c>
      <c r="O90" s="1" t="s">
        <v>92</v>
      </c>
      <c r="P90" s="1" t="s">
        <v>92</v>
      </c>
      <c r="Q90" s="1" t="s">
        <v>92</v>
      </c>
      <c r="R90" s="1" t="s">
        <v>92</v>
      </c>
      <c r="S90" s="1" t="s">
        <v>92</v>
      </c>
      <c r="T90" s="1" t="s">
        <v>92</v>
      </c>
      <c r="U90" s="1" t="s">
        <v>92</v>
      </c>
      <c r="V90" s="1" t="s">
        <v>92</v>
      </c>
      <c r="W90" s="1">
        <v>-1000000</v>
      </c>
      <c r="AD90" s="23" t="s">
        <v>19</v>
      </c>
      <c r="AE90" s="24">
        <f>W25</f>
        <v>4635000000</v>
      </c>
    </row>
    <row r="91" spans="1:31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>
        <v>-24300000</v>
      </c>
      <c r="G91" s="1" t="s">
        <v>92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33" t="s">
        <v>132</v>
      </c>
      <c r="AE91" s="34">
        <f>AE89/AE90</f>
        <v>0.28155339805825241</v>
      </c>
    </row>
    <row r="92" spans="1:31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>
        <v>15600000</v>
      </c>
      <c r="H92" s="1">
        <v>15000000</v>
      </c>
      <c r="I92" s="1">
        <v>1100000</v>
      </c>
      <c r="J92" s="1" t="s">
        <v>92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35" t="s">
        <v>133</v>
      </c>
      <c r="AE92" s="36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63" t="s">
        <v>134</v>
      </c>
      <c r="AE93" s="64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23" t="s">
        <v>135</v>
      </c>
      <c r="AE94" s="37">
        <v>4.095E-2</v>
      </c>
    </row>
    <row r="95" spans="1:31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92</v>
      </c>
      <c r="AD95" s="23" t="s">
        <v>136</v>
      </c>
      <c r="AE95" s="38" cm="1">
        <f t="array" ref="AE95">_FV(A1,"Beta")</f>
        <v>0.746</v>
      </c>
    </row>
    <row r="96" spans="1:31" ht="20" x14ac:dyDescent="0.25">
      <c r="A96" s="5" t="s">
        <v>81</v>
      </c>
      <c r="B96" s="1" t="s">
        <v>92</v>
      </c>
      <c r="C96" s="1" t="s">
        <v>92</v>
      </c>
      <c r="D96" s="1">
        <v>6300000</v>
      </c>
      <c r="E96" s="1" t="s">
        <v>92</v>
      </c>
      <c r="F96" s="1" t="s">
        <v>92</v>
      </c>
      <c r="G96" s="1" t="s">
        <v>92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>
        <v>100000</v>
      </c>
      <c r="N96" s="1">
        <v>3100000</v>
      </c>
      <c r="O96" s="1" t="s">
        <v>92</v>
      </c>
      <c r="P96" s="1">
        <v>300000</v>
      </c>
      <c r="Q96" s="1" t="s">
        <v>92</v>
      </c>
      <c r="R96" s="1" t="s">
        <v>92</v>
      </c>
      <c r="S96" s="1" t="s">
        <v>92</v>
      </c>
      <c r="T96" s="1" t="s">
        <v>92</v>
      </c>
      <c r="U96" s="1" t="s">
        <v>92</v>
      </c>
      <c r="V96" s="1" t="s">
        <v>92</v>
      </c>
      <c r="W96" s="1" t="s">
        <v>92</v>
      </c>
      <c r="AD96" s="23" t="s">
        <v>137</v>
      </c>
      <c r="AE96" s="37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92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92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92</v>
      </c>
      <c r="U97" s="1">
        <v>-122100000</v>
      </c>
      <c r="V97" s="1">
        <v>-158000000</v>
      </c>
      <c r="W97" s="1">
        <v>-123000000</v>
      </c>
      <c r="AD97" s="35" t="s">
        <v>138</v>
      </c>
      <c r="AE97" s="36">
        <f>(AE94)+((AE95)*(AE96-AE94))</f>
        <v>7.30653E-2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63" t="s">
        <v>139</v>
      </c>
      <c r="AE98" s="64"/>
    </row>
    <row r="99" spans="1:31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 t="s">
        <v>92</v>
      </c>
      <c r="F99" s="1" t="s">
        <v>92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92</v>
      </c>
      <c r="O99" s="1" t="s">
        <v>92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23" t="s">
        <v>140</v>
      </c>
      <c r="AE99" s="24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33" t="s">
        <v>141</v>
      </c>
      <c r="AE100" s="34">
        <f>AE99/AE103</f>
        <v>9.3157993355628948E-3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23" t="s">
        <v>142</v>
      </c>
      <c r="AE101" s="39" cm="1">
        <f t="array" ref="AE101">_FV(A1,"Market cap",TRUE)</f>
        <v>205670300000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33" t="s">
        <v>143</v>
      </c>
      <c r="AE102" s="34">
        <f>AE101/AE103</f>
        <v>0.99068420066443708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35" t="s">
        <v>144</v>
      </c>
      <c r="AE103" s="40">
        <f>AE99+AE101</f>
        <v>207604300000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63" t="s">
        <v>145</v>
      </c>
      <c r="AE104" s="64"/>
    </row>
    <row r="105" spans="1:31" ht="21" thickTop="1" x14ac:dyDescent="0.25">
      <c r="A105" s="14" t="s">
        <v>107</v>
      </c>
      <c r="B105" s="1"/>
      <c r="C105" s="15">
        <f>(C106/B106)-1</f>
        <v>0.58752735229759301</v>
      </c>
      <c r="D105" s="15">
        <f>(D106/C106)-1</f>
        <v>2.7567195037905279E-3</v>
      </c>
      <c r="E105" s="15">
        <f>(E106/D106)-1</f>
        <v>0.22268041237113412</v>
      </c>
      <c r="F105" s="15">
        <f>(F106/E106)-1</f>
        <v>0.14446318156267557</v>
      </c>
      <c r="G105" s="15">
        <f>(G106/F106)-1</f>
        <v>-0.16453831041257372</v>
      </c>
      <c r="H105" s="15">
        <f t="shared" ref="H105:W105" si="8">(H106/G106)-1</f>
        <v>0.20458553791887124</v>
      </c>
      <c r="I105" s="15">
        <f t="shared" si="8"/>
        <v>-0.30697901415324547</v>
      </c>
      <c r="J105" s="15">
        <f t="shared" si="8"/>
        <v>0.81760563380281681</v>
      </c>
      <c r="K105" s="15">
        <f t="shared" si="8"/>
        <v>1.0360325455249901</v>
      </c>
      <c r="L105" s="15">
        <f t="shared" si="8"/>
        <v>4.7954329210275981E-2</v>
      </c>
      <c r="M105" s="15">
        <f t="shared" si="8"/>
        <v>-7.71745051752315E-2</v>
      </c>
      <c r="N105" s="15">
        <f t="shared" si="8"/>
        <v>0.34927194018103114</v>
      </c>
      <c r="O105" s="15">
        <f t="shared" si="8"/>
        <v>3.2084001750036784E-3</v>
      </c>
      <c r="P105" s="15">
        <f t="shared" si="8"/>
        <v>0.35673789795028354</v>
      </c>
      <c r="Q105" s="15">
        <f t="shared" si="8"/>
        <v>0.29840351441122892</v>
      </c>
      <c r="R105" s="15">
        <f t="shared" si="8"/>
        <v>0.10604060075920119</v>
      </c>
      <c r="S105" s="15">
        <f t="shared" si="8"/>
        <v>7.9683652913526748E-2</v>
      </c>
      <c r="T105" s="15">
        <f t="shared" si="8"/>
        <v>0.11208624144841406</v>
      </c>
      <c r="U105" s="15">
        <f t="shared" si="8"/>
        <v>-0.25806251165102845</v>
      </c>
      <c r="V105" s="15">
        <f t="shared" si="8"/>
        <v>1.8517587939698492</v>
      </c>
      <c r="W105" s="15">
        <f t="shared" si="8"/>
        <v>0.22878120411160063</v>
      </c>
      <c r="X105" s="15"/>
      <c r="Y105" s="15"/>
      <c r="Z105" s="15"/>
      <c r="AA105" s="15"/>
      <c r="AB105" s="15"/>
      <c r="AC105" s="15"/>
      <c r="AD105" s="25" t="s">
        <v>108</v>
      </c>
      <c r="AE105" s="26">
        <f>(AE100*AE92)+(AE102*AE97)</f>
        <v>7.2170077793521664E-2</v>
      </c>
    </row>
    <row r="106" spans="1:31" ht="19" x14ac:dyDescent="0.25">
      <c r="A106" s="5" t="s">
        <v>90</v>
      </c>
      <c r="B106" s="1">
        <v>91400000</v>
      </c>
      <c r="C106" s="1">
        <v>145100000</v>
      </c>
      <c r="D106" s="1">
        <v>145500000</v>
      </c>
      <c r="E106" s="1">
        <v>177900000</v>
      </c>
      <c r="F106" s="1">
        <v>203600000</v>
      </c>
      <c r="G106" s="1">
        <v>170100000</v>
      </c>
      <c r="H106" s="1">
        <v>204900000</v>
      </c>
      <c r="I106" s="1">
        <v>142000000</v>
      </c>
      <c r="J106" s="1">
        <v>258100000</v>
      </c>
      <c r="K106" s="1">
        <v>525500000</v>
      </c>
      <c r="L106" s="1">
        <v>550700000</v>
      </c>
      <c r="M106" s="1">
        <v>508200000</v>
      </c>
      <c r="N106" s="1">
        <v>685700000</v>
      </c>
      <c r="O106" s="1">
        <v>687900000</v>
      </c>
      <c r="P106" s="1">
        <v>933300000</v>
      </c>
      <c r="Q106" s="1">
        <v>1211800000</v>
      </c>
      <c r="R106" s="1">
        <v>1340300000</v>
      </c>
      <c r="S106" s="1">
        <v>1447100000</v>
      </c>
      <c r="T106" s="1">
        <v>1609300000</v>
      </c>
      <c r="U106" s="1">
        <v>1194000000</v>
      </c>
      <c r="V106" s="1">
        <v>3405000000</v>
      </c>
      <c r="W106" s="1">
        <v>4184000000</v>
      </c>
      <c r="X106" s="41">
        <f>W106*(1+$AE$106)</f>
        <v>4618788962.8328924</v>
      </c>
      <c r="Y106" s="41">
        <f t="shared" ref="Y106:AB106" si="9">X106*(1+$AE$106)</f>
        <v>5098759914.7196331</v>
      </c>
      <c r="Z106" s="41">
        <f t="shared" si="9"/>
        <v>5628608034.9526339</v>
      </c>
      <c r="AA106" s="41">
        <f t="shared" si="9"/>
        <v>6213516412.034359</v>
      </c>
      <c r="AB106" s="41">
        <f t="shared" si="9"/>
        <v>6859206745.7660923</v>
      </c>
      <c r="AC106" s="42" t="s">
        <v>146</v>
      </c>
      <c r="AD106" s="43" t="s">
        <v>147</v>
      </c>
      <c r="AE106" s="44">
        <f>(SUM(X4:AB4)/5)</f>
        <v>0.10391705612640818</v>
      </c>
    </row>
    <row r="107" spans="1:31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42"/>
      <c r="Y107" s="42"/>
      <c r="Z107" s="42"/>
      <c r="AA107" s="42"/>
      <c r="AB107" s="45">
        <f>AB106*(1+AE107)/(AE108-AE107)</f>
        <v>149049720570.43839</v>
      </c>
      <c r="AC107" s="46" t="s">
        <v>148</v>
      </c>
      <c r="AD107" s="47" t="s">
        <v>149</v>
      </c>
      <c r="AE107" s="48">
        <v>2.5000000000000001E-2</v>
      </c>
    </row>
    <row r="108" spans="1:31" ht="19" x14ac:dyDescent="0.25">
      <c r="X108" s="45">
        <f t="shared" ref="X108:Z108" si="10">X107+X106</f>
        <v>4618788962.8328924</v>
      </c>
      <c r="Y108" s="45">
        <f t="shared" si="10"/>
        <v>5098759914.7196331</v>
      </c>
      <c r="Z108" s="45">
        <f t="shared" si="10"/>
        <v>5628608034.9526339</v>
      </c>
      <c r="AA108" s="45">
        <f>AA107+AA106</f>
        <v>6213516412.034359</v>
      </c>
      <c r="AB108" s="45">
        <f>AB107+AB106</f>
        <v>155908927316.20447</v>
      </c>
      <c r="AC108" s="46" t="s">
        <v>144</v>
      </c>
      <c r="AD108" s="49" t="s">
        <v>150</v>
      </c>
      <c r="AE108" s="50">
        <f>AE105</f>
        <v>7.2170077793521664E-2</v>
      </c>
    </row>
    <row r="109" spans="1:31" ht="19" x14ac:dyDescent="0.25">
      <c r="X109" s="59" t="s">
        <v>151</v>
      </c>
      <c r="Y109" s="60"/>
    </row>
    <row r="110" spans="1:31" ht="20" x14ac:dyDescent="0.25">
      <c r="X110" s="51" t="s">
        <v>152</v>
      </c>
      <c r="Y110" s="39">
        <f>NPV(AE108,X108,Y108,Z108,AA108,AB108)</f>
        <v>128052616692.22127</v>
      </c>
    </row>
    <row r="111" spans="1:31" ht="20" x14ac:dyDescent="0.25">
      <c r="X111" s="51" t="s">
        <v>153</v>
      </c>
      <c r="Y111" s="39">
        <f>W40</f>
        <v>9225000000</v>
      </c>
    </row>
    <row r="112" spans="1:31" ht="20" x14ac:dyDescent="0.25">
      <c r="X112" s="51" t="s">
        <v>140</v>
      </c>
      <c r="Y112" s="39">
        <f>AE99</f>
        <v>1934000000</v>
      </c>
    </row>
    <row r="113" spans="24:25" ht="20" x14ac:dyDescent="0.25">
      <c r="X113" s="51" t="s">
        <v>154</v>
      </c>
      <c r="Y113" s="39">
        <f>Y110+Y111-Y112</f>
        <v>135343616692.22127</v>
      </c>
    </row>
    <row r="114" spans="24:25" ht="20" x14ac:dyDescent="0.25">
      <c r="X114" s="51" t="s">
        <v>155</v>
      </c>
      <c r="Y114" s="52" cm="1">
        <f t="array" ref="Y114">_FV(A1,"Shares outstanding",TRUE)</f>
        <v>105569400</v>
      </c>
    </row>
    <row r="115" spans="24:25" ht="20" x14ac:dyDescent="0.25">
      <c r="X115" s="53" t="s">
        <v>156</v>
      </c>
      <c r="Y115" s="54">
        <f>Y113/Y114</f>
        <v>1282.0345355019663</v>
      </c>
    </row>
    <row r="116" spans="24:25" ht="20" x14ac:dyDescent="0.25">
      <c r="X116" s="51" t="s">
        <v>157</v>
      </c>
      <c r="Y116" s="55" cm="1">
        <f t="array" ref="Y116">_FV(A1,"Price")</f>
        <v>1953.4</v>
      </c>
    </row>
    <row r="117" spans="24:25" ht="20" x14ac:dyDescent="0.25">
      <c r="X117" s="56" t="s">
        <v>158</v>
      </c>
      <c r="Y117" s="57">
        <f>Y115/Y116-1</f>
        <v>-0.34369072616874874</v>
      </c>
    </row>
    <row r="118" spans="24:25" ht="20" x14ac:dyDescent="0.25">
      <c r="X118" s="56" t="s">
        <v>159</v>
      </c>
      <c r="Y118" s="58" t="str">
        <f>IF(Y115&gt;Y116,"BUY","SELL")</f>
        <v>SELL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OTCPK:HESA.Y/models/dcf-revenue-exit-5yr/" xr:uid="{3AAAE857-2DF6-7E43-BC47-F98C8D288B34}"/>
  </hyperlinks>
  <pageMargins left="0.7" right="0.7" top="0.75" bottom="0.75" header="0.3" footer="0.3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2023-03-26T07:11:29Z</dcterms:created>
  <dcterms:modified xsi:type="dcterms:W3CDTF">2023-05-31T04:10:05Z</dcterms:modified>
</cp:coreProperties>
</file>