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1F85A340-4698-024A-A1DB-E08CD7A216B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80" i="1" l="1"/>
  <c r="W89" i="1"/>
  <c r="W105" i="1"/>
  <c r="Y116" i="1" a="1"/>
  <c r="Y116" i="1" s="1"/>
  <c r="AE101" i="1" a="1"/>
  <c r="AE101" i="1" s="1"/>
  <c r="AE95" i="1" a="1"/>
  <c r="AE95" i="1" s="1"/>
  <c r="AE97" i="1" s="1"/>
  <c r="Y114" i="1"/>
  <c r="AC19" i="1"/>
  <c r="AC16" i="1"/>
  <c r="AF13" i="1"/>
  <c r="AE13" i="1"/>
  <c r="AD13" i="1"/>
  <c r="AC13" i="1"/>
  <c r="AF10" i="1"/>
  <c r="AE10" i="1"/>
  <c r="AD10" i="1"/>
  <c r="AC10" i="1"/>
  <c r="AF7" i="1"/>
  <c r="AE7" i="1"/>
  <c r="AD7" i="1"/>
  <c r="AC7" i="1"/>
  <c r="AF4" i="1"/>
  <c r="AE4" i="1"/>
  <c r="AD4" i="1"/>
  <c r="AC4" i="1"/>
  <c r="X106" i="1"/>
  <c r="Y106" i="1" s="1"/>
  <c r="Z106" i="1" s="1"/>
  <c r="AA106" i="1" s="1"/>
  <c r="AB106" i="1" s="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AE106" i="1" s="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X108" i="1" l="1"/>
  <c r="AD16" i="1"/>
  <c r="AF16" i="1"/>
  <c r="AE16" i="1"/>
  <c r="AE88" i="1"/>
  <c r="AE92" i="1" s="1"/>
  <c r="AE103" i="1"/>
  <c r="AE102" i="1" s="1"/>
  <c r="AE100" i="1" l="1"/>
  <c r="AE105" i="1" s="1"/>
  <c r="AE108" i="1" s="1"/>
  <c r="Y108" i="1"/>
  <c r="Z108" i="1" l="1"/>
  <c r="AB107" i="1" l="1"/>
  <c r="AB108" i="1" s="1"/>
  <c r="AA108" i="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<sst xmlns="http://schemas.openxmlformats.org/spreadsheetml/2006/main" count="591" uniqueCount="159">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</sst>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10" fontId="1" fillId="0" borderId="0" xfId="0" applyNumberFormat="1" applyFont="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535</v>
    <v>1.0135000000000001</v>
    <v>-4</v>
    <v>-4.7619999999999997E-3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848.7</v>
    <v>Textiles &amp; Apparel</v>
    <v>Stock</v>
    <v>45076.666666666664</v>
    <v>0</v>
    <v>835</v>
    <v>421720700000</v>
    <v>LVMH Moet Hennessy Louis Vuitton SE</v>
    <v>LVMH Moet Hennessy Louis Vuitton SE</v>
    <v>841.7</v>
    <v>29.802499999999998</v>
    <v>840</v>
    <v>836</v>
    <v>502048400</v>
    <v>MC</v>
    <v>LVMH Moet Hennessy Louis Vuitton SE (XPAR:MC)</v>
    <v>350267</v>
    <v>352300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drawing" Target="../drawings/drawing1.xm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OTCPK:LVMU.Y/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97" activePane="bottomRight" state="frozen"/>
      <selection pane="topRight"/>
      <selection pane="bottomLeft"/>
      <selection pane="bottomRight" activeCell="V125" sqref="V125"/>
    </sheetView>
  </sheetViews>
  <sheetFormatPr baseColWidth="10" defaultRowHeight="16" x14ac:dyDescent="0.2"/>
  <cols>
    <col min="1" max="1" width="50" customWidth="1"/>
    <col min="2" max="23" width="15" customWidth="1"/>
    <col min="24" max="28" width="19"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85313000000</v>
      </c>
      <c r="Y3" s="15">
        <v>91613000000</v>
      </c>
      <c r="Z3" s="15">
        <v>97429000000</v>
      </c>
      <c r="AA3" s="15">
        <v>105400000000</v>
      </c>
      <c r="AB3" s="15">
        <v>110600000000</v>
      </c>
      <c r="AC3" s="44" t="s">
        <v>108</v>
      </c>
      <c r="AD3" s="45" t="s">
        <v>109</v>
      </c>
      <c r="AE3" s="45" t="s">
        <v>110</v>
      </c>
      <c r="AF3" s="45" t="s">
        <v>111</v>
      </c>
    </row>
    <row r="4" spans="1:32" ht="19" x14ac:dyDescent="0.25">
      <c r="A4" s="17" t="s">
        <v>94</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7.740200040412204E-2</v>
      </c>
      <c r="Y4" s="16">
        <f t="shared" si="0"/>
        <v>7.3845721050719071E-2</v>
      </c>
      <c r="Z4" s="16">
        <f t="shared" si="0"/>
        <v>6.3484439981225327E-2</v>
      </c>
      <c r="AA4" s="16">
        <f t="shared" ref="AA4" si="1">(AA3/Z3)-1</f>
        <v>8.1813423108109573E-2</v>
      </c>
      <c r="AB4" s="16">
        <f t="shared" ref="AB4" si="2">(AB3/AA3)-1</f>
        <v>4.933586337760909E-2</v>
      </c>
      <c r="AC4" s="46">
        <f>(W4+V4+U4)/3</f>
        <v>0.16774310808440043</v>
      </c>
      <c r="AD4" s="46">
        <f>(W20+V20+U20)/3</f>
        <v>0.22931209935446953</v>
      </c>
      <c r="AE4" s="46">
        <f>(W29+V29+U29)/3</f>
        <v>0.46187151904379231</v>
      </c>
      <c r="AF4" s="46">
        <f>(W105+V105+U105)/3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44" t="s">
        <v>112</v>
      </c>
      <c r="AD6" s="45" t="s">
        <v>113</v>
      </c>
      <c r="AE6" s="45" t="s">
        <v>114</v>
      </c>
      <c r="AF6" s="45" t="s">
        <v>115</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46">
        <f>W7</f>
        <v>0.68440000000000001</v>
      </c>
      <c r="AD7" s="47">
        <f>W21</f>
        <v>0.32900000000000001</v>
      </c>
      <c r="AE7" s="47">
        <f>W30</f>
        <v>0.1779</v>
      </c>
      <c r="AF7" s="47">
        <f>W106/W3</f>
        <v>0.16105526368963427</v>
      </c>
    </row>
    <row r="8" spans="1:32" ht="19" x14ac:dyDescent="0.25">
      <c r="A8" s="5" t="s">
        <v>5</v>
      </c>
      <c r="B8" s="23">
        <v>0</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row>
    <row r="9" spans="1:32" ht="19" customHeight="1" x14ac:dyDescent="0.25">
      <c r="A9" s="17" t="s">
        <v>95</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44" t="s">
        <v>96</v>
      </c>
      <c r="AD9" s="45" t="s">
        <v>97</v>
      </c>
      <c r="AE9" s="45" t="s">
        <v>98</v>
      </c>
      <c r="AF9" s="45" t="s">
        <v>99</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46">
        <f>W9</f>
        <v>0</v>
      </c>
      <c r="AD10" s="47">
        <f>W13</f>
        <v>0.41899878763386544</v>
      </c>
      <c r="AE10" s="47">
        <f>W80</f>
        <v>0</v>
      </c>
      <c r="AF10" s="47">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44" t="s">
        <v>116</v>
      </c>
      <c r="AD12" s="45" t="s">
        <v>117</v>
      </c>
      <c r="AE12" s="45" t="s">
        <v>118</v>
      </c>
      <c r="AF12" s="45" t="s">
        <v>119</v>
      </c>
    </row>
    <row r="13" spans="1:32" ht="19" x14ac:dyDescent="0.25">
      <c r="A13" s="17" t="s">
        <v>100</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46">
        <f>W28/W72</f>
        <v>0.25555696684872348</v>
      </c>
      <c r="AD13" s="47">
        <f>W28/W54</f>
        <v>0.10460021092345854</v>
      </c>
      <c r="AE13" s="47">
        <f>W22/(W72+W56+W61)</f>
        <v>0.2326800137385466</v>
      </c>
      <c r="AF13" s="20">
        <f>W67/W72</f>
        <v>1.4160875324345412</v>
      </c>
    </row>
    <row r="14" spans="1:32" ht="19" x14ac:dyDescent="0.25">
      <c r="A14" s="5" t="s">
        <v>9</v>
      </c>
      <c r="B14" s="1" t="s">
        <v>92</v>
      </c>
      <c r="C14" s="1" t="s">
        <v>92</v>
      </c>
      <c r="D14" s="1" t="s">
        <v>92</v>
      </c>
      <c r="E14" s="1" t="s">
        <v>92</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44" t="s">
        <v>154</v>
      </c>
      <c r="AD15" s="45" t="s">
        <v>155</v>
      </c>
      <c r="AE15" s="45" t="s">
        <v>156</v>
      </c>
      <c r="AF15" s="45" t="s">
        <v>157</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48">
        <f>AE101/W3</f>
        <v>5.3258322388361288</v>
      </c>
      <c r="AE16" s="48">
        <f>AE101/W28</f>
        <v>29.943247656915648</v>
      </c>
      <c r="AF16" s="49">
        <f>AE101/W106</f>
        <v>33.068352544499334</v>
      </c>
    </row>
    <row r="17" spans="1:29"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29"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44" t="s">
        <v>158</v>
      </c>
    </row>
    <row r="19" spans="1:29"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AC19" s="50">
        <f>W40-W56-W61</f>
        <v>-24294000000</v>
      </c>
    </row>
    <row r="20" spans="1:29" ht="23" customHeight="1" x14ac:dyDescent="0.25">
      <c r="A20" s="17" t="s">
        <v>101</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8"/>
      <c r="Y20" s="18"/>
      <c r="Z20" s="18"/>
      <c r="AA20" s="18"/>
      <c r="AB20" s="18"/>
    </row>
    <row r="21" spans="1:29" ht="19"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row>
    <row r="22" spans="1:29"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row>
    <row r="23" spans="1:29"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29"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29"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29"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29"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29"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row>
    <row r="29" spans="1:29" ht="20" customHeight="1" thickTop="1" x14ac:dyDescent="0.25">
      <c r="A29" s="17" t="s">
        <v>103</v>
      </c>
      <c r="B29" s="1"/>
      <c r="C29" s="18">
        <f>(C28/B28)-1</f>
        <v>54.6</v>
      </c>
      <c r="D29" s="18">
        <f>(D28/C28)-1</f>
        <v>0.30035971223021574</v>
      </c>
      <c r="E29" s="18">
        <f>(E28/D28)-1</f>
        <v>0.39695712309820186</v>
      </c>
      <c r="F29" s="18">
        <f t="shared" ref="F29:W29" si="6">(F28/E28)-1</f>
        <v>0.6514851485148514</v>
      </c>
      <c r="G29" s="18">
        <f t="shared" si="6"/>
        <v>0.29496402877697836</v>
      </c>
      <c r="H29" s="18">
        <f t="shared" si="6"/>
        <v>7.9166666666666607E-2</v>
      </c>
      <c r="I29" s="18">
        <f t="shared" si="6"/>
        <v>-5.5770055770055782E-3</v>
      </c>
      <c r="J29" s="18">
        <f t="shared" si="6"/>
        <v>-0.14883520276100082</v>
      </c>
      <c r="K29" s="18">
        <f t="shared" si="6"/>
        <v>0.68220983274201719</v>
      </c>
      <c r="L29" s="18">
        <f t="shared" si="6"/>
        <v>4.3989153359445643E-2</v>
      </c>
      <c r="M29" s="18">
        <f t="shared" si="6"/>
        <v>-1.1832611832611861E-2</v>
      </c>
      <c r="N29" s="18">
        <f t="shared" si="6"/>
        <v>3.5046728971963592E-3</v>
      </c>
      <c r="O29" s="18">
        <f t="shared" si="6"/>
        <v>0.64377182770663555</v>
      </c>
      <c r="P29" s="18">
        <f t="shared" si="6"/>
        <v>-0.36738668555240794</v>
      </c>
      <c r="Q29" s="18">
        <f t="shared" si="6"/>
        <v>0.11418975650713681</v>
      </c>
      <c r="R29" s="18">
        <f t="shared" si="6"/>
        <v>0.28836975634262751</v>
      </c>
      <c r="S29" s="18">
        <f t="shared" si="6"/>
        <v>0.23883798011308244</v>
      </c>
      <c r="T29" s="18">
        <f t="shared" si="6"/>
        <v>0.12858042178155493</v>
      </c>
      <c r="U29" s="18">
        <f t="shared" si="6"/>
        <v>-0.34430344442894989</v>
      </c>
      <c r="V29" s="18">
        <f t="shared" si="6"/>
        <v>1.5597618034878775</v>
      </c>
      <c r="W29" s="18">
        <f t="shared" si="6"/>
        <v>0.17015619807244931</v>
      </c>
      <c r="X29" s="18"/>
      <c r="Y29" s="18"/>
      <c r="Z29" s="18"/>
      <c r="AA29" s="18"/>
      <c r="AB29" s="18"/>
    </row>
    <row r="30" spans="1:29"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row>
    <row r="31" spans="1:29"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row>
    <row r="32" spans="1:29"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153</v>
      </c>
      <c r="B35" s="1"/>
      <c r="C35" s="43">
        <f>(C34-B34)/B34</f>
        <v>1.5984924399757156E-3</v>
      </c>
      <c r="D35" s="43">
        <f t="shared" ref="D35:G35" si="7">(D34-C34)/C34</f>
        <v>2.0299699610447368E-3</v>
      </c>
      <c r="E35" s="43">
        <f t="shared" si="7"/>
        <v>3.6979051185813075E-4</v>
      </c>
      <c r="F35" s="43">
        <f t="shared" si="7"/>
        <v>-3.2608048082341745E-2</v>
      </c>
      <c r="G35" s="43">
        <f t="shared" si="7"/>
        <v>7.2243810072294117E-3</v>
      </c>
      <c r="H35" s="43">
        <f t="shared" ref="H35" si="8">(H34-G34)/G34</f>
        <v>5.0678536711124744E-3</v>
      </c>
      <c r="I35" s="43">
        <f t="shared" ref="I35" si="9">(I34-H34)/H34</f>
        <v>-8.920847941377142E-3</v>
      </c>
      <c r="J35" s="43">
        <f t="shared" ref="J35" si="10">(J34-I34)/I34</f>
        <v>-1.6245367177126757E-3</v>
      </c>
      <c r="K35" s="43">
        <f t="shared" ref="K35" si="11">(K34-J34)/J34</f>
        <v>1.032282955856368E-2</v>
      </c>
      <c r="L35" s="43">
        <f t="shared" ref="L35" si="12">(L34-K34)/K34</f>
        <v>2.5988666516375443E-2</v>
      </c>
      <c r="M35" s="43">
        <f t="shared" ref="M35" si="13">(M34-L34)/L34</f>
        <v>2.036226624522814E-2</v>
      </c>
      <c r="N35" s="43">
        <f t="shared" ref="N35" si="14">(N34-M34)/M34</f>
        <v>1.9663203997837232E-3</v>
      </c>
      <c r="O35" s="43">
        <f t="shared" ref="O35" si="15">(O34-N34)/N34</f>
        <v>1.2802337037974656E-3</v>
      </c>
      <c r="P35" s="43">
        <f t="shared" ref="P35" si="16">(P34-O34)/O34</f>
        <v>2.0505883505941899E-3</v>
      </c>
      <c r="Q35" s="43">
        <f t="shared" ref="Q35" si="17">(Q34-P34)/P34</f>
        <v>-5.0403950765631159E-4</v>
      </c>
      <c r="R35" s="43">
        <f t="shared" ref="R35" si="18">(R34-Q34)/Q34</f>
        <v>-1.248746486258249E-3</v>
      </c>
      <c r="S35" s="43">
        <f t="shared" ref="S35" si="19">(S34-R34)/R34</f>
        <v>-1.8283555245898739E-4</v>
      </c>
      <c r="T35" s="43">
        <f t="shared" ref="T35" si="20">(T34-S34)/S34</f>
        <v>-1.5597374605327762E-4</v>
      </c>
      <c r="U35" s="43">
        <f t="shared" ref="U35" si="21">(U34-T34)/T34</f>
        <v>7.3553377436183834E-4</v>
      </c>
      <c r="V35" s="43">
        <f t="shared" ref="V35" si="22">(V34-U34)/U34</f>
        <v>0</v>
      </c>
      <c r="W35" s="43">
        <f t="shared" ref="W35" si="23">(W34-V34)/V34</f>
        <v>0</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92</v>
      </c>
      <c r="C39" s="1">
        <v>60000000</v>
      </c>
      <c r="D39" s="1">
        <v>231000000</v>
      </c>
      <c r="E39" s="1">
        <v>211000000</v>
      </c>
      <c r="F39" s="1" t="s">
        <v>92</v>
      </c>
      <c r="G39" s="1" t="s">
        <v>92</v>
      </c>
      <c r="H39" s="1" t="s">
        <v>92</v>
      </c>
      <c r="I39" s="1" t="s">
        <v>92</v>
      </c>
      <c r="J39" s="1" t="s">
        <v>92</v>
      </c>
      <c r="K39" s="1" t="s">
        <v>92</v>
      </c>
      <c r="L39" s="1" t="s">
        <v>92</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92</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c r="W41" s="1" t="s">
        <v>92</v>
      </c>
    </row>
    <row r="42" spans="1:23" ht="19" x14ac:dyDescent="0.25">
      <c r="A42" s="5" t="s">
        <v>34</v>
      </c>
      <c r="B42" s="1" t="s">
        <v>92</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92</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92</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92</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92</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92</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92</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92</v>
      </c>
      <c r="C49" s="1">
        <v>877000000</v>
      </c>
      <c r="D49" s="1">
        <v>666000000</v>
      </c>
      <c r="E49" s="1">
        <v>609000000</v>
      </c>
      <c r="F49" s="1" t="s">
        <v>92</v>
      </c>
      <c r="G49" s="1" t="s">
        <v>92</v>
      </c>
      <c r="H49" s="1" t="s">
        <v>92</v>
      </c>
      <c r="I49" s="1" t="s">
        <v>92</v>
      </c>
      <c r="J49" s="1" t="s">
        <v>92</v>
      </c>
      <c r="K49" s="1" t="s">
        <v>92</v>
      </c>
      <c r="L49" s="1" t="s">
        <v>92</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92</v>
      </c>
      <c r="C50" s="1" t="s">
        <v>92</v>
      </c>
      <c r="D50" s="1" t="s">
        <v>92</v>
      </c>
      <c r="E50" s="1" t="s">
        <v>92</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92</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92</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t="s">
        <v>92</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92</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92</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92</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row>
    <row r="59" spans="1:23" ht="19" x14ac:dyDescent="0.25">
      <c r="A59" s="5" t="s">
        <v>51</v>
      </c>
      <c r="B59" s="1" t="s">
        <v>92</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92</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92</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v>125000000</v>
      </c>
      <c r="D63" s="1" t="s">
        <v>92</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92</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92</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9" ht="19" x14ac:dyDescent="0.25">
      <c r="A67" s="6" t="s">
        <v>58</v>
      </c>
      <c r="B67" s="10" t="s">
        <v>92</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92</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92</v>
      </c>
      <c r="C69" s="1" t="s">
        <v>92</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t="s">
        <v>92</v>
      </c>
    </row>
    <row r="71" spans="1:29" ht="19" x14ac:dyDescent="0.25">
      <c r="A71" s="5" t="s">
        <v>62</v>
      </c>
      <c r="B71" s="1" t="s">
        <v>92</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92</v>
      </c>
    </row>
    <row r="72" spans="1:29" ht="19" x14ac:dyDescent="0.25">
      <c r="A72" s="6" t="s">
        <v>63</v>
      </c>
      <c r="B72" s="10" t="s">
        <v>92</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92</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row>
    <row r="79" spans="1:29" ht="19" x14ac:dyDescent="0.25">
      <c r="A79" s="5" t="s">
        <v>68</v>
      </c>
      <c r="B79" s="23">
        <v>0</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row>
    <row r="80" spans="1:29" ht="19" x14ac:dyDescent="0.25">
      <c r="A80" s="17" t="s">
        <v>105</v>
      </c>
      <c r="B80" s="18">
        <f>B79/B3</f>
        <v>0</v>
      </c>
      <c r="C80" s="18">
        <f t="shared" ref="C80:W80" si="24">C79/C3</f>
        <v>0</v>
      </c>
      <c r="D80" s="18">
        <f t="shared" si="24"/>
        <v>0</v>
      </c>
      <c r="E80" s="18">
        <f t="shared" si="24"/>
        <v>0</v>
      </c>
      <c r="F80" s="18">
        <f t="shared" si="24"/>
        <v>0</v>
      </c>
      <c r="G80" s="18">
        <f t="shared" si="24"/>
        <v>0</v>
      </c>
      <c r="H80" s="18">
        <f t="shared" si="24"/>
        <v>0</v>
      </c>
      <c r="I80" s="18">
        <f t="shared" si="24"/>
        <v>0</v>
      </c>
      <c r="J80" s="18">
        <f t="shared" si="24"/>
        <v>0</v>
      </c>
      <c r="K80" s="18">
        <f t="shared" si="24"/>
        <v>0</v>
      </c>
      <c r="L80" s="18">
        <f t="shared" si="24"/>
        <v>0</v>
      </c>
      <c r="M80" s="18">
        <f t="shared" si="24"/>
        <v>0</v>
      </c>
      <c r="N80" s="18">
        <f t="shared" si="24"/>
        <v>0</v>
      </c>
      <c r="O80" s="18">
        <f t="shared" si="24"/>
        <v>0</v>
      </c>
      <c r="P80" s="18">
        <f t="shared" si="24"/>
        <v>0</v>
      </c>
      <c r="Q80" s="18">
        <f t="shared" si="24"/>
        <v>0</v>
      </c>
      <c r="R80" s="18">
        <f t="shared" si="24"/>
        <v>0</v>
      </c>
      <c r="S80" s="18">
        <f t="shared" si="24"/>
        <v>0</v>
      </c>
      <c r="T80" s="18">
        <f t="shared" si="24"/>
        <v>0</v>
      </c>
      <c r="U80" s="18">
        <f t="shared" si="24"/>
        <v>0</v>
      </c>
      <c r="V80" s="18">
        <f t="shared" si="24"/>
        <v>0</v>
      </c>
      <c r="W80" s="18">
        <f t="shared" si="24"/>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64" t="s">
        <v>120</v>
      </c>
      <c r="AE83" s="65"/>
    </row>
    <row r="84" spans="1:31"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AD84" s="66" t="s">
        <v>121</v>
      </c>
      <c r="AE84" s="67"/>
    </row>
    <row r="85" spans="1:31"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AD85" s="52" t="s">
        <v>102</v>
      </c>
      <c r="AE85" s="53">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52" t="s">
        <v>122</v>
      </c>
      <c r="AE86" s="53">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52" t="s">
        <v>123</v>
      </c>
      <c r="AE87" s="53">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54" t="s">
        <v>124</v>
      </c>
      <c r="AE88" s="55">
        <f>AE85/(AE86+AE87)</f>
        <v>1.0868946679565242E-2</v>
      </c>
    </row>
    <row r="89" spans="1:31" ht="20" x14ac:dyDescent="0.25">
      <c r="A89" s="17" t="s">
        <v>106</v>
      </c>
      <c r="B89" s="18">
        <f>(-1*B88)/B3</f>
        <v>7.3922642898029273E-2</v>
      </c>
      <c r="C89" s="18">
        <f t="shared" ref="C89:W89" si="25">(-1*C88)/C3</f>
        <v>3.7737335539273616E-2</v>
      </c>
      <c r="D89" s="18">
        <f t="shared" si="25"/>
        <v>4.2467814746697877E-2</v>
      </c>
      <c r="E89" s="18">
        <f t="shared" si="25"/>
        <v>4.5868652459795614E-2</v>
      </c>
      <c r="F89" s="18">
        <f t="shared" si="25"/>
        <v>5.0826743350107839E-2</v>
      </c>
      <c r="G89" s="18">
        <f t="shared" si="25"/>
        <v>5.0372402979223831E-2</v>
      </c>
      <c r="H89" s="18">
        <f t="shared" si="25"/>
        <v>6.0069170560038833E-2</v>
      </c>
      <c r="I89" s="18">
        <f t="shared" si="25"/>
        <v>6.0431570988192872E-2</v>
      </c>
      <c r="J89" s="18">
        <f t="shared" si="25"/>
        <v>4.3863249868058403E-2</v>
      </c>
      <c r="K89" s="18">
        <f t="shared" si="25"/>
        <v>4.9311023622047243E-2</v>
      </c>
      <c r="L89" s="18">
        <f t="shared" si="25"/>
        <v>7.3925356101272238E-2</v>
      </c>
      <c r="M89" s="18">
        <f t="shared" si="25"/>
        <v>5.7396007543678608E-2</v>
      </c>
      <c r="N89" s="18">
        <f t="shared" si="25"/>
        <v>5.4444406326117536E-2</v>
      </c>
      <c r="O89" s="18">
        <f t="shared" si="25"/>
        <v>5.0003263920621453E-2</v>
      </c>
      <c r="P89" s="18">
        <f t="shared" si="25"/>
        <v>4.8760655002243157E-2</v>
      </c>
      <c r="Q89" s="18">
        <f t="shared" si="25"/>
        <v>5.7180851063829786E-2</v>
      </c>
      <c r="R89" s="18">
        <f t="shared" si="25"/>
        <v>4.4305281921380994E-2</v>
      </c>
      <c r="S89" s="18">
        <f t="shared" si="25"/>
        <v>5.5610131123734675E-2</v>
      </c>
      <c r="T89" s="18">
        <f t="shared" si="25"/>
        <v>5.0251537171604251E-2</v>
      </c>
      <c r="U89" s="18">
        <f t="shared" si="25"/>
        <v>4.4434490481522954E-2</v>
      </c>
      <c r="V89" s="18">
        <f t="shared" si="25"/>
        <v>4.1656933738223156E-2</v>
      </c>
      <c r="W89" s="18">
        <f t="shared" si="25"/>
        <v>5.5528894726207312E-2</v>
      </c>
      <c r="X89" s="18"/>
      <c r="Y89" s="18"/>
      <c r="Z89" s="18"/>
      <c r="AA89" s="18"/>
      <c r="AB89" s="18"/>
      <c r="AC89" s="18"/>
      <c r="AD89" s="52" t="s">
        <v>125</v>
      </c>
      <c r="AE89" s="53">
        <f>W27</f>
        <v>5362000000</v>
      </c>
    </row>
    <row r="90" spans="1:31" ht="20" x14ac:dyDescent="0.25">
      <c r="A90" s="5" t="s">
        <v>75</v>
      </c>
      <c r="B90" s="1">
        <v>-628000000</v>
      </c>
      <c r="C90" s="1">
        <v>-160000000</v>
      </c>
      <c r="D90" s="1">
        <v>-209000000</v>
      </c>
      <c r="E90" s="1">
        <v>-244000000</v>
      </c>
      <c r="F90" s="1" t="s">
        <v>92</v>
      </c>
      <c r="G90" s="1" t="s">
        <v>92</v>
      </c>
      <c r="H90" s="1" t="s">
        <v>92</v>
      </c>
      <c r="I90" s="1" t="s">
        <v>92</v>
      </c>
      <c r="J90" s="1" t="s">
        <v>92</v>
      </c>
      <c r="K90" s="1" t="s">
        <v>92</v>
      </c>
      <c r="L90" s="1" t="s">
        <v>92</v>
      </c>
      <c r="M90" s="1">
        <v>-45000000</v>
      </c>
      <c r="N90" s="1">
        <v>-2158000000</v>
      </c>
      <c r="O90" s="1">
        <v>-167000000</v>
      </c>
      <c r="P90" s="1">
        <v>-240000000</v>
      </c>
      <c r="Q90" s="1">
        <v>310000000</v>
      </c>
      <c r="R90" s="1">
        <v>-6306000000</v>
      </c>
      <c r="S90" s="1">
        <v>-17000000</v>
      </c>
      <c r="T90" s="1" t="s">
        <v>92</v>
      </c>
      <c r="U90" s="1" t="s">
        <v>92</v>
      </c>
      <c r="V90" s="1" t="s">
        <v>92</v>
      </c>
      <c r="W90" s="1" t="s">
        <v>92</v>
      </c>
      <c r="AD90" s="52" t="s">
        <v>19</v>
      </c>
      <c r="AE90" s="53">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92</v>
      </c>
      <c r="U91" s="1" t="s">
        <v>92</v>
      </c>
      <c r="V91" s="1" t="s">
        <v>92</v>
      </c>
      <c r="W91" s="1" t="s">
        <v>92</v>
      </c>
      <c r="AD91" s="54" t="s">
        <v>126</v>
      </c>
      <c r="AE91" s="55">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92</v>
      </c>
      <c r="U92" s="1" t="s">
        <v>92</v>
      </c>
      <c r="V92" s="1" t="s">
        <v>92</v>
      </c>
      <c r="W92" s="1" t="s">
        <v>92</v>
      </c>
      <c r="AD92" s="56" t="s">
        <v>127</v>
      </c>
      <c r="AE92" s="57">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8" t="s">
        <v>128</v>
      </c>
      <c r="AE93" s="69"/>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52" t="s">
        <v>104</v>
      </c>
      <c r="AE94" s="58">
        <v>4.095E-2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52" t="s">
        <v>129</v>
      </c>
      <c r="AE95" s="59" cm="1">
        <f t="array" ref="AE95">_FV(A1,"Beta")</f>
        <v>1.0135000000000001</v>
      </c>
    </row>
    <row r="96" spans="1:31" ht="20" x14ac:dyDescent="0.25">
      <c r="A96" s="5" t="s">
        <v>81</v>
      </c>
      <c r="B96" s="1" t="s">
        <v>92</v>
      </c>
      <c r="C96" s="1">
        <v>529000000</v>
      </c>
      <c r="D96" s="1">
        <v>196000000</v>
      </c>
      <c r="E96" s="1" t="s">
        <v>92</v>
      </c>
      <c r="F96" s="1">
        <v>32000000</v>
      </c>
      <c r="G96" s="1" t="s">
        <v>92</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92</v>
      </c>
      <c r="U96" s="1" t="s">
        <v>92</v>
      </c>
      <c r="V96" s="1" t="s">
        <v>92</v>
      </c>
      <c r="W96" s="1" t="s">
        <v>92</v>
      </c>
      <c r="AD96" s="52" t="s">
        <v>130</v>
      </c>
      <c r="AE96" s="58">
        <v>8.4000000000000005E-2</v>
      </c>
    </row>
    <row r="97" spans="1:31" ht="20" x14ac:dyDescent="0.25">
      <c r="A97" s="5" t="s">
        <v>82</v>
      </c>
      <c r="B97" s="1">
        <v>-13000000</v>
      </c>
      <c r="C97" s="1" t="s">
        <v>92</v>
      </c>
      <c r="D97" s="1" t="s">
        <v>92</v>
      </c>
      <c r="E97" s="1">
        <v>-131000000</v>
      </c>
      <c r="F97" s="1" t="s">
        <v>92</v>
      </c>
      <c r="G97" s="1">
        <v>-48000000</v>
      </c>
      <c r="H97" s="1" t="s">
        <v>92</v>
      </c>
      <c r="I97" s="1">
        <v>-143000000</v>
      </c>
      <c r="J97" s="1" t="s">
        <v>92</v>
      </c>
      <c r="K97" s="1" t="s">
        <v>92</v>
      </c>
      <c r="L97" s="1" t="s">
        <v>92</v>
      </c>
      <c r="M97" s="1" t="s">
        <v>92</v>
      </c>
      <c r="N97" s="1">
        <v>-113000000</v>
      </c>
      <c r="O97" s="1" t="s">
        <v>92</v>
      </c>
      <c r="P97" s="1" t="s">
        <v>92</v>
      </c>
      <c r="Q97" s="1">
        <v>-352000000</v>
      </c>
      <c r="R97" s="1">
        <v>-67000000</v>
      </c>
      <c r="S97" s="1">
        <v>-295000000</v>
      </c>
      <c r="T97" s="1" t="s">
        <v>92</v>
      </c>
      <c r="U97" s="1">
        <v>-12000000</v>
      </c>
      <c r="V97" s="1">
        <v>-556000000</v>
      </c>
      <c r="W97" s="1">
        <v>-1616000000</v>
      </c>
      <c r="AD97" s="56" t="s">
        <v>131</v>
      </c>
      <c r="AE97" s="57">
        <f>(AE94)+((AE95)*(AE96-AE94))</f>
        <v>8.4581175000000008E-2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8" t="s">
        <v>132</v>
      </c>
      <c r="AE98" s="69"/>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52" t="s">
        <v>133</v>
      </c>
      <c r="AE99" s="53">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54" t="s">
        <v>134</v>
      </c>
      <c r="AE100" s="55">
        <f>AE99/AE103</f>
        <v>7.6928346933580402E-2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52" t="s">
        <v>135</v>
      </c>
      <c r="AE101" s="37" cm="1">
        <f t="array" ref="AE101">_FV(A1,"Market cap",TRUE)</f>
        <v>421720700000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54" t="s">
        <v>136</v>
      </c>
      <c r="AE102" s="55">
        <f>AE101/AE103</f>
        <v>0.92307165306641958</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56" t="s">
        <v>137</v>
      </c>
      <c r="AE103" s="60">
        <f>AE99+AE101</f>
        <v>456866700000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24" t="s">
        <v>138</v>
      </c>
      <c r="AE104" s="25"/>
    </row>
    <row r="105" spans="1:31" ht="21" thickTop="1" x14ac:dyDescent="0.25">
      <c r="A105" s="17" t="s">
        <v>107</v>
      </c>
      <c r="B105" s="1"/>
      <c r="C105" s="18">
        <f t="shared" ref="C105:W105" si="26">(C106/B106)-1</f>
        <v>-4.4024390243902438</v>
      </c>
      <c r="D105" s="18">
        <f t="shared" si="26"/>
        <v>-9.3906810035842336E-2</v>
      </c>
      <c r="E105" s="18">
        <f t="shared" si="26"/>
        <v>5.6170886075949333E-2</v>
      </c>
      <c r="F105" s="18">
        <f t="shared" si="26"/>
        <v>-3.5955056179775235E-2</v>
      </c>
      <c r="G105" s="18">
        <f t="shared" si="26"/>
        <v>0.1787101787101788</v>
      </c>
      <c r="H105" s="18">
        <f t="shared" si="26"/>
        <v>-3.2300593276203049E-2</v>
      </c>
      <c r="I105" s="18">
        <f t="shared" si="26"/>
        <v>-0.15599455040871935</v>
      </c>
      <c r="J105" s="18">
        <f t="shared" si="26"/>
        <v>0.76432606941081516</v>
      </c>
      <c r="K105" s="18">
        <f t="shared" si="26"/>
        <v>0.39387008234217746</v>
      </c>
      <c r="L105" s="18">
        <f t="shared" si="26"/>
        <v>-0.29176238923531339</v>
      </c>
      <c r="M105" s="18">
        <f t="shared" si="26"/>
        <v>7.7386468952733933E-2</v>
      </c>
      <c r="N105" s="18">
        <f t="shared" si="26"/>
        <v>0.19612903225806444</v>
      </c>
      <c r="O105" s="18">
        <f t="shared" si="26"/>
        <v>-7.9108234448039827E-3</v>
      </c>
      <c r="P105" s="18">
        <f t="shared" si="26"/>
        <v>0.29720913374411029</v>
      </c>
      <c r="Q105" s="18">
        <f t="shared" si="26"/>
        <v>1.9558535903883678E-2</v>
      </c>
      <c r="R105" s="18">
        <f t="shared" si="26"/>
        <v>0.28391340093176209</v>
      </c>
      <c r="S105" s="18">
        <f t="shared" si="26"/>
        <v>0.14172892209178234</v>
      </c>
      <c r="T105" s="18">
        <f t="shared" si="26"/>
        <v>0.57449990652458394</v>
      </c>
      <c r="U105" s="18">
        <f t="shared" si="26"/>
        <v>1.3061030634053949E-3</v>
      </c>
      <c r="V105" s="18">
        <f t="shared" si="26"/>
        <v>0.82521048262777175</v>
      </c>
      <c r="W105" s="18">
        <f t="shared" si="26"/>
        <v>-0.17145270270270274</v>
      </c>
      <c r="X105" s="18"/>
      <c r="Y105" s="18"/>
      <c r="Z105" s="18"/>
      <c r="AA105" s="18"/>
      <c r="AB105" s="18"/>
      <c r="AC105" s="18"/>
      <c r="AD105" s="21" t="s">
        <v>120</v>
      </c>
      <c r="AE105" s="22">
        <f>(AE100*AE92)+(AE102*AE97)</f>
        <v>7.8687730234577397E-2</v>
      </c>
    </row>
    <row r="106" spans="1:31" ht="19" x14ac:dyDescent="0.25">
      <c r="A106" s="5" t="s">
        <v>90</v>
      </c>
      <c r="B106" s="1">
        <v>-410000000</v>
      </c>
      <c r="C106" s="1">
        <v>1395000000</v>
      </c>
      <c r="D106" s="1">
        <v>1264000000</v>
      </c>
      <c r="E106" s="1">
        <v>1335000000</v>
      </c>
      <c r="F106" s="1">
        <v>1287000000</v>
      </c>
      <c r="G106" s="1">
        <v>1517000000</v>
      </c>
      <c r="H106" s="1">
        <v>1468000000</v>
      </c>
      <c r="I106" s="1">
        <v>1239000000</v>
      </c>
      <c r="J106" s="1">
        <v>2186000000</v>
      </c>
      <c r="K106" s="1">
        <v>3047000000</v>
      </c>
      <c r="L106" s="1">
        <v>2158000000</v>
      </c>
      <c r="M106" s="1">
        <v>2325000000</v>
      </c>
      <c r="N106" s="1">
        <v>2781000000</v>
      </c>
      <c r="O106" s="1">
        <v>2759000000</v>
      </c>
      <c r="P106" s="1">
        <v>3579000000</v>
      </c>
      <c r="Q106" s="1">
        <v>3649000000</v>
      </c>
      <c r="R106" s="1">
        <v>4685000000</v>
      </c>
      <c r="S106" s="1">
        <v>5349000000</v>
      </c>
      <c r="T106" s="1">
        <v>8422000000</v>
      </c>
      <c r="U106" s="1">
        <v>8433000000</v>
      </c>
      <c r="V106" s="1">
        <v>15392000000</v>
      </c>
      <c r="W106" s="1">
        <v>12753000000</v>
      </c>
      <c r="X106" s="26">
        <f>W106*(1+$AE$106)</f>
        <v>13635205221.069305</v>
      </c>
      <c r="Y106" s="26">
        <f t="shared" ref="Y106:AB106" si="27">X106*(1+$AE$106)</f>
        <v>14578438125.984133</v>
      </c>
      <c r="Z106" s="26">
        <f t="shared" si="27"/>
        <v>15586920383.474842</v>
      </c>
      <c r="AA106" s="26">
        <f t="shared" si="27"/>
        <v>16665165701.650415</v>
      </c>
      <c r="AB106" s="26">
        <f t="shared" si="27"/>
        <v>17818000030.199081</v>
      </c>
      <c r="AC106" s="27" t="s">
        <v>139</v>
      </c>
      <c r="AD106" s="28" t="s">
        <v>140</v>
      </c>
      <c r="AE106" s="29">
        <f>(SUM(X4,Y4,Z4,AA4,AB4)/5)</f>
        <v>6.9176289584357023E-2</v>
      </c>
    </row>
    <row r="107" spans="1:31" ht="19" x14ac:dyDescent="0.25">
      <c r="X107" s="27"/>
      <c r="Y107" s="27"/>
      <c r="Z107" s="27"/>
      <c r="AA107" s="27"/>
      <c r="AB107" s="30">
        <f>AB106*(1+AE107)/(AE108-AE107)</f>
        <v>340179216948.74603</v>
      </c>
      <c r="AC107" s="31" t="s">
        <v>141</v>
      </c>
      <c r="AD107" s="32" t="s">
        <v>142</v>
      </c>
      <c r="AE107" s="33">
        <v>2.5000000000000001E-2</v>
      </c>
    </row>
    <row r="108" spans="1:31" ht="19" x14ac:dyDescent="0.25">
      <c r="X108" s="30">
        <f t="shared" ref="X108:Z108" si="28">X107+X106</f>
        <v>13635205221.069305</v>
      </c>
      <c r="Y108" s="30">
        <f t="shared" si="28"/>
        <v>14578438125.984133</v>
      </c>
      <c r="Z108" s="30">
        <f t="shared" si="28"/>
        <v>15586920383.474842</v>
      </c>
      <c r="AA108" s="30">
        <f>AA107+AA106</f>
        <v>16665165701.650415</v>
      </c>
      <c r="AB108" s="30">
        <f>AB107+AB106</f>
        <v>357997216978.94513</v>
      </c>
      <c r="AC108" s="31" t="s">
        <v>137</v>
      </c>
      <c r="AD108" s="34" t="s">
        <v>143</v>
      </c>
      <c r="AE108" s="35">
        <f>AE105</f>
        <v>7.8687730234577397E-2</v>
      </c>
    </row>
    <row r="109" spans="1:31" ht="19" x14ac:dyDescent="0.25">
      <c r="X109" s="62" t="s">
        <v>144</v>
      </c>
      <c r="Y109" s="63"/>
    </row>
    <row r="110" spans="1:31" ht="20" x14ac:dyDescent="0.25">
      <c r="X110" s="36" t="s">
        <v>145</v>
      </c>
      <c r="Y110" s="37">
        <f>NPV(AE108,X108,Y108,Z108,AA108,AB108)</f>
        <v>295029897956.52643</v>
      </c>
    </row>
    <row r="111" spans="1:31" ht="20" x14ac:dyDescent="0.25">
      <c r="X111" s="36" t="s">
        <v>146</v>
      </c>
      <c r="Y111" s="37">
        <f>W40</f>
        <v>10852000000</v>
      </c>
    </row>
    <row r="112" spans="1:31" ht="20" x14ac:dyDescent="0.25">
      <c r="X112" s="36" t="s">
        <v>133</v>
      </c>
      <c r="Y112" s="37">
        <f>AE99</f>
        <v>35146000000</v>
      </c>
    </row>
    <row r="113" spans="24:25" ht="20" x14ac:dyDescent="0.25">
      <c r="X113" s="36" t="s">
        <v>147</v>
      </c>
      <c r="Y113" s="37">
        <f>Y110+Y111-Y112</f>
        <v>270735897956.52643</v>
      </c>
    </row>
    <row r="114" spans="24:25" ht="20" x14ac:dyDescent="0.25">
      <c r="X114" s="36" t="s">
        <v>148</v>
      </c>
      <c r="Y114" s="51">
        <f>W34*(1+(5*AC16))</f>
        <v>504410165.50073248</v>
      </c>
    </row>
    <row r="115" spans="24:25" ht="20" x14ac:dyDescent="0.25">
      <c r="X115" s="38" t="s">
        <v>149</v>
      </c>
      <c r="Y115" s="39">
        <f>Y113/Y114</f>
        <v>536.73759268464482</v>
      </c>
    </row>
    <row r="116" spans="24:25" ht="20" x14ac:dyDescent="0.25">
      <c r="X116" s="36" t="s">
        <v>150</v>
      </c>
      <c r="Y116" s="61" cm="1">
        <f t="array" ref="Y116">_FV(A1,"Price")</f>
        <v>836</v>
      </c>
    </row>
    <row r="117" spans="24:25" ht="20" x14ac:dyDescent="0.25">
      <c r="X117" s="40" t="s">
        <v>151</v>
      </c>
      <c r="Y117" s="41">
        <f>Y115/Y116-1</f>
        <v>-0.35796938674085543</v>
      </c>
    </row>
    <row r="118" spans="24:25" ht="20" x14ac:dyDescent="0.25">
      <c r="X118" s="40" t="s">
        <v>152</v>
      </c>
      <c r="Y118" s="42"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OTCPK:LVMU.Y/explorer/revenue_proj" xr:uid="{C3F15A0D-8FE9-8043-8D68-4296404C5141}"/>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2023-05-31T04:09:47Z</dcterms:modified>
</cp:coreProperties>
</file>