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F3FAC5A4-2982-BB49-AB6D-66A1E1AEE16D}"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116" i="1" l="1" a="1"/>
  <c r="AG116" i="1" s="1"/>
  <c r="AG114" i="1"/>
  <c r="AG106" i="1"/>
  <c r="AH106" i="1" s="1"/>
  <c r="AI106" i="1" s="1"/>
  <c r="AJ106" i="1" s="1"/>
  <c r="AF106" i="1"/>
  <c r="AM101" i="1" a="1"/>
  <c r="AM101" i="1" s="1"/>
  <c r="AM95" i="1" a="1"/>
  <c r="AM95" i="1" s="1"/>
  <c r="AM97" i="1" s="1"/>
  <c r="AG111" i="1"/>
  <c r="AF108" i="1"/>
  <c r="AM99" i="1"/>
  <c r="AG112" i="1" s="1"/>
  <c r="AM90" i="1"/>
  <c r="AM91" i="1" s="1"/>
  <c r="AM89" i="1"/>
  <c r="AM88" i="1"/>
  <c r="AM92" i="1" s="1"/>
  <c r="AM87" i="1"/>
  <c r="AM86" i="1"/>
  <c r="AM85" i="1"/>
  <c r="AK19" i="1"/>
  <c r="AK16" i="1"/>
  <c r="AN13" i="1"/>
  <c r="AM13" i="1"/>
  <c r="AL13" i="1"/>
  <c r="AK13" i="1"/>
  <c r="AN10" i="1"/>
  <c r="AM10" i="1"/>
  <c r="AL10" i="1"/>
  <c r="AN7" i="1"/>
  <c r="AM7" i="1"/>
  <c r="AL7" i="1"/>
  <c r="AK7" i="1"/>
  <c r="AN4" i="1"/>
  <c r="AM4" i="1"/>
  <c r="AL4" i="1"/>
  <c r="AK4" i="1"/>
  <c r="AJ4" i="1"/>
  <c r="AI4" i="1"/>
  <c r="AH4" i="1"/>
  <c r="AG4" i="1"/>
  <c r="AF4"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E9" i="1"/>
  <c r="AK10" i="1" s="1"/>
  <c r="AD9" i="1"/>
  <c r="AC9" i="1"/>
  <c r="AB9" i="1"/>
  <c r="AA9"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AM106" i="1" l="1"/>
  <c r="AN16" i="1"/>
  <c r="AL16" i="1"/>
  <c r="AM16" i="1"/>
  <c r="AH108" i="1"/>
  <c r="AG108" i="1"/>
  <c r="AM103" i="1"/>
  <c r="AM102" i="1" s="1"/>
  <c r="AM100" i="1" l="1"/>
  <c r="AM105" i="1" s="1"/>
  <c r="AM108" i="1" s="1"/>
  <c r="AI108" i="1"/>
  <c r="AJ107" i="1" l="1"/>
  <c r="AJ108" i="1" s="1"/>
  <c r="AG110" i="1" s="1"/>
  <c r="AG113" i="1" s="1"/>
  <c r="AG115" i="1" s="1"/>
  <c r="AG118" i="1" l="1"/>
  <c r="A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<sst xmlns="http://schemas.openxmlformats.org/spreadsheetml/2006/main" count="996" uniqueCount="160">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</sst>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ORLY</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072487644151567E-2"/>
          <c:y val="0.11301500020748542"/>
          <c:w val="0.86452718286655694"/>
          <c:h val="0.7362692510201395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1'!$B$3:$AE$3</c:f>
              <c:numCache>
                <c:formatCode>#,###,,;\(#,###,,\);\ \-\ \-</c:formatCode>
                <c:ptCount val="30"/>
                <c:pt idx="0">
                  <c:v>137200000</c:v>
                </c:pt>
                <c:pt idx="1">
                  <c:v>167100000</c:v>
                </c:pt>
                <c:pt idx="2">
                  <c:v>201500000</c:v>
                </c:pt>
                <c:pt idx="3">
                  <c:v>259200000</c:v>
                </c:pt>
                <c:pt idx="4">
                  <c:v>316400000</c:v>
                </c:pt>
                <c:pt idx="5">
                  <c:v>616300000</c:v>
                </c:pt>
                <c:pt idx="6">
                  <c:v>754100000</c:v>
                </c:pt>
                <c:pt idx="7">
                  <c:v>890421000</c:v>
                </c:pt>
                <c:pt idx="8">
                  <c:v>1092112000</c:v>
                </c:pt>
                <c:pt idx="9">
                  <c:v>1312490000</c:v>
                </c:pt>
                <c:pt idx="10">
                  <c:v>1511816000</c:v>
                </c:pt>
                <c:pt idx="11">
                  <c:v>1721241000</c:v>
                </c:pt>
                <c:pt idx="12">
                  <c:v>2045318000</c:v>
                </c:pt>
                <c:pt idx="13">
                  <c:v>2283222000</c:v>
                </c:pt>
                <c:pt idx="14">
                  <c:v>2522319000</c:v>
                </c:pt>
                <c:pt idx="15">
                  <c:v>3576553000</c:v>
                </c:pt>
                <c:pt idx="16">
                  <c:v>4847062000</c:v>
                </c:pt>
                <c:pt idx="17">
                  <c:v>5397525000</c:v>
                </c:pt>
                <c:pt idx="18">
                  <c:v>5788816000</c:v>
                </c:pt>
                <c:pt idx="19">
                  <c:v>6182184000</c:v>
                </c:pt>
                <c:pt idx="20">
                  <c:v>6649237000</c:v>
                </c:pt>
                <c:pt idx="21">
                  <c:v>7216081000</c:v>
                </c:pt>
                <c:pt idx="22">
                  <c:v>7966674000</c:v>
                </c:pt>
                <c:pt idx="23">
                  <c:v>8593096000</c:v>
                </c:pt>
                <c:pt idx="24">
                  <c:v>8977726000</c:v>
                </c:pt>
                <c:pt idx="25">
                  <c:v>9536428000</c:v>
                </c:pt>
                <c:pt idx="26">
                  <c:v>10149985000</c:v>
                </c:pt>
                <c:pt idx="27">
                  <c:v>11604493000</c:v>
                </c:pt>
                <c:pt idx="28">
                  <c:v>13327563000</c:v>
                </c:pt>
                <c:pt idx="29">
                  <c:v>14409860000</c:v>
                </c:pt>
              </c:numCache>
            </c:numRef>
          </c:val>
          <c:extLst>
            <c:ext xmlns:c16="http://schemas.microsoft.com/office/drawing/2014/chart" uri="{C3380CC4-5D6E-409C-BE32-E72D297353CC}">
              <c16:uniqueId val="{00000000-1C4D-5843-9F57-567B5563399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1'!$B$19:$AE$19</c:f>
              <c:numCache>
                <c:formatCode>#,###,,;\(#,###,,\);\ \-\ \-</c:formatCode>
                <c:ptCount val="30"/>
                <c:pt idx="0">
                  <c:v>15600000</c:v>
                </c:pt>
                <c:pt idx="1">
                  <c:v>20800000</c:v>
                </c:pt>
                <c:pt idx="2">
                  <c:v>26300000</c:v>
                </c:pt>
                <c:pt idx="3">
                  <c:v>36200000</c:v>
                </c:pt>
                <c:pt idx="4">
                  <c:v>45800000</c:v>
                </c:pt>
                <c:pt idx="5">
                  <c:v>62200000</c:v>
                </c:pt>
                <c:pt idx="6">
                  <c:v>90900000</c:v>
                </c:pt>
                <c:pt idx="7">
                  <c:v>107971000</c:v>
                </c:pt>
                <c:pt idx="8">
                  <c:v>137271000</c:v>
                </c:pt>
                <c:pt idx="9">
                  <c:v>167889000</c:v>
                </c:pt>
                <c:pt idx="10">
                  <c:v>202416000</c:v>
                </c:pt>
                <c:pt idx="11">
                  <c:v>263954000</c:v>
                </c:pt>
                <c:pt idx="12">
                  <c:v>308297000</c:v>
                </c:pt>
                <c:pt idx="13">
                  <c:v>347203000</c:v>
                </c:pt>
                <c:pt idx="14">
                  <c:v>386431000</c:v>
                </c:pt>
                <c:pt idx="15">
                  <c:v>441668000</c:v>
                </c:pt>
                <c:pt idx="16">
                  <c:v>690253000</c:v>
                </c:pt>
                <c:pt idx="17">
                  <c:v>890088000</c:v>
                </c:pt>
                <c:pt idx="18">
                  <c:v>1009818000</c:v>
                </c:pt>
                <c:pt idx="19">
                  <c:v>1158827000</c:v>
                </c:pt>
                <c:pt idx="20">
                  <c:v>1291196000</c:v>
                </c:pt>
                <c:pt idx="21">
                  <c:v>1469677000</c:v>
                </c:pt>
                <c:pt idx="22">
                  <c:v>1727751000</c:v>
                </c:pt>
                <c:pt idx="23">
                  <c:v>1925988000</c:v>
                </c:pt>
                <c:pt idx="24">
                  <c:v>1962998000</c:v>
                </c:pt>
                <c:pt idx="25">
                  <c:v>2075153000</c:v>
                </c:pt>
                <c:pt idx="26">
                  <c:v>2201179000</c:v>
                </c:pt>
                <c:pt idx="27">
                  <c:v>2742166000</c:v>
                </c:pt>
                <c:pt idx="28">
                  <c:v>3254899000</c:v>
                </c:pt>
                <c:pt idx="29">
                  <c:v>3314308000</c:v>
                </c:pt>
              </c:numCache>
            </c:numRef>
          </c:val>
          <c:extLst>
            <c:ext xmlns:c16="http://schemas.microsoft.com/office/drawing/2014/chart" uri="{C3380CC4-5D6E-409C-BE32-E72D297353CC}">
              <c16:uniqueId val="{00000001-1C4D-5843-9F57-567B55633991}"/>
            </c:ext>
          </c:extLst>
        </c:ser>
        <c:ser>
          <c:idx val="2"/>
          <c:order val="2"/>
          <c:tx>
            <c:strRef>
              <c:f>'Sheet 1'!$A$87</c:f>
              <c:strCache>
                <c:ptCount val="1"/>
                <c:pt idx="0">
                  <c:v>Cash Provided by Operating Activities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1'!$B$87:$AE$87</c:f>
              <c:numCache>
                <c:formatCode>#,###,,;\(#,###,,\);\ \-\ \-</c:formatCode>
                <c:ptCount val="30"/>
                <c:pt idx="0">
                  <c:v>-1800000</c:v>
                </c:pt>
                <c:pt idx="1">
                  <c:v>8400000</c:v>
                </c:pt>
                <c:pt idx="2">
                  <c:v>900000</c:v>
                </c:pt>
                <c:pt idx="3">
                  <c:v>4900000</c:v>
                </c:pt>
                <c:pt idx="4">
                  <c:v>17900000</c:v>
                </c:pt>
                <c:pt idx="5">
                  <c:v>-19100000</c:v>
                </c:pt>
                <c:pt idx="6">
                  <c:v>29700000</c:v>
                </c:pt>
                <c:pt idx="7">
                  <c:v>5832000</c:v>
                </c:pt>
                <c:pt idx="8">
                  <c:v>50029000</c:v>
                </c:pt>
                <c:pt idx="9">
                  <c:v>104533000</c:v>
                </c:pt>
                <c:pt idx="10">
                  <c:v>172841000</c:v>
                </c:pt>
                <c:pt idx="11">
                  <c:v>226536000</c:v>
                </c:pt>
                <c:pt idx="12">
                  <c:v>213322000</c:v>
                </c:pt>
                <c:pt idx="13">
                  <c:v>185928000</c:v>
                </c:pt>
                <c:pt idx="14">
                  <c:v>299418000</c:v>
                </c:pt>
                <c:pt idx="15">
                  <c:v>298542000</c:v>
                </c:pt>
                <c:pt idx="16">
                  <c:v>285200000</c:v>
                </c:pt>
                <c:pt idx="17">
                  <c:v>703687000</c:v>
                </c:pt>
                <c:pt idx="18">
                  <c:v>1118991000</c:v>
                </c:pt>
                <c:pt idx="19">
                  <c:v>1251555000</c:v>
                </c:pt>
                <c:pt idx="20">
                  <c:v>908026000</c:v>
                </c:pt>
                <c:pt idx="21">
                  <c:v>1190430000</c:v>
                </c:pt>
                <c:pt idx="22">
                  <c:v>1281476000</c:v>
                </c:pt>
                <c:pt idx="23">
                  <c:v>1454167000</c:v>
                </c:pt>
                <c:pt idx="24">
                  <c:v>1403687000</c:v>
                </c:pt>
                <c:pt idx="25">
                  <c:v>1727555000</c:v>
                </c:pt>
                <c:pt idx="26">
                  <c:v>1708479000</c:v>
                </c:pt>
                <c:pt idx="27">
                  <c:v>2836603000</c:v>
                </c:pt>
                <c:pt idx="28">
                  <c:v>3207310000</c:v>
                </c:pt>
                <c:pt idx="29">
                  <c:v>3148250000</c:v>
                </c:pt>
              </c:numCache>
            </c:numRef>
          </c:val>
          <c:extLst>
            <c:ext xmlns:c16="http://schemas.microsoft.com/office/drawing/2014/chart" uri="{C3380CC4-5D6E-409C-BE32-E72D297353CC}">
              <c16:uniqueId val="{00000002-1C4D-5843-9F57-567B55633991}"/>
            </c:ext>
          </c:extLst>
        </c:ser>
        <c:dLbls>
          <c:showLegendKey val="0"/>
          <c:showVal val="0"/>
          <c:showCatName val="0"/>
          <c:showSerName val="0"/>
          <c:showPercent val="0"/>
          <c:showBubbleSize val="0"/>
        </c:dLbls>
        <c:gapWidth val="100"/>
        <c:overlap val="-24"/>
        <c:axId val="183248832"/>
        <c:axId val="183115104"/>
      </c:barChart>
      <c:catAx>
        <c:axId val="1832488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115104"/>
        <c:crosses val="autoZero"/>
        <c:auto val="1"/>
        <c:lblAlgn val="ctr"/>
        <c:lblOffset val="100"/>
        <c:noMultiLvlLbl val="0"/>
      </c:catAx>
      <c:valAx>
        <c:axId val="18311510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248832"/>
        <c:crosses val="autoZero"/>
        <c:crossBetween val="between"/>
      </c:valAx>
      <c:spPr>
        <a:noFill/>
        <a:ln>
          <a:noFill/>
        </a:ln>
        <a:effectLst/>
      </c:spPr>
    </c:plotArea>
    <c:legend>
      <c:legendPos val="b"/>
      <c:layout>
        <c:manualLayout>
          <c:xMode val="edge"/>
          <c:yMode val="edge"/>
          <c:x val="0.27850603847500943"/>
          <c:y val="0.92125311875501092"/>
          <c:w val="0.47461879126723655"/>
          <c:h val="4.867557618437900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33</xdr:col>
      <xdr:colOff>63499</xdr:colOff>
      <xdr:row>108</xdr:row>
      <xdr:rowOff>17462</xdr:rowOff>
    </xdr:from>
    <xdr:to>
      <xdr:col>39</xdr:col>
      <xdr:colOff>79374</xdr:colOff>
      <xdr:row>131</xdr:row>
      <xdr:rowOff>158750</xdr:rowOff>
    </xdr:to>
    <xdr:graphicFrame macro="">
      <xdr:nvGraphicFramePr>
        <xdr:cNvPr id="2" name="Chart 1">
          <a:extLst>
            <a:ext uri="{FF2B5EF4-FFF2-40B4-BE49-F238E27FC236}">
              <a16:creationId xmlns:a16="http://schemas.microsoft.com/office/drawing/2014/main" id="{68B57969-F742-02F6-9FDF-C59EBE8F6E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https://www.bing.com/financeapi/forcetrigger?t=a1zbvh&amp;q=XNAS%3aORLY&amp;form=skydnc</v>
    <v>Learn more on Bing</v>
  </rv>
  <rv s="1">
    <v>0</v>
    <v>O'Reilly Automotive, Inc. (XNAS:ORLY)</v>
    <v>2</v>
    <v>3</v>
    <v>Finance</v>
    <v>4</v>
    <v>en-US</v>
    <v>a1zbvh</v>
    <v>268435456</v>
    <v>1</v>
    <v>Powered by Refinitiv</v>
    <v>964.58</v>
    <v>580.01</v>
    <v>0.88060000000000005</v>
    <v>-12.02</v>
    <v>-1.2855E-2</v>
    <v>1.64</v>
    <v>1.7769999999999999E-3</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71612</v>
    <v>Nasdaq Stock Market</v>
    <v>XNAS</v>
    <v>XNAS</v>
    <v>233 S Patterson Ave, SPRINGFIELD, MO, 65802 US</v>
    <v>935.29499999999996</v>
    <v>Specialty Retailers</v>
    <v>Stock</v>
    <v>45072.900700497659</v>
    <v>0</v>
    <v>921.77</v>
    <v>56191260000</v>
    <v>O'Reilly Automotive, Inc.</v>
    <v>O'Reilly Automotive, Inc.</v>
    <v>933.46</v>
    <v>27.022200000000002</v>
    <v>935.02</v>
    <v>923</v>
    <v>924.64</v>
    <v>60878940</v>
    <v>ORLY</v>
    <v>O'Reilly Automotive, Inc. (XNAS:ORLY)</v>
    <v>427527</v>
    <v>418031</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898173/000089817302000023/0000898173-02-000023-index.htm" TargetMode="External"/><Relationship Id="rId26" Type="http://schemas.openxmlformats.org/officeDocument/2006/relationships/hyperlink" Target="https://www.sec.gov/Archives/edgar/data/898173/000089817306000027/form105k2005.htm" TargetMode="External"/><Relationship Id="rId39" Type="http://schemas.openxmlformats.org/officeDocument/2006/relationships/hyperlink" Target="https://www.sec.gov/Archives/edgar/data/898173/000119312512085384/0001193125-12-085384-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898173/000119312510043016/0001193125-10-043016-index.html" TargetMode="External"/><Relationship Id="rId42" Type="http://schemas.openxmlformats.org/officeDocument/2006/relationships/hyperlink" Target="https://www.sec.gov/Archives/edgar/data/898173/000089817314000064/orly-20131231x10k.htm" TargetMode="External"/><Relationship Id="rId47" Type="http://schemas.openxmlformats.org/officeDocument/2006/relationships/hyperlink" Target="https://www.sec.gov/Archives/edgar/data/898173/000089817316000276/0000898173-16-000276-index.html" TargetMode="External"/><Relationship Id="rId50" Type="http://schemas.openxmlformats.org/officeDocument/2006/relationships/hyperlink" Target="https://www.sec.gov/Archives/edgar/data/898173/000089817318000077/0000898173-18-000077-index.html" TargetMode="External"/><Relationship Id="rId55" Type="http://schemas.openxmlformats.org/officeDocument/2006/relationships/hyperlink" Target="https://www.sec.gov/Archives/edgar/data/898173/000089817320000007/0000898173-20-000007-index.html" TargetMode="External"/><Relationship Id="rId63"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898173/000089817301000023/0000898173-01-000023-index.htm" TargetMode="External"/><Relationship Id="rId29" Type="http://schemas.openxmlformats.org/officeDocument/2006/relationships/hyperlink" Target="https://www.sec.gov/Archives/edgar/data/898173/000089817307000024/form10k2006.htm"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98173/000119312509041373/0001193125-09-041373-index.html" TargetMode="External"/><Relationship Id="rId37" Type="http://schemas.openxmlformats.org/officeDocument/2006/relationships/hyperlink" Target="https://www.sec.gov/Archives/edgar/data/898173/000119312511049998/d10k.htm" TargetMode="External"/><Relationship Id="rId40" Type="http://schemas.openxmlformats.org/officeDocument/2006/relationships/hyperlink" Target="https://www.sec.gov/Archives/edgar/data/898173/000089817313000006/0000898173-13-000006-index.html" TargetMode="External"/><Relationship Id="rId45" Type="http://schemas.openxmlformats.org/officeDocument/2006/relationships/hyperlink" Target="https://www.sec.gov/Archives/edgar/data/898173/000089817315000076/orly-20141231x10xk.htm" TargetMode="External"/><Relationship Id="rId53" Type="http://schemas.openxmlformats.org/officeDocument/2006/relationships/hyperlink" Target="https://www.sec.gov/Archives/edgar/data/898173/000089817319000060/0000898173-19-000060-index.html" TargetMode="External"/><Relationship Id="rId58" Type="http://schemas.openxmlformats.org/officeDocument/2006/relationships/hyperlink" Target="https://www.sec.gov/Archives/edgar/data/898173/000089817322000012/0000898173-22-000012-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98173/000089817323000011/0000898173-23-000011-index.htm" TargetMode="External"/><Relationship Id="rId19" Type="http://schemas.openxmlformats.org/officeDocument/2006/relationships/hyperlink" Target="https://www.sec.gov/Archives/edgar/data/898173/000089817302000023/0000898173-02-000023-index.htm"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898173/000089817306000027/form105k2005.htm" TargetMode="External"/><Relationship Id="rId30" Type="http://schemas.openxmlformats.org/officeDocument/2006/relationships/hyperlink" Target="https://www.sec.gov/Archives/edgar/data/898173/000089817308000015/form10k2007.htm" TargetMode="External"/><Relationship Id="rId35" Type="http://schemas.openxmlformats.org/officeDocument/2006/relationships/hyperlink" Target="https://www.sec.gov/Archives/edgar/data/898173/000119312510043016/0001193125-10-043016-index.html" TargetMode="External"/><Relationship Id="rId43" Type="http://schemas.openxmlformats.org/officeDocument/2006/relationships/hyperlink" Target="https://www.sec.gov/Archives/edgar/data/898173/000089817314000064/orly-20131231x10k.htm" TargetMode="External"/><Relationship Id="rId48" Type="http://schemas.openxmlformats.org/officeDocument/2006/relationships/hyperlink" Target="https://www.sec.gov/Archives/edgar/data/898173/000089817317000091/0000898173-17-000091-index.html" TargetMode="External"/><Relationship Id="rId56" Type="http://schemas.openxmlformats.org/officeDocument/2006/relationships/hyperlink" Target="https://www.sec.gov/Archives/edgar/data/898173/000089817321000012/0000898173-21-00001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98173/000089817318000077/0000898173-18-000077-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898173/000089817301000023/0000898173-01-000023-index.htm"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98173/000119312509041373/0001193125-09-041373-index.html" TargetMode="External"/><Relationship Id="rId38" Type="http://schemas.openxmlformats.org/officeDocument/2006/relationships/hyperlink" Target="https://www.sec.gov/Archives/edgar/data/898173/000119312512085384/0001193125-12-085384-index.html" TargetMode="External"/><Relationship Id="rId46" Type="http://schemas.openxmlformats.org/officeDocument/2006/relationships/hyperlink" Target="https://www.sec.gov/Archives/edgar/data/898173/000089817316000276/0000898173-16-000276-index.html" TargetMode="External"/><Relationship Id="rId59" Type="http://schemas.openxmlformats.org/officeDocument/2006/relationships/hyperlink" Target="https://www.sec.gov/Archives/edgar/data/898173/000089817322000012/0000898173-22-00001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98173/000089817313000006/0000898173-13-000006-index.html" TargetMode="External"/><Relationship Id="rId54" Type="http://schemas.openxmlformats.org/officeDocument/2006/relationships/hyperlink" Target="https://www.sec.gov/Archives/edgar/data/898173/000089817320000007/0000898173-20-000007-index.html" TargetMode="External"/><Relationship Id="rId62" Type="http://schemas.openxmlformats.org/officeDocument/2006/relationships/hyperlink" Target="https://finbox.com/NASDAQGS:ORLY/explorer/revenue_proj" TargetMode="External"/><Relationship Id="rId1" Type="http://schemas.openxmlformats.org/officeDocument/2006/relationships/hyperlink" Target="https://roic.ai/company/ORLY"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898173/000089817307000024/form10k2006.htm" TargetMode="External"/><Relationship Id="rId36" Type="http://schemas.openxmlformats.org/officeDocument/2006/relationships/hyperlink" Target="https://www.sec.gov/Archives/edgar/data/898173/000119312511049998/d10k.htm" TargetMode="External"/><Relationship Id="rId49" Type="http://schemas.openxmlformats.org/officeDocument/2006/relationships/hyperlink" Target="https://www.sec.gov/Archives/edgar/data/898173/000089817317000091/0000898173-17-000091-index.html" TargetMode="External"/><Relationship Id="rId57" Type="http://schemas.openxmlformats.org/officeDocument/2006/relationships/hyperlink" Target="https://www.sec.gov/Archives/edgar/data/898173/000089817321000012/0000898173-21-000012-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98173/000089817308000015/form10k2007.htm" TargetMode="External"/><Relationship Id="rId44" Type="http://schemas.openxmlformats.org/officeDocument/2006/relationships/hyperlink" Target="https://www.sec.gov/Archives/edgar/data/898173/000089817315000076/orly-20141231x10xk.htm" TargetMode="External"/><Relationship Id="rId52" Type="http://schemas.openxmlformats.org/officeDocument/2006/relationships/hyperlink" Target="https://www.sec.gov/Archives/edgar/data/898173/000089817319000060/0000898173-19-000060-index.html" TargetMode="External"/><Relationship Id="rId60" Type="http://schemas.openxmlformats.org/officeDocument/2006/relationships/hyperlink" Target="https://www.sec.gov/Archives/edgar/data/898173/000089817323000011/0000898173-23-000011-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8"/>
  <sheetViews>
    <sheetView tabSelected="1" zoomScale="80" zoomScaleNormal="80" workbookViewId="0">
      <pane xSplit="1" ySplit="1" topLeftCell="AF89" activePane="bottomRight" state="frozen"/>
      <selection pane="topRight"/>
      <selection pane="bottomLeft"/>
      <selection pane="bottomRight" activeCell="AI101" sqref="AI101"/>
    </sheetView>
  </sheetViews>
  <sheetFormatPr baseColWidth="10" defaultRowHeight="16" x14ac:dyDescent="0.2"/>
  <cols>
    <col min="1" max="1" width="50" customWidth="1"/>
    <col min="2" max="31" width="15" customWidth="1"/>
    <col min="32" max="40" width="21" customWidth="1"/>
  </cols>
  <sheetData>
    <row r="1" spans="1:40" ht="22" thickBot="1" x14ac:dyDescent="0.3">
      <c r="A1" s="3" t="e" vm="1">
        <v>#VALUE!</v>
      </c>
      <c r="B1" s="8">
        <v>1993</v>
      </c>
      <c r="C1" s="8">
        <v>1994</v>
      </c>
      <c r="D1" s="8">
        <v>1995</v>
      </c>
      <c r="E1" s="8">
        <v>1996</v>
      </c>
      <c r="F1" s="8">
        <v>1997</v>
      </c>
      <c r="G1" s="8">
        <v>1998</v>
      </c>
      <c r="H1" s="8">
        <v>1999</v>
      </c>
      <c r="I1" s="8">
        <v>2000</v>
      </c>
      <c r="J1" s="8">
        <v>2001</v>
      </c>
      <c r="K1" s="8">
        <v>2002</v>
      </c>
      <c r="L1" s="8">
        <v>2003</v>
      </c>
      <c r="M1" s="8">
        <v>2004</v>
      </c>
      <c r="N1" s="8">
        <v>2005</v>
      </c>
      <c r="O1" s="8">
        <v>2006</v>
      </c>
      <c r="P1" s="8">
        <v>2007</v>
      </c>
      <c r="Q1" s="8">
        <v>2008</v>
      </c>
      <c r="R1" s="8">
        <v>2009</v>
      </c>
      <c r="S1" s="8">
        <v>2010</v>
      </c>
      <c r="T1" s="8">
        <v>2011</v>
      </c>
      <c r="U1" s="8">
        <v>2012</v>
      </c>
      <c r="V1" s="8">
        <v>2013</v>
      </c>
      <c r="W1" s="8">
        <v>2014</v>
      </c>
      <c r="X1" s="8">
        <v>2015</v>
      </c>
      <c r="Y1" s="8">
        <v>2016</v>
      </c>
      <c r="Z1" s="8">
        <v>2017</v>
      </c>
      <c r="AA1" s="8">
        <v>2018</v>
      </c>
      <c r="AB1" s="8">
        <v>2019</v>
      </c>
      <c r="AC1" s="8">
        <v>2020</v>
      </c>
      <c r="AD1" s="8">
        <v>2021</v>
      </c>
      <c r="AE1" s="8">
        <v>2022</v>
      </c>
      <c r="AF1" s="27">
        <v>2023</v>
      </c>
      <c r="AG1" s="27">
        <v>2024</v>
      </c>
      <c r="AH1" s="27">
        <v>2025</v>
      </c>
      <c r="AI1" s="27">
        <v>2026</v>
      </c>
      <c r="AJ1" s="27">
        <v>2027</v>
      </c>
    </row>
    <row r="2" spans="1:40"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c r="AJ2" s="9"/>
    </row>
    <row r="3" spans="1:40" ht="40" x14ac:dyDescent="0.25">
      <c r="A3" s="5" t="s">
        <v>1</v>
      </c>
      <c r="B3" s="1">
        <v>137200000</v>
      </c>
      <c r="C3" s="1">
        <v>167100000</v>
      </c>
      <c r="D3" s="1">
        <v>201500000</v>
      </c>
      <c r="E3" s="1">
        <v>259200000</v>
      </c>
      <c r="F3" s="1">
        <v>316400000</v>
      </c>
      <c r="G3" s="1">
        <v>616300000</v>
      </c>
      <c r="H3" s="1">
        <v>754100000</v>
      </c>
      <c r="I3" s="1">
        <v>890421000</v>
      </c>
      <c r="J3" s="1">
        <v>1092112000</v>
      </c>
      <c r="K3" s="1">
        <v>1312490000</v>
      </c>
      <c r="L3" s="1">
        <v>1511816000</v>
      </c>
      <c r="M3" s="1">
        <v>1721241000</v>
      </c>
      <c r="N3" s="1">
        <v>2045318000</v>
      </c>
      <c r="O3" s="1">
        <v>2283222000</v>
      </c>
      <c r="P3" s="1">
        <v>2522319000</v>
      </c>
      <c r="Q3" s="1">
        <v>3576553000</v>
      </c>
      <c r="R3" s="1">
        <v>4847062000</v>
      </c>
      <c r="S3" s="1">
        <v>5397525000</v>
      </c>
      <c r="T3" s="1">
        <v>5788816000</v>
      </c>
      <c r="U3" s="1">
        <v>6182184000</v>
      </c>
      <c r="V3" s="1">
        <v>6649237000</v>
      </c>
      <c r="W3" s="1">
        <v>7216081000</v>
      </c>
      <c r="X3" s="1">
        <v>7966674000</v>
      </c>
      <c r="Y3" s="1">
        <v>8593096000</v>
      </c>
      <c r="Z3" s="1">
        <v>8977726000</v>
      </c>
      <c r="AA3" s="1">
        <v>9536428000</v>
      </c>
      <c r="AB3" s="1">
        <v>10149985000</v>
      </c>
      <c r="AC3" s="1">
        <v>11604493000</v>
      </c>
      <c r="AD3" s="1">
        <v>13327563000</v>
      </c>
      <c r="AE3" s="1">
        <v>14409860000</v>
      </c>
      <c r="AF3" s="28">
        <v>15432000000</v>
      </c>
      <c r="AG3" s="28">
        <v>16319000000</v>
      </c>
      <c r="AH3" s="28">
        <v>17230000000</v>
      </c>
      <c r="AI3" s="28">
        <v>17913000000</v>
      </c>
      <c r="AJ3" s="28">
        <v>18742000000</v>
      </c>
      <c r="AK3" s="18" t="s">
        <v>109</v>
      </c>
      <c r="AL3" s="19" t="s">
        <v>110</v>
      </c>
      <c r="AM3" s="19" t="s">
        <v>111</v>
      </c>
      <c r="AN3" s="19" t="s">
        <v>112</v>
      </c>
    </row>
    <row r="4" spans="1:40" ht="19" x14ac:dyDescent="0.25">
      <c r="A4" s="14" t="s">
        <v>94</v>
      </c>
      <c r="B4" s="1"/>
      <c r="C4" s="15">
        <f>(C3/B3)-1</f>
        <v>0.21793002915451898</v>
      </c>
      <c r="D4" s="15">
        <f>(D3/C3)-1</f>
        <v>0.20586475164572104</v>
      </c>
      <c r="E4" s="15">
        <f>(E3/D3)-1</f>
        <v>0.28635235732009923</v>
      </c>
      <c r="F4" s="15">
        <f t="shared" ref="F4:AJ4" si="0">(F3/E3)-1</f>
        <v>0.22067901234567899</v>
      </c>
      <c r="G4" s="15">
        <f t="shared" si="0"/>
        <v>0.94785082174462709</v>
      </c>
      <c r="H4" s="16">
        <f t="shared" si="0"/>
        <v>0.22359240629563515</v>
      </c>
      <c r="I4" s="16">
        <f t="shared" si="0"/>
        <v>0.18077310701498472</v>
      </c>
      <c r="J4" s="16">
        <f t="shared" si="0"/>
        <v>0.22651195333443397</v>
      </c>
      <c r="K4" s="16">
        <f t="shared" si="0"/>
        <v>0.20179065883352632</v>
      </c>
      <c r="L4" s="16">
        <f t="shared" si="0"/>
        <v>0.1518685856654145</v>
      </c>
      <c r="M4" s="16">
        <f t="shared" si="0"/>
        <v>0.13852545547870898</v>
      </c>
      <c r="N4" s="16">
        <f t="shared" si="0"/>
        <v>0.18828101352454429</v>
      </c>
      <c r="O4" s="16">
        <f t="shared" si="0"/>
        <v>0.11631638698725588</v>
      </c>
      <c r="P4" s="16">
        <f t="shared" si="0"/>
        <v>0.10471912061113642</v>
      </c>
      <c r="Q4" s="16">
        <f t="shared" si="0"/>
        <v>0.41796220065741085</v>
      </c>
      <c r="R4" s="16">
        <f t="shared" si="0"/>
        <v>0.35523281774378845</v>
      </c>
      <c r="S4" s="16">
        <f t="shared" si="0"/>
        <v>0.11356632120653698</v>
      </c>
      <c r="T4" s="16">
        <f t="shared" si="0"/>
        <v>7.2494522952649687E-2</v>
      </c>
      <c r="U4" s="16">
        <f t="shared" si="0"/>
        <v>6.7953101290488371E-2</v>
      </c>
      <c r="V4" s="16">
        <f t="shared" si="0"/>
        <v>7.5548220499422225E-2</v>
      </c>
      <c r="W4" s="16">
        <f t="shared" si="0"/>
        <v>8.5249480504304476E-2</v>
      </c>
      <c r="X4" s="16">
        <f t="shared" si="0"/>
        <v>0.10401670934680474</v>
      </c>
      <c r="Y4" s="16">
        <f t="shared" si="0"/>
        <v>7.8630304189678091E-2</v>
      </c>
      <c r="Z4" s="16">
        <f t="shared" si="0"/>
        <v>4.476035179869986E-2</v>
      </c>
      <c r="AA4" s="16">
        <f t="shared" si="0"/>
        <v>6.2232017328218703E-2</v>
      </c>
      <c r="AB4" s="16">
        <f t="shared" si="0"/>
        <v>6.433824069137839E-2</v>
      </c>
      <c r="AC4" s="16">
        <f t="shared" si="0"/>
        <v>0.14330149256378211</v>
      </c>
      <c r="AD4" s="16">
        <f t="shared" si="0"/>
        <v>0.14848300567719752</v>
      </c>
      <c r="AE4" s="16">
        <f t="shared" si="0"/>
        <v>8.1207419540991754E-2</v>
      </c>
      <c r="AF4" s="16">
        <f t="shared" si="0"/>
        <v>7.0933374786430914E-2</v>
      </c>
      <c r="AG4" s="16">
        <f t="shared" si="0"/>
        <v>5.7477967858994283E-2</v>
      </c>
      <c r="AH4" s="16">
        <f t="shared" si="0"/>
        <v>5.5824499050186827E-2</v>
      </c>
      <c r="AI4" s="16">
        <f t="shared" si="0"/>
        <v>3.9640162507254884E-2</v>
      </c>
      <c r="AJ4" s="16">
        <f t="shared" si="0"/>
        <v>4.6279238541841128E-2</v>
      </c>
      <c r="AK4" s="17">
        <f>(AE4+AD4+AC4)/3</f>
        <v>0.12433063926065713</v>
      </c>
      <c r="AL4" s="17">
        <f>(AE20+AD20+AC20)/3</f>
        <v>0.1503348904927532</v>
      </c>
      <c r="AM4" s="17">
        <f>(AE29+AD29+AC29)/3</f>
        <v>0.16624065772244156</v>
      </c>
      <c r="AN4" s="17">
        <f>(AE105+AD105+AC105)/3</f>
        <v>0.43183992894489664</v>
      </c>
    </row>
    <row r="5" spans="1:40" ht="19" x14ac:dyDescent="0.25">
      <c r="A5" s="5" t="s">
        <v>2</v>
      </c>
      <c r="B5" s="1">
        <v>79300000</v>
      </c>
      <c r="C5" s="1">
        <v>94600000</v>
      </c>
      <c r="D5" s="1">
        <v>112800000</v>
      </c>
      <c r="E5" s="1">
        <v>144700000</v>
      </c>
      <c r="F5" s="1">
        <v>173500000</v>
      </c>
      <c r="G5" s="1">
        <v>346200000</v>
      </c>
      <c r="H5" s="1">
        <v>410900000</v>
      </c>
      <c r="I5" s="1">
        <v>482908000</v>
      </c>
      <c r="J5" s="1">
        <v>624294000</v>
      </c>
      <c r="K5" s="1">
        <v>759090000</v>
      </c>
      <c r="L5" s="1">
        <v>873481000</v>
      </c>
      <c r="M5" s="1">
        <v>978076000</v>
      </c>
      <c r="N5" s="1">
        <v>1152815000</v>
      </c>
      <c r="O5" s="1">
        <v>1276511000</v>
      </c>
      <c r="P5" s="1">
        <v>1401859000</v>
      </c>
      <c r="Q5" s="1">
        <v>1948627000</v>
      </c>
      <c r="R5" s="1">
        <v>2520534000</v>
      </c>
      <c r="S5" s="1">
        <v>2776533000</v>
      </c>
      <c r="T5" s="1">
        <v>2951467000</v>
      </c>
      <c r="U5" s="1">
        <v>3084766000</v>
      </c>
      <c r="V5" s="1">
        <v>3280236000</v>
      </c>
      <c r="W5" s="1">
        <v>3507180000</v>
      </c>
      <c r="X5" s="1">
        <v>3804031000</v>
      </c>
      <c r="Y5" s="1">
        <v>4084085000</v>
      </c>
      <c r="Z5" s="1">
        <v>4257043000</v>
      </c>
      <c r="AA5" s="1">
        <v>4496462000</v>
      </c>
      <c r="AB5" s="1">
        <v>4755294000</v>
      </c>
      <c r="AC5" s="1">
        <v>5518801000</v>
      </c>
      <c r="AD5" s="1">
        <v>6307614000</v>
      </c>
      <c r="AE5" s="1">
        <v>7028154000</v>
      </c>
    </row>
    <row r="6" spans="1:40" ht="20" x14ac:dyDescent="0.25">
      <c r="A6" s="6" t="s">
        <v>3</v>
      </c>
      <c r="B6" s="10">
        <v>57900000</v>
      </c>
      <c r="C6" s="10">
        <v>72500000</v>
      </c>
      <c r="D6" s="10">
        <v>88700000</v>
      </c>
      <c r="E6" s="10">
        <v>114500000</v>
      </c>
      <c r="F6" s="10">
        <v>142900000</v>
      </c>
      <c r="G6" s="10">
        <v>270100000</v>
      </c>
      <c r="H6" s="10">
        <v>343200000</v>
      </c>
      <c r="I6" s="10">
        <v>407513000</v>
      </c>
      <c r="J6" s="10">
        <v>467818000</v>
      </c>
      <c r="K6" s="10">
        <v>553400000</v>
      </c>
      <c r="L6" s="10">
        <v>638335000</v>
      </c>
      <c r="M6" s="10">
        <v>743165000</v>
      </c>
      <c r="N6" s="10">
        <v>892503000</v>
      </c>
      <c r="O6" s="10">
        <v>1006711000</v>
      </c>
      <c r="P6" s="10">
        <v>1120460000</v>
      </c>
      <c r="Q6" s="10">
        <v>1627926000</v>
      </c>
      <c r="R6" s="10">
        <v>2326528000</v>
      </c>
      <c r="S6" s="10">
        <v>2620992000</v>
      </c>
      <c r="T6" s="10">
        <v>2837349000</v>
      </c>
      <c r="U6" s="10">
        <v>3097418000</v>
      </c>
      <c r="V6" s="10">
        <v>3369001000</v>
      </c>
      <c r="W6" s="10">
        <v>3708901000</v>
      </c>
      <c r="X6" s="10">
        <v>4162643000</v>
      </c>
      <c r="Y6" s="10">
        <v>4509011000</v>
      </c>
      <c r="Z6" s="10">
        <v>4720683000</v>
      </c>
      <c r="AA6" s="10">
        <v>5039966000</v>
      </c>
      <c r="AB6" s="10">
        <v>5394691000</v>
      </c>
      <c r="AC6" s="10">
        <v>6085692000</v>
      </c>
      <c r="AD6" s="10">
        <v>7019949000</v>
      </c>
      <c r="AE6" s="10">
        <v>7381706000</v>
      </c>
      <c r="AK6" s="18" t="s">
        <v>113</v>
      </c>
      <c r="AL6" s="19" t="s">
        <v>114</v>
      </c>
      <c r="AM6" s="19" t="s">
        <v>115</v>
      </c>
      <c r="AN6" s="19" t="s">
        <v>116</v>
      </c>
    </row>
    <row r="7" spans="1:40" ht="19" x14ac:dyDescent="0.25">
      <c r="A7" s="5" t="s">
        <v>4</v>
      </c>
      <c r="B7" s="2">
        <v>0.42199999999999999</v>
      </c>
      <c r="C7" s="2">
        <v>0.43390000000000001</v>
      </c>
      <c r="D7" s="2">
        <v>0.44019999999999998</v>
      </c>
      <c r="E7" s="2">
        <v>0.44169999999999998</v>
      </c>
      <c r="F7" s="2">
        <v>0.4516</v>
      </c>
      <c r="G7" s="2">
        <v>0.43830000000000002</v>
      </c>
      <c r="H7" s="2">
        <v>0.4551</v>
      </c>
      <c r="I7" s="2">
        <v>0.4577</v>
      </c>
      <c r="J7" s="2">
        <v>0.4284</v>
      </c>
      <c r="K7" s="2">
        <v>0.42159999999999997</v>
      </c>
      <c r="L7" s="2">
        <v>0.42220000000000002</v>
      </c>
      <c r="M7" s="2">
        <v>0.43180000000000002</v>
      </c>
      <c r="N7" s="2">
        <v>0.43640000000000001</v>
      </c>
      <c r="O7" s="2">
        <v>0.44090000000000001</v>
      </c>
      <c r="P7" s="2">
        <v>0.44419999999999998</v>
      </c>
      <c r="Q7" s="2">
        <v>0.45519999999999999</v>
      </c>
      <c r="R7" s="2">
        <v>0.48</v>
      </c>
      <c r="S7" s="2">
        <v>0.48559999999999998</v>
      </c>
      <c r="T7" s="2">
        <v>0.49009999999999998</v>
      </c>
      <c r="U7" s="2">
        <v>0.501</v>
      </c>
      <c r="V7" s="2">
        <v>0.50670000000000004</v>
      </c>
      <c r="W7" s="2">
        <v>0.51400000000000001</v>
      </c>
      <c r="X7" s="2">
        <v>0.52249999999999996</v>
      </c>
      <c r="Y7" s="2">
        <v>0.52470000000000006</v>
      </c>
      <c r="Z7" s="2">
        <v>0.52580000000000005</v>
      </c>
      <c r="AA7" s="2">
        <v>0.52849999999999997</v>
      </c>
      <c r="AB7" s="2">
        <v>0.53149999999999997</v>
      </c>
      <c r="AC7" s="2">
        <v>0.52439999999999998</v>
      </c>
      <c r="AD7" s="2">
        <v>0.52669999999999995</v>
      </c>
      <c r="AE7" s="2">
        <v>0.51229999999999998</v>
      </c>
      <c r="AK7" s="17">
        <f>AE7</f>
        <v>0.51229999999999998</v>
      </c>
      <c r="AL7" s="20">
        <f>AE21</f>
        <v>0.23</v>
      </c>
      <c r="AM7" s="20">
        <f>AE30</f>
        <v>0.15079999999999999</v>
      </c>
      <c r="AN7" s="20">
        <f>AE106/AE3</f>
        <v>0.17938467132921485</v>
      </c>
    </row>
    <row r="8" spans="1:40"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row>
    <row r="9" spans="1:40" ht="19" customHeight="1" x14ac:dyDescent="0.25">
      <c r="A9" s="14" t="s">
        <v>95</v>
      </c>
      <c r="B9" s="15">
        <f>B8/B3</f>
        <v>0</v>
      </c>
      <c r="C9" s="15">
        <f t="shared" ref="C9:AE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K9" s="18" t="s">
        <v>96</v>
      </c>
      <c r="AL9" s="19" t="s">
        <v>97</v>
      </c>
      <c r="AM9" s="19" t="s">
        <v>98</v>
      </c>
      <c r="AN9" s="19" t="s">
        <v>99</v>
      </c>
    </row>
    <row r="10" spans="1:40" ht="19" x14ac:dyDescent="0.25">
      <c r="A10" s="5" t="s">
        <v>6</v>
      </c>
      <c r="B10" s="1" t="s">
        <v>92</v>
      </c>
      <c r="C10" s="1" t="s">
        <v>92</v>
      </c>
      <c r="D10" s="1" t="s">
        <v>92</v>
      </c>
      <c r="E10" s="1">
        <v>79600000</v>
      </c>
      <c r="F10" s="1">
        <v>97500000</v>
      </c>
      <c r="G10" s="1">
        <v>201000000</v>
      </c>
      <c r="H10" s="1">
        <v>248400000</v>
      </c>
      <c r="I10" s="1">
        <v>292672000</v>
      </c>
      <c r="J10" s="1">
        <v>353987000</v>
      </c>
      <c r="K10" s="1">
        <v>415099000</v>
      </c>
      <c r="L10" s="1">
        <v>473060000</v>
      </c>
      <c r="M10" s="1">
        <v>552707000</v>
      </c>
      <c r="N10" s="1">
        <v>639979000</v>
      </c>
      <c r="O10" s="1">
        <v>724396000</v>
      </c>
      <c r="P10" s="1">
        <v>815309000</v>
      </c>
      <c r="Q10" s="1">
        <v>1292309000</v>
      </c>
      <c r="R10" s="1">
        <v>1788909000</v>
      </c>
      <c r="S10" s="1">
        <v>1908216000</v>
      </c>
      <c r="T10" s="1">
        <v>1973381000</v>
      </c>
      <c r="U10" s="1">
        <v>2120025000</v>
      </c>
      <c r="V10" s="1">
        <v>2265516000</v>
      </c>
      <c r="W10" s="1">
        <v>2438527000</v>
      </c>
      <c r="X10" s="1">
        <v>2648622000</v>
      </c>
      <c r="Y10" s="1">
        <v>2809805000</v>
      </c>
      <c r="Z10" s="1">
        <v>2995283000</v>
      </c>
      <c r="AA10" s="1">
        <v>3224782000</v>
      </c>
      <c r="AB10" s="1">
        <v>3473965000</v>
      </c>
      <c r="AC10" s="1" t="s">
        <v>92</v>
      </c>
      <c r="AD10" s="1" t="s">
        <v>92</v>
      </c>
      <c r="AE10" s="1" t="s">
        <v>92</v>
      </c>
      <c r="AK10" s="17">
        <f>AE9</f>
        <v>0</v>
      </c>
      <c r="AL10" s="20">
        <f>AE13</f>
        <v>0.30723511540014964</v>
      </c>
      <c r="AM10" s="20">
        <f>AE80</f>
        <v>1.8361038899753364E-3</v>
      </c>
      <c r="AN10" s="20">
        <f>AE89</f>
        <v>3.9094203552289888E-2</v>
      </c>
    </row>
    <row r="11" spans="1:40"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v>7028154000</v>
      </c>
    </row>
    <row r="12" spans="1:40" ht="20" x14ac:dyDescent="0.25">
      <c r="A12" s="5" t="s">
        <v>8</v>
      </c>
      <c r="B12" s="1" t="s">
        <v>92</v>
      </c>
      <c r="C12" s="1" t="s">
        <v>92</v>
      </c>
      <c r="D12" s="1" t="s">
        <v>92</v>
      </c>
      <c r="E12" s="1">
        <v>79600000</v>
      </c>
      <c r="F12" s="1">
        <v>97500000</v>
      </c>
      <c r="G12" s="1">
        <v>201000000</v>
      </c>
      <c r="H12" s="1">
        <v>248400000</v>
      </c>
      <c r="I12" s="1">
        <v>292672000</v>
      </c>
      <c r="J12" s="1">
        <v>353987000</v>
      </c>
      <c r="K12" s="1">
        <v>415099000</v>
      </c>
      <c r="L12" s="1">
        <v>473060000</v>
      </c>
      <c r="M12" s="1">
        <v>552707000</v>
      </c>
      <c r="N12" s="1">
        <v>639979000</v>
      </c>
      <c r="O12" s="1">
        <v>724396000</v>
      </c>
      <c r="P12" s="1">
        <v>815309000</v>
      </c>
      <c r="Q12" s="1">
        <v>1292309000</v>
      </c>
      <c r="R12" s="1">
        <v>1788909000</v>
      </c>
      <c r="S12" s="1">
        <v>1908216000</v>
      </c>
      <c r="T12" s="1">
        <v>1973381000</v>
      </c>
      <c r="U12" s="1">
        <v>2120025000</v>
      </c>
      <c r="V12" s="1">
        <v>2265516000</v>
      </c>
      <c r="W12" s="1">
        <v>2438527000</v>
      </c>
      <c r="X12" s="1">
        <v>2648622000</v>
      </c>
      <c r="Y12" s="1">
        <v>2809805000</v>
      </c>
      <c r="Z12" s="1">
        <v>2995283000</v>
      </c>
      <c r="AA12" s="1">
        <v>3224782000</v>
      </c>
      <c r="AB12" s="1">
        <v>3473965000</v>
      </c>
      <c r="AC12" s="1" t="s">
        <v>92</v>
      </c>
      <c r="AD12" s="1">
        <v>4102781000</v>
      </c>
      <c r="AE12" s="1">
        <v>4427215000</v>
      </c>
      <c r="AK12" s="18" t="s">
        <v>117</v>
      </c>
      <c r="AL12" s="19" t="s">
        <v>118</v>
      </c>
      <c r="AM12" s="19" t="s">
        <v>119</v>
      </c>
      <c r="AN12" s="19" t="s">
        <v>120</v>
      </c>
    </row>
    <row r="13" spans="1:40" ht="19" x14ac:dyDescent="0.25">
      <c r="A13" s="14" t="s">
        <v>100</v>
      </c>
      <c r="B13" s="15" t="e">
        <f>B12/B3</f>
        <v>#VALUE!</v>
      </c>
      <c r="C13" s="15" t="e">
        <f t="shared" ref="C13:AE13" si="2">C12/C3</f>
        <v>#VALUE!</v>
      </c>
      <c r="D13" s="15" t="e">
        <f t="shared" si="2"/>
        <v>#VALUE!</v>
      </c>
      <c r="E13" s="15">
        <f t="shared" si="2"/>
        <v>0.30709876543209874</v>
      </c>
      <c r="F13" s="15">
        <f t="shared" si="2"/>
        <v>0.30815423514538559</v>
      </c>
      <c r="G13" s="15">
        <f t="shared" si="2"/>
        <v>0.32613986694791497</v>
      </c>
      <c r="H13" s="15">
        <f t="shared" si="2"/>
        <v>0.32939928391460016</v>
      </c>
      <c r="I13" s="15">
        <f t="shared" si="2"/>
        <v>0.328689462624983</v>
      </c>
      <c r="J13" s="15">
        <f t="shared" si="2"/>
        <v>0.32413067524209971</v>
      </c>
      <c r="K13" s="15">
        <f t="shared" si="2"/>
        <v>0.31626831442525277</v>
      </c>
      <c r="L13" s="15">
        <f t="shared" si="2"/>
        <v>0.3129084491763548</v>
      </c>
      <c r="M13" s="15">
        <f t="shared" si="2"/>
        <v>0.32110959476331319</v>
      </c>
      <c r="N13" s="15">
        <f t="shared" si="2"/>
        <v>0.31289951000284555</v>
      </c>
      <c r="O13" s="15">
        <f t="shared" si="2"/>
        <v>0.31726919239565843</v>
      </c>
      <c r="P13" s="15">
        <f t="shared" si="2"/>
        <v>0.32323786166618895</v>
      </c>
      <c r="Q13" s="15">
        <f t="shared" si="2"/>
        <v>0.3613280720291297</v>
      </c>
      <c r="R13" s="15">
        <f t="shared" si="2"/>
        <v>0.36907078968661838</v>
      </c>
      <c r="S13" s="15">
        <f t="shared" si="2"/>
        <v>0.35353537037808996</v>
      </c>
      <c r="T13" s="15">
        <f t="shared" si="2"/>
        <v>0.3408954439042457</v>
      </c>
      <c r="U13" s="15">
        <f t="shared" si="2"/>
        <v>0.34292492750134906</v>
      </c>
      <c r="V13" s="15">
        <f t="shared" si="2"/>
        <v>0.34071819067360659</v>
      </c>
      <c r="W13" s="15">
        <f t="shared" si="2"/>
        <v>0.33792954929413904</v>
      </c>
      <c r="X13" s="15">
        <f t="shared" si="2"/>
        <v>0.33246270651968435</v>
      </c>
      <c r="Y13" s="15">
        <f t="shared" si="2"/>
        <v>0.32698401135050742</v>
      </c>
      <c r="Z13" s="15">
        <f t="shared" si="2"/>
        <v>0.3336349316074026</v>
      </c>
      <c r="AA13" s="15">
        <f t="shared" si="2"/>
        <v>0.33815407613836124</v>
      </c>
      <c r="AB13" s="15">
        <f t="shared" si="2"/>
        <v>0.34226306738384343</v>
      </c>
      <c r="AC13" s="15" t="e">
        <f t="shared" si="2"/>
        <v>#VALUE!</v>
      </c>
      <c r="AD13" s="15">
        <f t="shared" si="2"/>
        <v>0.30784180123552973</v>
      </c>
      <c r="AE13" s="15">
        <f t="shared" si="2"/>
        <v>0.30723511540014964</v>
      </c>
      <c r="AK13" s="17">
        <f>AE28/AE72</f>
        <v>-2.0482167368055868</v>
      </c>
      <c r="AL13" s="20">
        <f>AE28/AE54</f>
        <v>0.17205049200667819</v>
      </c>
      <c r="AM13" s="20">
        <f>AE22/(AE72+AE56+AE61)</f>
        <v>0.53872013781941763</v>
      </c>
      <c r="AN13" s="21">
        <f>AE67/AE72</f>
        <v>-12.90474210748601</v>
      </c>
    </row>
    <row r="14" spans="1:40" ht="19" x14ac:dyDescent="0.25">
      <c r="A14" s="5" t="s">
        <v>9</v>
      </c>
      <c r="B14" s="1">
        <v>45300000</v>
      </c>
      <c r="C14" s="1">
        <v>55300000</v>
      </c>
      <c r="D14" s="1">
        <v>66700000</v>
      </c>
      <c r="E14" s="1">
        <v>6100000</v>
      </c>
      <c r="F14" s="1">
        <v>8300000</v>
      </c>
      <c r="G14" s="1">
        <v>12200000</v>
      </c>
      <c r="H14" s="1">
        <v>17900000</v>
      </c>
      <c r="I14" s="1">
        <v>24812000</v>
      </c>
      <c r="J14" s="1" t="s">
        <v>92</v>
      </c>
      <c r="K14" s="1" t="s">
        <v>92</v>
      </c>
      <c r="L14" s="1" t="s">
        <v>92</v>
      </c>
      <c r="M14" s="1" t="s">
        <v>92</v>
      </c>
      <c r="N14" s="1" t="s">
        <v>92</v>
      </c>
      <c r="O14" s="1" t="s">
        <v>92</v>
      </c>
      <c r="P14" s="1" t="s">
        <v>92</v>
      </c>
      <c r="Q14" s="1" t="s">
        <v>92</v>
      </c>
      <c r="R14" s="1" t="s">
        <v>92</v>
      </c>
      <c r="S14" s="1" t="s">
        <v>92</v>
      </c>
      <c r="T14" s="1">
        <v>-2798000</v>
      </c>
      <c r="U14" s="1" t="s">
        <v>92</v>
      </c>
      <c r="V14" s="1" t="s">
        <v>92</v>
      </c>
      <c r="W14" s="1" t="s">
        <v>92</v>
      </c>
      <c r="X14" s="1" t="s">
        <v>92</v>
      </c>
      <c r="Y14" s="1" t="s">
        <v>92</v>
      </c>
      <c r="Z14" s="1" t="s">
        <v>92</v>
      </c>
      <c r="AA14" s="1" t="s">
        <v>92</v>
      </c>
      <c r="AB14" s="1" t="s">
        <v>92</v>
      </c>
      <c r="AC14" s="1">
        <v>3666356000</v>
      </c>
      <c r="AD14" s="1" t="s">
        <v>92</v>
      </c>
      <c r="AE14" s="1" t="s">
        <v>92</v>
      </c>
    </row>
    <row r="15" spans="1:40" ht="20" x14ac:dyDescent="0.25">
      <c r="A15" s="5" t="s">
        <v>10</v>
      </c>
      <c r="B15" s="1">
        <v>45300000</v>
      </c>
      <c r="C15" s="1">
        <v>55300000</v>
      </c>
      <c r="D15" s="1">
        <v>66700000</v>
      </c>
      <c r="E15" s="1">
        <v>85700000</v>
      </c>
      <c r="F15" s="1">
        <v>105800000</v>
      </c>
      <c r="G15" s="1">
        <v>213200000</v>
      </c>
      <c r="H15" s="1">
        <v>266300000</v>
      </c>
      <c r="I15" s="1">
        <v>317484000</v>
      </c>
      <c r="J15" s="1">
        <v>353987000</v>
      </c>
      <c r="K15" s="1">
        <v>415099000</v>
      </c>
      <c r="L15" s="1">
        <v>473060000</v>
      </c>
      <c r="M15" s="1">
        <v>552707000</v>
      </c>
      <c r="N15" s="1">
        <v>639979000</v>
      </c>
      <c r="O15" s="1">
        <v>724396000</v>
      </c>
      <c r="P15" s="1">
        <v>815309000</v>
      </c>
      <c r="Q15" s="1">
        <v>1292309000</v>
      </c>
      <c r="R15" s="1">
        <v>1788909000</v>
      </c>
      <c r="S15" s="1">
        <v>1908216000</v>
      </c>
      <c r="T15" s="1">
        <v>1970583000</v>
      </c>
      <c r="U15" s="1">
        <v>2120025000</v>
      </c>
      <c r="V15" s="1">
        <v>2265516000</v>
      </c>
      <c r="W15" s="1">
        <v>2438527000</v>
      </c>
      <c r="X15" s="1">
        <v>2648622000</v>
      </c>
      <c r="Y15" s="1">
        <v>2809805000</v>
      </c>
      <c r="Z15" s="1">
        <v>2995283000</v>
      </c>
      <c r="AA15" s="1">
        <v>3224782000</v>
      </c>
      <c r="AB15" s="1">
        <v>3473965000</v>
      </c>
      <c r="AC15" s="1">
        <v>3666356000</v>
      </c>
      <c r="AD15" s="1">
        <v>4102781000</v>
      </c>
      <c r="AE15" s="1">
        <v>4427215000</v>
      </c>
      <c r="AK15" s="18" t="s">
        <v>121</v>
      </c>
      <c r="AL15" s="19" t="s">
        <v>122</v>
      </c>
      <c r="AM15" s="19" t="s">
        <v>123</v>
      </c>
      <c r="AN15" s="19" t="s">
        <v>124</v>
      </c>
    </row>
    <row r="16" spans="1:40" ht="19" x14ac:dyDescent="0.25">
      <c r="A16" s="5" t="s">
        <v>11</v>
      </c>
      <c r="B16" s="1">
        <v>124600000</v>
      </c>
      <c r="C16" s="1">
        <v>149900000</v>
      </c>
      <c r="D16" s="1">
        <v>179500000</v>
      </c>
      <c r="E16" s="1">
        <v>230400000</v>
      </c>
      <c r="F16" s="1">
        <v>279300000</v>
      </c>
      <c r="G16" s="1">
        <v>559400000</v>
      </c>
      <c r="H16" s="1">
        <v>677200000</v>
      </c>
      <c r="I16" s="1">
        <v>800392000</v>
      </c>
      <c r="J16" s="1">
        <v>978281000</v>
      </c>
      <c r="K16" s="1">
        <v>1174189000</v>
      </c>
      <c r="L16" s="1">
        <v>1346541000</v>
      </c>
      <c r="M16" s="1">
        <v>1530783000</v>
      </c>
      <c r="N16" s="1">
        <v>1792794000</v>
      </c>
      <c r="O16" s="1">
        <v>2000907000</v>
      </c>
      <c r="P16" s="1">
        <v>2217168000</v>
      </c>
      <c r="Q16" s="1">
        <v>3240936000</v>
      </c>
      <c r="R16" s="1">
        <v>4309443000</v>
      </c>
      <c r="S16" s="1">
        <v>4684749000</v>
      </c>
      <c r="T16" s="1">
        <v>4922050000</v>
      </c>
      <c r="U16" s="1">
        <v>5204791000</v>
      </c>
      <c r="V16" s="1">
        <v>5545752000</v>
      </c>
      <c r="W16" s="1">
        <v>5945707000</v>
      </c>
      <c r="X16" s="1">
        <v>6452653000</v>
      </c>
      <c r="Y16" s="1">
        <v>6893890000</v>
      </c>
      <c r="Z16" s="1">
        <v>7252326000</v>
      </c>
      <c r="AA16" s="1">
        <v>7721244000</v>
      </c>
      <c r="AB16" s="1">
        <v>8229259000</v>
      </c>
      <c r="AC16" s="1">
        <v>9185157000</v>
      </c>
      <c r="AD16" s="1">
        <v>10410395000</v>
      </c>
      <c r="AE16" s="1">
        <v>11455369000</v>
      </c>
      <c r="AK16" s="29">
        <f>(AE35+AD35+AC35+AB35+AA35)/5</f>
        <v>-6.1991413371007144E-2</v>
      </c>
      <c r="AL16" s="30">
        <f>AM101/AE3</f>
        <v>3.89950075850841</v>
      </c>
      <c r="AM16" s="30">
        <f>AM101/AE28</f>
        <v>25.863006006489769</v>
      </c>
      <c r="AN16" s="31">
        <f>AM101/AE106</f>
        <v>21.738204996077229</v>
      </c>
    </row>
    <row r="17" spans="1:37"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v>26138000</v>
      </c>
      <c r="R17" s="1">
        <v>45176000</v>
      </c>
      <c r="S17" s="1">
        <v>39273000</v>
      </c>
      <c r="T17" s="1">
        <v>28165000</v>
      </c>
      <c r="U17" s="1">
        <v>40200000</v>
      </c>
      <c r="V17" s="1">
        <v>49074000</v>
      </c>
      <c r="W17" s="1">
        <v>53290000</v>
      </c>
      <c r="X17" s="1">
        <v>57129000</v>
      </c>
      <c r="Y17" s="1">
        <v>70931000</v>
      </c>
      <c r="Z17" s="1">
        <v>91349000</v>
      </c>
      <c r="AA17" s="1">
        <v>122129000</v>
      </c>
      <c r="AB17" s="1">
        <v>139975000</v>
      </c>
      <c r="AC17" s="1">
        <v>161126000</v>
      </c>
      <c r="AD17" s="1">
        <v>144768000</v>
      </c>
      <c r="AE17" s="1">
        <v>157720000</v>
      </c>
    </row>
    <row r="18" spans="1:37" ht="20" x14ac:dyDescent="0.25">
      <c r="A18" s="5" t="s">
        <v>13</v>
      </c>
      <c r="B18" s="1">
        <v>2800000</v>
      </c>
      <c r="C18" s="1">
        <v>3200000</v>
      </c>
      <c r="D18" s="1">
        <v>4000000</v>
      </c>
      <c r="E18" s="1">
        <v>6100000</v>
      </c>
      <c r="F18" s="1">
        <v>8300000</v>
      </c>
      <c r="G18" s="1">
        <v>12200000</v>
      </c>
      <c r="H18" s="1">
        <v>17900000</v>
      </c>
      <c r="I18" s="1">
        <v>24812000</v>
      </c>
      <c r="J18" s="1">
        <v>30544000</v>
      </c>
      <c r="K18" s="1">
        <v>36907000</v>
      </c>
      <c r="L18" s="1">
        <v>42374000</v>
      </c>
      <c r="M18" s="1">
        <v>54325000</v>
      </c>
      <c r="N18" s="1">
        <v>57228000</v>
      </c>
      <c r="O18" s="1">
        <v>64938000</v>
      </c>
      <c r="P18" s="1">
        <v>78943000</v>
      </c>
      <c r="Q18" s="1">
        <v>112998000</v>
      </c>
      <c r="R18" s="1">
        <v>148179000</v>
      </c>
      <c r="S18" s="1">
        <v>161442000</v>
      </c>
      <c r="T18" s="1">
        <v>165880000</v>
      </c>
      <c r="U18" s="1">
        <v>177106000</v>
      </c>
      <c r="V18" s="1">
        <v>183180000</v>
      </c>
      <c r="W18" s="1">
        <v>194205000</v>
      </c>
      <c r="X18" s="1">
        <v>210256000</v>
      </c>
      <c r="Y18" s="1">
        <v>217866000</v>
      </c>
      <c r="Z18" s="1">
        <v>233845000</v>
      </c>
      <c r="AA18" s="1">
        <v>258937000</v>
      </c>
      <c r="AB18" s="1">
        <v>270875000</v>
      </c>
      <c r="AC18" s="1">
        <v>314635000</v>
      </c>
      <c r="AD18" s="1">
        <v>328217000</v>
      </c>
      <c r="AE18" s="1">
        <v>357933000</v>
      </c>
      <c r="AK18" s="18" t="s">
        <v>125</v>
      </c>
    </row>
    <row r="19" spans="1:37" ht="19" x14ac:dyDescent="0.25">
      <c r="A19" s="6" t="s">
        <v>14</v>
      </c>
      <c r="B19" s="10">
        <v>15600000</v>
      </c>
      <c r="C19" s="10">
        <v>20800000</v>
      </c>
      <c r="D19" s="10">
        <v>26300000</v>
      </c>
      <c r="E19" s="10">
        <v>36200000</v>
      </c>
      <c r="F19" s="10">
        <v>45800000</v>
      </c>
      <c r="G19" s="10">
        <v>62200000</v>
      </c>
      <c r="H19" s="10">
        <v>90900000</v>
      </c>
      <c r="I19" s="10">
        <v>107971000</v>
      </c>
      <c r="J19" s="10">
        <v>137271000</v>
      </c>
      <c r="K19" s="10">
        <v>167889000</v>
      </c>
      <c r="L19" s="10">
        <v>202416000</v>
      </c>
      <c r="M19" s="10">
        <v>263954000</v>
      </c>
      <c r="N19" s="10">
        <v>308297000</v>
      </c>
      <c r="O19" s="10">
        <v>347203000</v>
      </c>
      <c r="P19" s="10">
        <v>386431000</v>
      </c>
      <c r="Q19" s="10">
        <v>441668000</v>
      </c>
      <c r="R19" s="10">
        <v>690253000</v>
      </c>
      <c r="S19" s="10">
        <v>890088000</v>
      </c>
      <c r="T19" s="10">
        <v>1009818000</v>
      </c>
      <c r="U19" s="10">
        <v>1158827000</v>
      </c>
      <c r="V19" s="10">
        <v>1291196000</v>
      </c>
      <c r="W19" s="10">
        <v>1469677000</v>
      </c>
      <c r="X19" s="10">
        <v>1727751000</v>
      </c>
      <c r="Y19" s="10">
        <v>1925988000</v>
      </c>
      <c r="Z19" s="10">
        <v>1962998000</v>
      </c>
      <c r="AA19" s="10">
        <v>2075153000</v>
      </c>
      <c r="AB19" s="10">
        <v>2201179000</v>
      </c>
      <c r="AC19" s="10">
        <v>2742166000</v>
      </c>
      <c r="AD19" s="10">
        <v>3254899000</v>
      </c>
      <c r="AE19" s="10">
        <v>3314308000</v>
      </c>
      <c r="AK19" s="32">
        <f>AE40-AE56-AE61</f>
        <v>-6436447000</v>
      </c>
    </row>
    <row r="20" spans="1:37" ht="19" customHeight="1" x14ac:dyDescent="0.25">
      <c r="A20" s="14" t="s">
        <v>101</v>
      </c>
      <c r="B20" s="1"/>
      <c r="C20" s="15">
        <f>(C19/B19)-1</f>
        <v>0.33333333333333326</v>
      </c>
      <c r="D20" s="15">
        <f>(D19/C19)-1</f>
        <v>0.26442307692307687</v>
      </c>
      <c r="E20" s="15">
        <f>(E19/D19)-1</f>
        <v>0.37642585551330798</v>
      </c>
      <c r="F20" s="15">
        <f t="shared" ref="F20:AE20" si="3">(F19/E19)-1</f>
        <v>0.26519337016574585</v>
      </c>
      <c r="G20" s="15">
        <f t="shared" si="3"/>
        <v>0.35807860262008728</v>
      </c>
      <c r="H20" s="15">
        <f t="shared" si="3"/>
        <v>0.46141479099678451</v>
      </c>
      <c r="I20" s="15">
        <f t="shared" si="3"/>
        <v>0.18779977997799779</v>
      </c>
      <c r="J20" s="15">
        <f t="shared" si="3"/>
        <v>0.27136916394216959</v>
      </c>
      <c r="K20" s="15">
        <f t="shared" si="3"/>
        <v>0.2230478396748039</v>
      </c>
      <c r="L20" s="15">
        <f t="shared" si="3"/>
        <v>0.20565373550381505</v>
      </c>
      <c r="M20" s="15">
        <f t="shared" si="3"/>
        <v>0.30401746897478454</v>
      </c>
      <c r="N20" s="15">
        <f t="shared" si="3"/>
        <v>0.16799518097850386</v>
      </c>
      <c r="O20" s="15">
        <f t="shared" si="3"/>
        <v>0.12619649234342201</v>
      </c>
      <c r="P20" s="15">
        <f t="shared" si="3"/>
        <v>0.11298289473305245</v>
      </c>
      <c r="Q20" s="15">
        <f t="shared" si="3"/>
        <v>0.14294143068232112</v>
      </c>
      <c r="R20" s="15">
        <f t="shared" si="3"/>
        <v>0.56283226314788481</v>
      </c>
      <c r="S20" s="15">
        <f t="shared" si="3"/>
        <v>0.28950978843989095</v>
      </c>
      <c r="T20" s="15">
        <f t="shared" si="3"/>
        <v>0.13451478954889851</v>
      </c>
      <c r="U20" s="15">
        <f t="shared" si="3"/>
        <v>0.14756025343180657</v>
      </c>
      <c r="V20" s="15">
        <f t="shared" si="3"/>
        <v>0.11422671373725324</v>
      </c>
      <c r="W20" s="15">
        <f t="shared" si="3"/>
        <v>0.1382292076493421</v>
      </c>
      <c r="X20" s="15">
        <f t="shared" si="3"/>
        <v>0.17559912824382495</v>
      </c>
      <c r="Y20" s="15">
        <f t="shared" si="3"/>
        <v>0.11473701939689218</v>
      </c>
      <c r="Z20" s="15">
        <f t="shared" si="3"/>
        <v>1.9216111419178006E-2</v>
      </c>
      <c r="AA20" s="15">
        <f t="shared" si="3"/>
        <v>5.7134546239985928E-2</v>
      </c>
      <c r="AB20" s="15">
        <f t="shared" si="3"/>
        <v>6.0730943694272232E-2</v>
      </c>
      <c r="AC20" s="15">
        <f t="shared" si="3"/>
        <v>0.24577147065277294</v>
      </c>
      <c r="AD20" s="15">
        <f t="shared" si="3"/>
        <v>0.18698102157199825</v>
      </c>
      <c r="AE20" s="15">
        <f t="shared" si="3"/>
        <v>1.8252179253488432E-2</v>
      </c>
    </row>
    <row r="21" spans="1:37" ht="19" x14ac:dyDescent="0.25">
      <c r="A21" s="5" t="s">
        <v>15</v>
      </c>
      <c r="B21" s="2">
        <v>0.1137</v>
      </c>
      <c r="C21" s="2">
        <v>0.1245</v>
      </c>
      <c r="D21" s="2">
        <v>0.1305</v>
      </c>
      <c r="E21" s="2">
        <v>0.13969999999999999</v>
      </c>
      <c r="F21" s="2">
        <v>0.14480000000000001</v>
      </c>
      <c r="G21" s="2">
        <v>0.1009</v>
      </c>
      <c r="H21" s="2">
        <v>0.1205</v>
      </c>
      <c r="I21" s="2">
        <v>0.12130000000000001</v>
      </c>
      <c r="J21" s="2">
        <v>0.12570000000000001</v>
      </c>
      <c r="K21" s="2">
        <v>0.12790000000000001</v>
      </c>
      <c r="L21" s="2">
        <v>0.13389999999999999</v>
      </c>
      <c r="M21" s="2">
        <v>0.15340000000000001</v>
      </c>
      <c r="N21" s="2">
        <v>0.1507</v>
      </c>
      <c r="O21" s="2">
        <v>0.15210000000000001</v>
      </c>
      <c r="P21" s="2">
        <v>0.1532</v>
      </c>
      <c r="Q21" s="2">
        <v>0.1235</v>
      </c>
      <c r="R21" s="2">
        <v>0.1424</v>
      </c>
      <c r="S21" s="2">
        <v>0.16489999999999999</v>
      </c>
      <c r="T21" s="2">
        <v>0.1744</v>
      </c>
      <c r="U21" s="2">
        <v>0.18740000000000001</v>
      </c>
      <c r="V21" s="2">
        <v>0.19420000000000001</v>
      </c>
      <c r="W21" s="2">
        <v>0.20369999999999999</v>
      </c>
      <c r="X21" s="2">
        <v>0.21690000000000001</v>
      </c>
      <c r="Y21" s="2">
        <v>0.22409999999999999</v>
      </c>
      <c r="Z21" s="2">
        <v>0.21870000000000001</v>
      </c>
      <c r="AA21" s="2">
        <v>0.21759999999999999</v>
      </c>
      <c r="AB21" s="2">
        <v>0.21690000000000001</v>
      </c>
      <c r="AC21" s="2">
        <v>0.23630000000000001</v>
      </c>
      <c r="AD21" s="2">
        <v>0.2442</v>
      </c>
      <c r="AE21" s="2">
        <v>0.23</v>
      </c>
    </row>
    <row r="22" spans="1:37" ht="19" x14ac:dyDescent="0.25">
      <c r="A22" s="6" t="s">
        <v>16</v>
      </c>
      <c r="B22" s="10">
        <v>12600000</v>
      </c>
      <c r="C22" s="10">
        <v>17200000</v>
      </c>
      <c r="D22" s="10">
        <v>22000000</v>
      </c>
      <c r="E22" s="10">
        <v>28800000</v>
      </c>
      <c r="F22" s="10">
        <v>37100000</v>
      </c>
      <c r="G22" s="10">
        <v>56900000</v>
      </c>
      <c r="H22" s="10">
        <v>76900000</v>
      </c>
      <c r="I22" s="10">
        <v>90029000</v>
      </c>
      <c r="J22" s="10">
        <v>113831000</v>
      </c>
      <c r="K22" s="10">
        <v>138301000</v>
      </c>
      <c r="L22" s="10">
        <v>165275000</v>
      </c>
      <c r="M22" s="10">
        <v>190458000</v>
      </c>
      <c r="N22" s="10">
        <v>252524000</v>
      </c>
      <c r="O22" s="10">
        <v>282315000</v>
      </c>
      <c r="P22" s="10">
        <v>305151000</v>
      </c>
      <c r="Q22" s="10">
        <v>335617000</v>
      </c>
      <c r="R22" s="10">
        <v>537619000</v>
      </c>
      <c r="S22" s="10">
        <v>712776000</v>
      </c>
      <c r="T22" s="10">
        <v>866766000</v>
      </c>
      <c r="U22" s="10">
        <v>977393000</v>
      </c>
      <c r="V22" s="10">
        <v>1103485000</v>
      </c>
      <c r="W22" s="10">
        <v>1270374000</v>
      </c>
      <c r="X22" s="10">
        <v>1514021000</v>
      </c>
      <c r="Y22" s="10">
        <v>1699206000</v>
      </c>
      <c r="Z22" s="10">
        <v>1725400000</v>
      </c>
      <c r="AA22" s="10">
        <v>1815184000</v>
      </c>
      <c r="AB22" s="10">
        <v>1920726000</v>
      </c>
      <c r="AC22" s="10">
        <v>2419336000</v>
      </c>
      <c r="AD22" s="10">
        <v>2917168000</v>
      </c>
      <c r="AE22" s="10">
        <v>2954491000</v>
      </c>
    </row>
    <row r="23" spans="1:37" ht="19" x14ac:dyDescent="0.25">
      <c r="A23" s="5" t="s">
        <v>17</v>
      </c>
      <c r="B23" s="2">
        <v>9.1800000000000007E-2</v>
      </c>
      <c r="C23" s="2">
        <v>0.10290000000000001</v>
      </c>
      <c r="D23" s="2">
        <v>0.10920000000000001</v>
      </c>
      <c r="E23" s="2">
        <v>0.1111</v>
      </c>
      <c r="F23" s="2">
        <v>0.1173</v>
      </c>
      <c r="G23" s="2">
        <v>9.2299999999999993E-2</v>
      </c>
      <c r="H23" s="2">
        <v>0.10199999999999999</v>
      </c>
      <c r="I23" s="2">
        <v>0.1011</v>
      </c>
      <c r="J23" s="2">
        <v>0.1042</v>
      </c>
      <c r="K23" s="2">
        <v>0.10539999999999999</v>
      </c>
      <c r="L23" s="2">
        <v>0.10929999999999999</v>
      </c>
      <c r="M23" s="2">
        <v>0.11070000000000001</v>
      </c>
      <c r="N23" s="2">
        <v>0.1235</v>
      </c>
      <c r="O23" s="2">
        <v>0.1236</v>
      </c>
      <c r="P23" s="2">
        <v>0.121</v>
      </c>
      <c r="Q23" s="2">
        <v>9.3799999999999994E-2</v>
      </c>
      <c r="R23" s="2">
        <v>0.1109</v>
      </c>
      <c r="S23" s="2">
        <v>0.1321</v>
      </c>
      <c r="T23" s="2">
        <v>0.1497</v>
      </c>
      <c r="U23" s="2">
        <v>0.15809999999999999</v>
      </c>
      <c r="V23" s="2">
        <v>0.16600000000000001</v>
      </c>
      <c r="W23" s="2">
        <v>0.17599999999999999</v>
      </c>
      <c r="X23" s="2">
        <v>0.19</v>
      </c>
      <c r="Y23" s="2">
        <v>0.19769999999999999</v>
      </c>
      <c r="Z23" s="2">
        <v>0.19220000000000001</v>
      </c>
      <c r="AA23" s="2">
        <v>0.1903</v>
      </c>
      <c r="AB23" s="2">
        <v>0.18920000000000001</v>
      </c>
      <c r="AC23" s="2">
        <v>0.20849999999999999</v>
      </c>
      <c r="AD23" s="2">
        <v>0.21890000000000001</v>
      </c>
      <c r="AE23" s="2">
        <v>0.20499999999999999</v>
      </c>
    </row>
    <row r="24" spans="1:37" ht="19" x14ac:dyDescent="0.25">
      <c r="A24" s="5" t="s">
        <v>18</v>
      </c>
      <c r="B24" s="1">
        <v>200000</v>
      </c>
      <c r="C24" s="1">
        <v>400000</v>
      </c>
      <c r="D24" s="1">
        <v>300000</v>
      </c>
      <c r="E24" s="1">
        <v>1300000</v>
      </c>
      <c r="F24" s="1">
        <v>400000</v>
      </c>
      <c r="G24" s="1">
        <v>-6900000</v>
      </c>
      <c r="H24" s="1">
        <v>-3900000</v>
      </c>
      <c r="I24" s="1">
        <v>-6870000</v>
      </c>
      <c r="J24" s="1">
        <v>-7104000</v>
      </c>
      <c r="K24" s="1">
        <v>-7319000</v>
      </c>
      <c r="L24" s="1">
        <v>-5233000</v>
      </c>
      <c r="M24" s="1">
        <v>-2721000</v>
      </c>
      <c r="N24" s="1">
        <v>-1455000</v>
      </c>
      <c r="O24" s="1">
        <v>-50000</v>
      </c>
      <c r="P24" s="1">
        <v>2337000</v>
      </c>
      <c r="Q24" s="1">
        <v>-33085000</v>
      </c>
      <c r="R24" s="1">
        <v>-40721000</v>
      </c>
      <c r="S24" s="1">
        <v>-23403000</v>
      </c>
      <c r="T24" s="1">
        <v>-50993000</v>
      </c>
      <c r="U24" s="1">
        <v>-35872000</v>
      </c>
      <c r="V24" s="1">
        <v>-44543000</v>
      </c>
      <c r="W24" s="1">
        <v>-48192000</v>
      </c>
      <c r="X24" s="1">
        <v>-53655000</v>
      </c>
      <c r="Y24" s="1">
        <v>-62015000</v>
      </c>
      <c r="Z24" s="1">
        <v>-87596000</v>
      </c>
      <c r="AA24" s="1">
        <v>-121097000</v>
      </c>
      <c r="AB24" s="1">
        <v>-130397000</v>
      </c>
      <c r="AC24" s="1">
        <v>-152931000</v>
      </c>
      <c r="AD24" s="1">
        <v>-135254000</v>
      </c>
      <c r="AE24" s="1">
        <v>-155836000</v>
      </c>
    </row>
    <row r="25" spans="1:37" ht="19" x14ac:dyDescent="0.25">
      <c r="A25" s="6" t="s">
        <v>19</v>
      </c>
      <c r="B25" s="10">
        <v>12800000</v>
      </c>
      <c r="C25" s="10">
        <v>17600000</v>
      </c>
      <c r="D25" s="10">
        <v>22300000</v>
      </c>
      <c r="E25" s="10">
        <v>30100000</v>
      </c>
      <c r="F25" s="10">
        <v>37500000</v>
      </c>
      <c r="G25" s="10">
        <v>50000000</v>
      </c>
      <c r="H25" s="10">
        <v>73000000</v>
      </c>
      <c r="I25" s="10">
        <v>83159000</v>
      </c>
      <c r="J25" s="10">
        <v>106727000</v>
      </c>
      <c r="K25" s="10">
        <v>130982000</v>
      </c>
      <c r="L25" s="10">
        <v>160042000</v>
      </c>
      <c r="M25" s="10">
        <v>187737000</v>
      </c>
      <c r="N25" s="10">
        <v>251069000</v>
      </c>
      <c r="O25" s="10">
        <v>282265000</v>
      </c>
      <c r="P25" s="10">
        <v>307488000</v>
      </c>
      <c r="Q25" s="10">
        <v>302532000</v>
      </c>
      <c r="R25" s="10">
        <v>496898000</v>
      </c>
      <c r="S25" s="10">
        <v>689373000</v>
      </c>
      <c r="T25" s="10">
        <v>815773000</v>
      </c>
      <c r="U25" s="10">
        <v>941521000</v>
      </c>
      <c r="V25" s="10">
        <v>1058942000</v>
      </c>
      <c r="W25" s="10">
        <v>1222182000</v>
      </c>
      <c r="X25" s="10">
        <v>1460366000</v>
      </c>
      <c r="Y25" s="10">
        <v>1637191000</v>
      </c>
      <c r="Z25" s="10">
        <v>1637804000</v>
      </c>
      <c r="AA25" s="10">
        <v>1694087000</v>
      </c>
      <c r="AB25" s="10">
        <v>1790329000</v>
      </c>
      <c r="AC25" s="10">
        <v>2266405000</v>
      </c>
      <c r="AD25" s="10">
        <v>2781914000</v>
      </c>
      <c r="AE25" s="10">
        <v>2798655000</v>
      </c>
    </row>
    <row r="26" spans="1:37" ht="19" x14ac:dyDescent="0.25">
      <c r="A26" s="5" t="s">
        <v>20</v>
      </c>
      <c r="B26" s="2">
        <v>9.3299999999999994E-2</v>
      </c>
      <c r="C26" s="2">
        <v>0.1053</v>
      </c>
      <c r="D26" s="2">
        <v>0.11070000000000001</v>
      </c>
      <c r="E26" s="2">
        <v>0.11609999999999999</v>
      </c>
      <c r="F26" s="2">
        <v>0.11849999999999999</v>
      </c>
      <c r="G26" s="2">
        <v>8.1100000000000005E-2</v>
      </c>
      <c r="H26" s="2">
        <v>9.6799999999999997E-2</v>
      </c>
      <c r="I26" s="2">
        <v>9.3399999999999997E-2</v>
      </c>
      <c r="J26" s="2">
        <v>9.7699999999999995E-2</v>
      </c>
      <c r="K26" s="2">
        <v>9.98E-2</v>
      </c>
      <c r="L26" s="2">
        <v>0.10589999999999999</v>
      </c>
      <c r="M26" s="2">
        <v>0.1091</v>
      </c>
      <c r="N26" s="2">
        <v>0.12280000000000001</v>
      </c>
      <c r="O26" s="2">
        <v>0.1236</v>
      </c>
      <c r="P26" s="2">
        <v>0.12189999999999999</v>
      </c>
      <c r="Q26" s="2">
        <v>8.4599999999999995E-2</v>
      </c>
      <c r="R26" s="2">
        <v>0.10249999999999999</v>
      </c>
      <c r="S26" s="2">
        <v>0.12770000000000001</v>
      </c>
      <c r="T26" s="2">
        <v>0.1409</v>
      </c>
      <c r="U26" s="2">
        <v>0.15229999999999999</v>
      </c>
      <c r="V26" s="2">
        <v>0.1593</v>
      </c>
      <c r="W26" s="2">
        <v>0.1694</v>
      </c>
      <c r="X26" s="2">
        <v>0.18329999999999999</v>
      </c>
      <c r="Y26" s="2">
        <v>0.1905</v>
      </c>
      <c r="Z26" s="2">
        <v>0.18240000000000001</v>
      </c>
      <c r="AA26" s="2">
        <v>0.17760000000000001</v>
      </c>
      <c r="AB26" s="2">
        <v>0.1764</v>
      </c>
      <c r="AC26" s="2">
        <v>0.1953</v>
      </c>
      <c r="AD26" s="2">
        <v>0.2087</v>
      </c>
      <c r="AE26" s="2">
        <v>0.19420000000000001</v>
      </c>
    </row>
    <row r="27" spans="1:37" ht="19" x14ac:dyDescent="0.25">
      <c r="A27" s="5" t="s">
        <v>21</v>
      </c>
      <c r="B27" s="1">
        <v>4600000</v>
      </c>
      <c r="C27" s="1">
        <v>6500000</v>
      </c>
      <c r="D27" s="1">
        <v>8200000</v>
      </c>
      <c r="E27" s="1">
        <v>11100000</v>
      </c>
      <c r="F27" s="1">
        <v>14400000</v>
      </c>
      <c r="G27" s="1">
        <v>19200000</v>
      </c>
      <c r="H27" s="1">
        <v>27400000</v>
      </c>
      <c r="I27" s="1">
        <v>31451000</v>
      </c>
      <c r="J27" s="1">
        <v>40375000</v>
      </c>
      <c r="K27" s="1">
        <v>48990000</v>
      </c>
      <c r="L27" s="1">
        <v>59955000</v>
      </c>
      <c r="M27" s="1">
        <v>70063000</v>
      </c>
      <c r="N27" s="1">
        <v>86803000</v>
      </c>
      <c r="O27" s="1">
        <v>104180000</v>
      </c>
      <c r="P27" s="1">
        <v>113500000</v>
      </c>
      <c r="Q27" s="1">
        <v>116300000</v>
      </c>
      <c r="R27" s="1">
        <v>189400000</v>
      </c>
      <c r="S27" s="1">
        <v>270000000</v>
      </c>
      <c r="T27" s="1">
        <v>308100000</v>
      </c>
      <c r="U27" s="1">
        <v>355775000</v>
      </c>
      <c r="V27" s="1">
        <v>388650000</v>
      </c>
      <c r="W27" s="1">
        <v>444000000</v>
      </c>
      <c r="X27" s="1">
        <v>529150000</v>
      </c>
      <c r="Y27" s="1">
        <v>599500000</v>
      </c>
      <c r="Z27" s="1">
        <v>504000000</v>
      </c>
      <c r="AA27" s="1">
        <v>369600000</v>
      </c>
      <c r="AB27" s="1">
        <v>399287000</v>
      </c>
      <c r="AC27" s="1">
        <v>514103000</v>
      </c>
      <c r="AD27" s="1">
        <v>617229000</v>
      </c>
      <c r="AE27" s="1">
        <v>626005000</v>
      </c>
    </row>
    <row r="28" spans="1:37" ht="20" thickBot="1" x14ac:dyDescent="0.3">
      <c r="A28" s="7" t="s">
        <v>22</v>
      </c>
      <c r="B28" s="11">
        <v>8200000</v>
      </c>
      <c r="C28" s="11">
        <v>11100000</v>
      </c>
      <c r="D28" s="11">
        <v>14100000</v>
      </c>
      <c r="E28" s="11">
        <v>19000000</v>
      </c>
      <c r="F28" s="11">
        <v>23100000</v>
      </c>
      <c r="G28" s="11">
        <v>30800000</v>
      </c>
      <c r="H28" s="11">
        <v>45600000</v>
      </c>
      <c r="I28" s="11">
        <v>51708000</v>
      </c>
      <c r="J28" s="11">
        <v>66352000</v>
      </c>
      <c r="K28" s="11">
        <v>81992000</v>
      </c>
      <c r="L28" s="11">
        <v>100087000</v>
      </c>
      <c r="M28" s="11">
        <v>139566000</v>
      </c>
      <c r="N28" s="11">
        <v>164266000</v>
      </c>
      <c r="O28" s="11">
        <v>178085000</v>
      </c>
      <c r="P28" s="11">
        <v>193988000</v>
      </c>
      <c r="Q28" s="11">
        <v>186232000</v>
      </c>
      <c r="R28" s="11">
        <v>307498000</v>
      </c>
      <c r="S28" s="11">
        <v>419373000</v>
      </c>
      <c r="T28" s="11">
        <v>507673000</v>
      </c>
      <c r="U28" s="11">
        <v>585746000</v>
      </c>
      <c r="V28" s="11">
        <v>670292000</v>
      </c>
      <c r="W28" s="11">
        <v>778182000</v>
      </c>
      <c r="X28" s="11">
        <v>931216000</v>
      </c>
      <c r="Y28" s="11">
        <v>1037691000</v>
      </c>
      <c r="Z28" s="11">
        <v>1133804000</v>
      </c>
      <c r="AA28" s="11">
        <v>1324487000</v>
      </c>
      <c r="AB28" s="11">
        <v>1391042000</v>
      </c>
      <c r="AC28" s="11">
        <v>1752302000</v>
      </c>
      <c r="AD28" s="11">
        <v>2164685000</v>
      </c>
      <c r="AE28" s="11">
        <v>2172650000</v>
      </c>
    </row>
    <row r="29" spans="1:37" ht="20" customHeight="1" thickTop="1" x14ac:dyDescent="0.25">
      <c r="A29" s="14" t="s">
        <v>102</v>
      </c>
      <c r="B29" s="1"/>
      <c r="C29" s="15">
        <f>(C28/B28)-1</f>
        <v>0.35365853658536595</v>
      </c>
      <c r="D29" s="15">
        <f>(D28/C28)-1</f>
        <v>0.27027027027027017</v>
      </c>
      <c r="E29" s="15">
        <f>(E28/D28)-1</f>
        <v>0.34751773049645385</v>
      </c>
      <c r="F29" s="15">
        <f t="shared" ref="F29:AE29" si="4">(F28/E28)-1</f>
        <v>0.21578947368421053</v>
      </c>
      <c r="G29" s="15">
        <f t="shared" si="4"/>
        <v>0.33333333333333326</v>
      </c>
      <c r="H29" s="15">
        <f t="shared" si="4"/>
        <v>0.48051948051948057</v>
      </c>
      <c r="I29" s="15">
        <f t="shared" si="4"/>
        <v>0.13394736842105259</v>
      </c>
      <c r="J29" s="15">
        <f t="shared" si="4"/>
        <v>0.28320569350970826</v>
      </c>
      <c r="K29" s="15">
        <f t="shared" si="4"/>
        <v>0.23571256329877022</v>
      </c>
      <c r="L29" s="15">
        <f t="shared" si="4"/>
        <v>0.2206922626597716</v>
      </c>
      <c r="M29" s="15">
        <f t="shared" si="4"/>
        <v>0.39444683125680657</v>
      </c>
      <c r="N29" s="15">
        <f t="shared" si="4"/>
        <v>0.17697720075089918</v>
      </c>
      <c r="O29" s="15">
        <f t="shared" si="4"/>
        <v>8.4125747263584572E-2</v>
      </c>
      <c r="P29" s="15">
        <f t="shared" si="4"/>
        <v>8.9300053345312547E-2</v>
      </c>
      <c r="Q29" s="15">
        <f t="shared" si="4"/>
        <v>-3.9981854547703977E-2</v>
      </c>
      <c r="R29" s="15">
        <f t="shared" si="4"/>
        <v>0.65115554791872499</v>
      </c>
      <c r="S29" s="15">
        <f t="shared" si="4"/>
        <v>0.36382350454311907</v>
      </c>
      <c r="T29" s="15">
        <f t="shared" si="4"/>
        <v>0.21055241992212181</v>
      </c>
      <c r="U29" s="15">
        <f t="shared" si="4"/>
        <v>0.15378600004333509</v>
      </c>
      <c r="V29" s="15">
        <f t="shared" si="4"/>
        <v>0.1443390138387628</v>
      </c>
      <c r="W29" s="15">
        <f t="shared" si="4"/>
        <v>0.16095970114517266</v>
      </c>
      <c r="X29" s="15">
        <f t="shared" si="4"/>
        <v>0.19665579517387966</v>
      </c>
      <c r="Y29" s="15">
        <f t="shared" si="4"/>
        <v>0.1143397450215633</v>
      </c>
      <c r="Z29" s="15">
        <f t="shared" si="4"/>
        <v>9.2621984771960042E-2</v>
      </c>
      <c r="AA29" s="15">
        <f t="shared" si="4"/>
        <v>0.16817986177505118</v>
      </c>
      <c r="AB29" s="15">
        <f t="shared" si="4"/>
        <v>5.0249643824363588E-2</v>
      </c>
      <c r="AC29" s="15">
        <f t="shared" si="4"/>
        <v>0.2597045955477979</v>
      </c>
      <c r="AD29" s="15">
        <f t="shared" si="4"/>
        <v>0.23533785842851285</v>
      </c>
      <c r="AE29" s="15">
        <f t="shared" si="4"/>
        <v>3.6795191910139469E-3</v>
      </c>
    </row>
    <row r="30" spans="1:37" ht="19" x14ac:dyDescent="0.25">
      <c r="A30" s="5" t="s">
        <v>23</v>
      </c>
      <c r="B30" s="2">
        <v>5.9799999999999999E-2</v>
      </c>
      <c r="C30" s="2">
        <v>6.6400000000000001E-2</v>
      </c>
      <c r="D30" s="2">
        <v>7.0000000000000007E-2</v>
      </c>
      <c r="E30" s="2">
        <v>7.3300000000000004E-2</v>
      </c>
      <c r="F30" s="2">
        <v>7.2999999999999995E-2</v>
      </c>
      <c r="G30" s="2">
        <v>0.05</v>
      </c>
      <c r="H30" s="2">
        <v>6.0499999999999998E-2</v>
      </c>
      <c r="I30" s="2">
        <v>5.8099999999999999E-2</v>
      </c>
      <c r="J30" s="2">
        <v>6.08E-2</v>
      </c>
      <c r="K30" s="2">
        <v>6.25E-2</v>
      </c>
      <c r="L30" s="2">
        <v>6.6199999999999995E-2</v>
      </c>
      <c r="M30" s="2">
        <v>8.1100000000000005E-2</v>
      </c>
      <c r="N30" s="2">
        <v>8.0299999999999996E-2</v>
      </c>
      <c r="O30" s="2">
        <v>7.8E-2</v>
      </c>
      <c r="P30" s="2">
        <v>7.6899999999999996E-2</v>
      </c>
      <c r="Q30" s="2">
        <v>5.21E-2</v>
      </c>
      <c r="R30" s="2">
        <v>6.3399999999999998E-2</v>
      </c>
      <c r="S30" s="2">
        <v>7.7700000000000005E-2</v>
      </c>
      <c r="T30" s="2">
        <v>8.77E-2</v>
      </c>
      <c r="U30" s="2">
        <v>9.4700000000000006E-2</v>
      </c>
      <c r="V30" s="2">
        <v>0.1008</v>
      </c>
      <c r="W30" s="2">
        <v>0.10780000000000001</v>
      </c>
      <c r="X30" s="2">
        <v>0.1169</v>
      </c>
      <c r="Y30" s="2">
        <v>0.1208</v>
      </c>
      <c r="Z30" s="2">
        <v>0.1263</v>
      </c>
      <c r="AA30" s="2">
        <v>0.1389</v>
      </c>
      <c r="AB30" s="2">
        <v>0.13700000000000001</v>
      </c>
      <c r="AC30" s="2">
        <v>0.151</v>
      </c>
      <c r="AD30" s="2">
        <v>0.16239999999999999</v>
      </c>
      <c r="AE30" s="2">
        <v>0.15079999999999999</v>
      </c>
    </row>
    <row r="31" spans="1:37" ht="19" x14ac:dyDescent="0.25">
      <c r="A31" s="5" t="s">
        <v>24</v>
      </c>
      <c r="B31" s="12">
        <v>0.02</v>
      </c>
      <c r="C31" s="12">
        <v>0.02</v>
      </c>
      <c r="D31" s="12">
        <v>0.03</v>
      </c>
      <c r="E31" s="12">
        <v>0.23</v>
      </c>
      <c r="F31" s="12">
        <v>0.28000000000000003</v>
      </c>
      <c r="G31" s="12">
        <v>0.36</v>
      </c>
      <c r="H31" s="12">
        <v>0.47</v>
      </c>
      <c r="I31" s="12">
        <v>0.51</v>
      </c>
      <c r="J31" s="12">
        <v>0.64</v>
      </c>
      <c r="K31" s="12">
        <v>0.77</v>
      </c>
      <c r="L31" s="12">
        <v>0.93</v>
      </c>
      <c r="M31" s="12">
        <v>1.27</v>
      </c>
      <c r="N31" s="12">
        <v>1.47</v>
      </c>
      <c r="O31" s="12">
        <v>1.57</v>
      </c>
      <c r="P31" s="12">
        <v>1.69</v>
      </c>
      <c r="Q31" s="12">
        <v>1.5</v>
      </c>
      <c r="R31" s="12">
        <v>2.2599999999999998</v>
      </c>
      <c r="S31" s="12">
        <v>3.02</v>
      </c>
      <c r="T31" s="12">
        <v>3.77</v>
      </c>
      <c r="U31" s="12">
        <v>4.83</v>
      </c>
      <c r="V31" s="12">
        <v>6.14</v>
      </c>
      <c r="W31" s="12">
        <v>7.46</v>
      </c>
      <c r="X31" s="12">
        <v>9.32</v>
      </c>
      <c r="Y31" s="12">
        <v>10.87</v>
      </c>
      <c r="Z31" s="12">
        <v>12.82</v>
      </c>
      <c r="AA31" s="12">
        <v>16.27</v>
      </c>
      <c r="AB31" s="12">
        <v>18.07</v>
      </c>
      <c r="AC31" s="12">
        <v>23.74</v>
      </c>
      <c r="AD31" s="12">
        <v>31.55</v>
      </c>
      <c r="AE31" s="12">
        <v>33.75</v>
      </c>
    </row>
    <row r="32" spans="1:37" ht="19" x14ac:dyDescent="0.25">
      <c r="A32" s="5" t="s">
        <v>25</v>
      </c>
      <c r="B32" s="12">
        <v>0.02</v>
      </c>
      <c r="C32" s="12">
        <v>0.02</v>
      </c>
      <c r="D32" s="12">
        <v>0.03</v>
      </c>
      <c r="E32" s="12">
        <v>0.23</v>
      </c>
      <c r="F32" s="12">
        <v>0.27</v>
      </c>
      <c r="G32" s="12">
        <v>0.35</v>
      </c>
      <c r="H32" s="12">
        <v>0.46</v>
      </c>
      <c r="I32" s="12">
        <v>0.5</v>
      </c>
      <c r="J32" s="12">
        <v>0.63</v>
      </c>
      <c r="K32" s="12">
        <v>0.77</v>
      </c>
      <c r="L32" s="12">
        <v>0.92</v>
      </c>
      <c r="M32" s="12">
        <v>1.25</v>
      </c>
      <c r="N32" s="12">
        <v>1.45</v>
      </c>
      <c r="O32" s="12">
        <v>1.55</v>
      </c>
      <c r="P32" s="12">
        <v>1.67</v>
      </c>
      <c r="Q32" s="12">
        <v>1.48</v>
      </c>
      <c r="R32" s="12">
        <v>2.23</v>
      </c>
      <c r="S32" s="12">
        <v>2.95</v>
      </c>
      <c r="T32" s="12">
        <v>3.71</v>
      </c>
      <c r="U32" s="12">
        <v>4.75</v>
      </c>
      <c r="V32" s="12">
        <v>6.03</v>
      </c>
      <c r="W32" s="12">
        <v>7.34</v>
      </c>
      <c r="X32" s="12">
        <v>9.17</v>
      </c>
      <c r="Y32" s="12">
        <v>10.73</v>
      </c>
      <c r="Z32" s="12">
        <v>12.67</v>
      </c>
      <c r="AA32" s="12">
        <v>16.100000000000001</v>
      </c>
      <c r="AB32" s="12">
        <v>17.88</v>
      </c>
      <c r="AC32" s="12">
        <v>23.53</v>
      </c>
      <c r="AD32" s="12">
        <v>31.26</v>
      </c>
      <c r="AE32" s="12">
        <v>33.44</v>
      </c>
    </row>
    <row r="33" spans="1:31" ht="19" x14ac:dyDescent="0.25">
      <c r="A33" s="5" t="s">
        <v>26</v>
      </c>
      <c r="B33" s="1">
        <v>68984000</v>
      </c>
      <c r="C33" s="1">
        <v>69432000</v>
      </c>
      <c r="D33" s="1">
        <v>82896000</v>
      </c>
      <c r="E33" s="1">
        <v>83456000</v>
      </c>
      <c r="F33" s="1">
        <v>84172000</v>
      </c>
      <c r="G33" s="1">
        <v>84952000</v>
      </c>
      <c r="H33" s="1">
        <v>97348000</v>
      </c>
      <c r="I33" s="1">
        <v>102336000</v>
      </c>
      <c r="J33" s="1">
        <v>104242000</v>
      </c>
      <c r="K33" s="1">
        <v>106228000</v>
      </c>
      <c r="L33" s="1">
        <v>107816000</v>
      </c>
      <c r="M33" s="1">
        <v>110020000</v>
      </c>
      <c r="N33" s="1">
        <v>111613000</v>
      </c>
      <c r="O33" s="1">
        <v>113253000</v>
      </c>
      <c r="P33" s="1">
        <v>114667000</v>
      </c>
      <c r="Q33" s="1">
        <v>124526000</v>
      </c>
      <c r="R33" s="1">
        <v>136230000</v>
      </c>
      <c r="S33" s="1">
        <v>138654000</v>
      </c>
      <c r="T33" s="1">
        <v>134667000</v>
      </c>
      <c r="U33" s="1">
        <v>121182000</v>
      </c>
      <c r="V33" s="1">
        <v>109244000</v>
      </c>
      <c r="W33" s="1">
        <v>104262000</v>
      </c>
      <c r="X33" s="1">
        <v>99965000</v>
      </c>
      <c r="Y33" s="1">
        <v>95447000</v>
      </c>
      <c r="Z33" s="1">
        <v>88426000</v>
      </c>
      <c r="AA33" s="1">
        <v>81406000</v>
      </c>
      <c r="AB33" s="1">
        <v>76985000</v>
      </c>
      <c r="AC33" s="1">
        <v>73817000</v>
      </c>
      <c r="AD33" s="1">
        <v>68608000</v>
      </c>
      <c r="AE33" s="1">
        <v>64372000</v>
      </c>
    </row>
    <row r="34" spans="1:31" ht="19" x14ac:dyDescent="0.25">
      <c r="A34" s="5" t="s">
        <v>27</v>
      </c>
      <c r="B34" s="1">
        <v>68984000</v>
      </c>
      <c r="C34" s="1">
        <v>69432000</v>
      </c>
      <c r="D34" s="1">
        <v>82896000</v>
      </c>
      <c r="E34" s="1">
        <v>83456000</v>
      </c>
      <c r="F34" s="1">
        <v>85108000</v>
      </c>
      <c r="G34" s="1">
        <v>86408000</v>
      </c>
      <c r="H34" s="1">
        <v>99430000</v>
      </c>
      <c r="I34" s="1">
        <v>103456000</v>
      </c>
      <c r="J34" s="1">
        <v>105572000</v>
      </c>
      <c r="K34" s="1">
        <v>107384000</v>
      </c>
      <c r="L34" s="1">
        <v>109060000</v>
      </c>
      <c r="M34" s="1">
        <v>111422000</v>
      </c>
      <c r="N34" s="1">
        <v>113385000</v>
      </c>
      <c r="O34" s="1">
        <v>115119000</v>
      </c>
      <c r="P34" s="1">
        <v>116080000</v>
      </c>
      <c r="Q34" s="1">
        <v>125413000</v>
      </c>
      <c r="R34" s="1">
        <v>137882000</v>
      </c>
      <c r="S34" s="1">
        <v>141992000</v>
      </c>
      <c r="T34" s="1">
        <v>136983000</v>
      </c>
      <c r="U34" s="1">
        <v>123314000</v>
      </c>
      <c r="V34" s="1">
        <v>111101000</v>
      </c>
      <c r="W34" s="1">
        <v>106041000</v>
      </c>
      <c r="X34" s="1">
        <v>101514000</v>
      </c>
      <c r="Y34" s="1">
        <v>96720000</v>
      </c>
      <c r="Z34" s="1">
        <v>89502000</v>
      </c>
      <c r="AA34" s="1">
        <v>82280000</v>
      </c>
      <c r="AB34" s="1">
        <v>77788000</v>
      </c>
      <c r="AC34" s="1">
        <v>74462000</v>
      </c>
      <c r="AD34" s="1">
        <v>69240000</v>
      </c>
      <c r="AE34" s="1">
        <v>64962000</v>
      </c>
    </row>
    <row r="35" spans="1:31" ht="20" customHeight="1" x14ac:dyDescent="0.25">
      <c r="A35" s="14" t="s">
        <v>103</v>
      </c>
      <c r="B35" s="1"/>
      <c r="C35" s="22">
        <f>(C34-B34)/B34</f>
        <v>6.4942595384436972E-3</v>
      </c>
      <c r="D35" s="22">
        <f t="shared" ref="D35:AE35" si="5">(D34-C34)/C34</f>
        <v>0.19391634980988592</v>
      </c>
      <c r="E35" s="22">
        <f t="shared" si="5"/>
        <v>6.7554526153252269E-3</v>
      </c>
      <c r="F35" s="22">
        <f t="shared" si="5"/>
        <v>1.9794861963190184E-2</v>
      </c>
      <c r="G35" s="22">
        <f t="shared" si="5"/>
        <v>1.527470978051417E-2</v>
      </c>
      <c r="H35" s="22">
        <f t="shared" si="5"/>
        <v>0.15070363855198593</v>
      </c>
      <c r="I35" s="22">
        <f t="shared" si="5"/>
        <v>4.0490797546012272E-2</v>
      </c>
      <c r="J35" s="22">
        <f t="shared" si="5"/>
        <v>2.0453139498917413E-2</v>
      </c>
      <c r="K35" s="22">
        <f t="shared" si="5"/>
        <v>1.7163641874739514E-2</v>
      </c>
      <c r="L35" s="22">
        <f t="shared" si="5"/>
        <v>1.5607539298219474E-2</v>
      </c>
      <c r="M35" s="22">
        <f t="shared" si="5"/>
        <v>2.1657803044195855E-2</v>
      </c>
      <c r="N35" s="22">
        <f t="shared" si="5"/>
        <v>1.7617705659564539E-2</v>
      </c>
      <c r="O35" s="22">
        <f t="shared" si="5"/>
        <v>1.5293028178330467E-2</v>
      </c>
      <c r="P35" s="22">
        <f t="shared" si="5"/>
        <v>8.3478834944709385E-3</v>
      </c>
      <c r="Q35" s="22">
        <f t="shared" si="5"/>
        <v>8.0401447277739485E-2</v>
      </c>
      <c r="R35" s="22">
        <f t="shared" si="5"/>
        <v>9.9423504740337926E-2</v>
      </c>
      <c r="S35" s="22">
        <f t="shared" si="5"/>
        <v>2.9808096778404722E-2</v>
      </c>
      <c r="T35" s="22">
        <f t="shared" si="5"/>
        <v>-3.5276635303397377E-2</v>
      </c>
      <c r="U35" s="22">
        <f t="shared" si="5"/>
        <v>-9.9786104845126761E-2</v>
      </c>
      <c r="V35" s="22">
        <f t="shared" si="5"/>
        <v>-9.9039849489920048E-2</v>
      </c>
      <c r="W35" s="22">
        <f t="shared" si="5"/>
        <v>-4.554414451715106E-2</v>
      </c>
      <c r="X35" s="22">
        <f t="shared" si="5"/>
        <v>-4.2691034599824595E-2</v>
      </c>
      <c r="Y35" s="22">
        <f t="shared" si="5"/>
        <v>-4.7225013298658317E-2</v>
      </c>
      <c r="Z35" s="22">
        <f t="shared" si="5"/>
        <v>-7.4627791563275439E-2</v>
      </c>
      <c r="AA35" s="22">
        <f t="shared" si="5"/>
        <v>-8.0690934280798196E-2</v>
      </c>
      <c r="AB35" s="22">
        <f t="shared" si="5"/>
        <v>-5.4594069032571704E-2</v>
      </c>
      <c r="AC35" s="22">
        <f t="shared" si="5"/>
        <v>-4.2757237620198486E-2</v>
      </c>
      <c r="AD35" s="22">
        <f t="shared" si="5"/>
        <v>-7.0129730600843376E-2</v>
      </c>
      <c r="AE35" s="22">
        <f t="shared" si="5"/>
        <v>-6.1785095320623915E-2</v>
      </c>
    </row>
    <row r="36" spans="1:31"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row>
    <row r="37" spans="1:31"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row>
    <row r="38" spans="1:31" ht="19" x14ac:dyDescent="0.25">
      <c r="A38" s="5" t="s">
        <v>30</v>
      </c>
      <c r="B38" s="1" t="s">
        <v>92</v>
      </c>
      <c r="C38" s="1" t="s">
        <v>92</v>
      </c>
      <c r="D38" s="1" t="s">
        <v>92</v>
      </c>
      <c r="E38" s="1">
        <v>1200000</v>
      </c>
      <c r="F38" s="1">
        <v>2300000</v>
      </c>
      <c r="G38" s="1">
        <v>1700000</v>
      </c>
      <c r="H38" s="1">
        <v>9800000</v>
      </c>
      <c r="I38" s="1">
        <v>9204000</v>
      </c>
      <c r="J38" s="1">
        <v>15041000</v>
      </c>
      <c r="K38" s="1">
        <v>29333000</v>
      </c>
      <c r="L38" s="1">
        <v>21094000</v>
      </c>
      <c r="M38" s="1">
        <v>69028000</v>
      </c>
      <c r="N38" s="1">
        <v>31384000</v>
      </c>
      <c r="O38" s="1">
        <v>29903000</v>
      </c>
      <c r="P38" s="1">
        <v>47555000</v>
      </c>
      <c r="Q38" s="1">
        <v>31301000</v>
      </c>
      <c r="R38" s="1">
        <v>26935000</v>
      </c>
      <c r="S38" s="1">
        <v>29721000</v>
      </c>
      <c r="T38" s="1">
        <v>361552000</v>
      </c>
      <c r="U38" s="1">
        <v>248128000</v>
      </c>
      <c r="V38" s="1">
        <v>231318000</v>
      </c>
      <c r="W38" s="1">
        <v>250560000</v>
      </c>
      <c r="X38" s="1">
        <v>116301000</v>
      </c>
      <c r="Y38" s="1">
        <v>146598000</v>
      </c>
      <c r="Z38" s="1">
        <v>46348000</v>
      </c>
      <c r="AA38" s="1">
        <v>31315000</v>
      </c>
      <c r="AB38" s="1">
        <v>40406000</v>
      </c>
      <c r="AC38" s="1">
        <v>465640000</v>
      </c>
      <c r="AD38" s="1">
        <v>362113000</v>
      </c>
      <c r="AE38" s="1">
        <v>108583000</v>
      </c>
    </row>
    <row r="39" spans="1:31" ht="19" x14ac:dyDescent="0.25">
      <c r="A39" s="5" t="s">
        <v>31</v>
      </c>
      <c r="B39" s="1" t="s">
        <v>92</v>
      </c>
      <c r="C39" s="1" t="s">
        <v>92</v>
      </c>
      <c r="D39" s="1" t="s">
        <v>92</v>
      </c>
      <c r="E39" s="1" t="s">
        <v>92</v>
      </c>
      <c r="F39" s="1" t="s">
        <v>92</v>
      </c>
      <c r="G39" s="1" t="s">
        <v>92</v>
      </c>
      <c r="H39" s="1">
        <v>500000</v>
      </c>
      <c r="I39" s="1">
        <v>500000</v>
      </c>
      <c r="J39" s="1">
        <v>500000</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row>
    <row r="40" spans="1:31" ht="19" x14ac:dyDescent="0.25">
      <c r="A40" s="5" t="s">
        <v>32</v>
      </c>
      <c r="B40" s="1" t="s">
        <v>92</v>
      </c>
      <c r="C40" s="1" t="s">
        <v>92</v>
      </c>
      <c r="D40" s="1" t="s">
        <v>92</v>
      </c>
      <c r="E40" s="1">
        <v>1200000</v>
      </c>
      <c r="F40" s="1">
        <v>2300000</v>
      </c>
      <c r="G40" s="1">
        <v>1700000</v>
      </c>
      <c r="H40" s="1">
        <v>10300000</v>
      </c>
      <c r="I40" s="1">
        <v>9704000</v>
      </c>
      <c r="J40" s="1">
        <v>15541000</v>
      </c>
      <c r="K40" s="1">
        <v>29333000</v>
      </c>
      <c r="L40" s="1">
        <v>21094000</v>
      </c>
      <c r="M40" s="1">
        <v>69028000</v>
      </c>
      <c r="N40" s="1">
        <v>31384000</v>
      </c>
      <c r="O40" s="1">
        <v>29903000</v>
      </c>
      <c r="P40" s="1">
        <v>47555000</v>
      </c>
      <c r="Q40" s="1">
        <v>31301000</v>
      </c>
      <c r="R40" s="1">
        <v>26935000</v>
      </c>
      <c r="S40" s="1">
        <v>29721000</v>
      </c>
      <c r="T40" s="1">
        <v>361552000</v>
      </c>
      <c r="U40" s="1">
        <v>248128000</v>
      </c>
      <c r="V40" s="1">
        <v>231318000</v>
      </c>
      <c r="W40" s="1">
        <v>250560000</v>
      </c>
      <c r="X40" s="1">
        <v>116301000</v>
      </c>
      <c r="Y40" s="1">
        <v>146598000</v>
      </c>
      <c r="Z40" s="1">
        <v>46348000</v>
      </c>
      <c r="AA40" s="1">
        <v>31315000</v>
      </c>
      <c r="AB40" s="1">
        <v>40406000</v>
      </c>
      <c r="AC40" s="1">
        <v>465640000</v>
      </c>
      <c r="AD40" s="1">
        <v>362113000</v>
      </c>
      <c r="AE40" s="1">
        <v>108583000</v>
      </c>
    </row>
    <row r="41" spans="1:31" ht="19" x14ac:dyDescent="0.25">
      <c r="A41" s="5" t="s">
        <v>33</v>
      </c>
      <c r="B41" s="1" t="s">
        <v>92</v>
      </c>
      <c r="C41" s="1" t="s">
        <v>92</v>
      </c>
      <c r="D41" s="1" t="s">
        <v>92</v>
      </c>
      <c r="E41" s="1">
        <v>11300000</v>
      </c>
      <c r="F41" s="1">
        <v>12500000</v>
      </c>
      <c r="G41" s="1">
        <v>27600000</v>
      </c>
      <c r="H41" s="1">
        <v>54800000</v>
      </c>
      <c r="I41" s="1">
        <v>61848000</v>
      </c>
      <c r="J41" s="1">
        <v>79926000</v>
      </c>
      <c r="K41" s="1">
        <v>88339000</v>
      </c>
      <c r="L41" s="1">
        <v>102930000</v>
      </c>
      <c r="M41" s="1">
        <v>113904000</v>
      </c>
      <c r="N41" s="1">
        <v>131073000</v>
      </c>
      <c r="O41" s="1">
        <v>128838000</v>
      </c>
      <c r="P41" s="1">
        <v>132505000</v>
      </c>
      <c r="Q41" s="1">
        <v>165811000</v>
      </c>
      <c r="R41" s="1">
        <v>170997000</v>
      </c>
      <c r="S41" s="1">
        <v>183652000</v>
      </c>
      <c r="T41" s="1">
        <v>203753000</v>
      </c>
      <c r="U41" s="1">
        <v>181174000</v>
      </c>
      <c r="V41" s="1">
        <v>198123000</v>
      </c>
      <c r="W41" s="1">
        <v>213211000</v>
      </c>
      <c r="X41" s="1">
        <v>233687000</v>
      </c>
      <c r="Y41" s="1">
        <v>279379000</v>
      </c>
      <c r="Z41" s="1">
        <v>292487000</v>
      </c>
      <c r="AA41" s="1">
        <v>270181000</v>
      </c>
      <c r="AB41" s="1">
        <v>294407000</v>
      </c>
      <c r="AC41" s="1">
        <v>330294000</v>
      </c>
      <c r="AD41" s="1">
        <v>385674000</v>
      </c>
      <c r="AE41" s="1">
        <v>470174000</v>
      </c>
    </row>
    <row r="42" spans="1:31" ht="19" x14ac:dyDescent="0.25">
      <c r="A42" s="5" t="s">
        <v>34</v>
      </c>
      <c r="B42" s="1" t="s">
        <v>92</v>
      </c>
      <c r="C42" s="1" t="s">
        <v>92</v>
      </c>
      <c r="D42" s="1" t="s">
        <v>92</v>
      </c>
      <c r="E42" s="1">
        <v>83900000</v>
      </c>
      <c r="F42" s="1">
        <v>111800000</v>
      </c>
      <c r="G42" s="1">
        <v>246000000</v>
      </c>
      <c r="H42" s="1">
        <v>293900000</v>
      </c>
      <c r="I42" s="1">
        <v>372069000</v>
      </c>
      <c r="J42" s="1">
        <v>447793000</v>
      </c>
      <c r="K42" s="1">
        <v>504098000</v>
      </c>
      <c r="L42" s="1">
        <v>554309000</v>
      </c>
      <c r="M42" s="1">
        <v>625320000</v>
      </c>
      <c r="N42" s="1">
        <v>726390000</v>
      </c>
      <c r="O42" s="1">
        <v>812938000</v>
      </c>
      <c r="P42" s="1">
        <v>881761000</v>
      </c>
      <c r="Q42" s="1">
        <v>1570144000</v>
      </c>
      <c r="R42" s="1">
        <v>1913218000</v>
      </c>
      <c r="S42" s="1">
        <v>2023488000</v>
      </c>
      <c r="T42" s="1">
        <v>1985748000</v>
      </c>
      <c r="U42" s="1">
        <v>2276331000</v>
      </c>
      <c r="V42" s="1">
        <v>2375047000</v>
      </c>
      <c r="W42" s="1">
        <v>2554789000</v>
      </c>
      <c r="X42" s="1">
        <v>2631015000</v>
      </c>
      <c r="Y42" s="1">
        <v>2778976000</v>
      </c>
      <c r="Z42" s="1">
        <v>3009800000</v>
      </c>
      <c r="AA42" s="1">
        <v>3193344000</v>
      </c>
      <c r="AB42" s="1">
        <v>3454092000</v>
      </c>
      <c r="AC42" s="1">
        <v>3653195000</v>
      </c>
      <c r="AD42" s="1">
        <v>3686383000</v>
      </c>
      <c r="AE42" s="1">
        <v>4359126000</v>
      </c>
    </row>
    <row r="43" spans="1:31" ht="19" x14ac:dyDescent="0.25">
      <c r="A43" s="5" t="s">
        <v>35</v>
      </c>
      <c r="B43" s="1" t="s">
        <v>92</v>
      </c>
      <c r="C43" s="1" t="s">
        <v>92</v>
      </c>
      <c r="D43" s="1" t="s">
        <v>92</v>
      </c>
      <c r="E43" s="1">
        <v>3800000</v>
      </c>
      <c r="F43" s="1">
        <v>7500000</v>
      </c>
      <c r="G43" s="1">
        <v>35600000</v>
      </c>
      <c r="H43" s="1">
        <v>5400000</v>
      </c>
      <c r="I43" s="1">
        <v>5583000</v>
      </c>
      <c r="J43" s="1">
        <v>7403000</v>
      </c>
      <c r="K43" s="1">
        <v>9275000</v>
      </c>
      <c r="L43" s="1">
        <v>9152000</v>
      </c>
      <c r="M43" s="1">
        <v>5225000</v>
      </c>
      <c r="N43" s="1">
        <v>21808000</v>
      </c>
      <c r="O43" s="1">
        <v>28997000</v>
      </c>
      <c r="P43" s="1">
        <v>40483000</v>
      </c>
      <c r="Q43" s="1">
        <v>108177000</v>
      </c>
      <c r="R43" s="1">
        <v>115569000</v>
      </c>
      <c r="S43" s="1">
        <v>64391000</v>
      </c>
      <c r="T43" s="1">
        <v>56557000</v>
      </c>
      <c r="U43" s="1">
        <v>27315000</v>
      </c>
      <c r="V43" s="1">
        <v>30713000</v>
      </c>
      <c r="W43" s="1">
        <v>48418000</v>
      </c>
      <c r="X43" s="1">
        <v>29023000</v>
      </c>
      <c r="Y43" s="1">
        <v>53022000</v>
      </c>
      <c r="Z43" s="1">
        <v>49037000</v>
      </c>
      <c r="AA43" s="1">
        <v>48262000</v>
      </c>
      <c r="AB43" s="1">
        <v>44757000</v>
      </c>
      <c r="AC43" s="1">
        <v>50658000</v>
      </c>
      <c r="AD43" s="1">
        <v>70092000</v>
      </c>
      <c r="AE43" s="1">
        <v>110376000</v>
      </c>
    </row>
    <row r="44" spans="1:31" ht="19" x14ac:dyDescent="0.25">
      <c r="A44" s="6" t="s">
        <v>36</v>
      </c>
      <c r="B44" s="10" t="s">
        <v>92</v>
      </c>
      <c r="C44" s="10" t="s">
        <v>92</v>
      </c>
      <c r="D44" s="10" t="s">
        <v>92</v>
      </c>
      <c r="E44" s="10">
        <v>100200000</v>
      </c>
      <c r="F44" s="10">
        <v>134100000</v>
      </c>
      <c r="G44" s="10">
        <v>310900000</v>
      </c>
      <c r="H44" s="10">
        <v>364400000</v>
      </c>
      <c r="I44" s="10">
        <v>449204000</v>
      </c>
      <c r="J44" s="10">
        <v>550663000</v>
      </c>
      <c r="K44" s="10">
        <v>631045000</v>
      </c>
      <c r="L44" s="10">
        <v>687485000</v>
      </c>
      <c r="M44" s="10">
        <v>813477000</v>
      </c>
      <c r="N44" s="10">
        <v>910655000</v>
      </c>
      <c r="O44" s="10">
        <v>1000676000</v>
      </c>
      <c r="P44" s="10">
        <v>1102304000</v>
      </c>
      <c r="Q44" s="10">
        <v>1875433000</v>
      </c>
      <c r="R44" s="10">
        <v>2226719000</v>
      </c>
      <c r="S44" s="10">
        <v>2301252000</v>
      </c>
      <c r="T44" s="10">
        <v>2607610000</v>
      </c>
      <c r="U44" s="10">
        <v>2732948000</v>
      </c>
      <c r="V44" s="10">
        <v>2835201000</v>
      </c>
      <c r="W44" s="10">
        <v>3066978000</v>
      </c>
      <c r="X44" s="10">
        <v>3010026000</v>
      </c>
      <c r="Y44" s="10">
        <v>3257975000</v>
      </c>
      <c r="Z44" s="10">
        <v>3397672000</v>
      </c>
      <c r="AA44" s="10">
        <v>3543102000</v>
      </c>
      <c r="AB44" s="10">
        <v>3833662000</v>
      </c>
      <c r="AC44" s="10">
        <v>4499787000</v>
      </c>
      <c r="AD44" s="10">
        <v>4504262000</v>
      </c>
      <c r="AE44" s="10">
        <v>5048259000</v>
      </c>
    </row>
    <row r="45" spans="1:31" ht="19" x14ac:dyDescent="0.25">
      <c r="A45" s="5" t="s">
        <v>37</v>
      </c>
      <c r="B45" s="1" t="s">
        <v>92</v>
      </c>
      <c r="C45" s="1" t="s">
        <v>92</v>
      </c>
      <c r="D45" s="1" t="s">
        <v>92</v>
      </c>
      <c r="E45" s="1">
        <v>79800000</v>
      </c>
      <c r="F45" s="1">
        <v>108400000</v>
      </c>
      <c r="G45" s="1">
        <v>171000000</v>
      </c>
      <c r="H45" s="1">
        <v>236500000</v>
      </c>
      <c r="I45" s="1">
        <v>246854000</v>
      </c>
      <c r="J45" s="1">
        <v>289004000</v>
      </c>
      <c r="K45" s="1">
        <v>353601000</v>
      </c>
      <c r="L45" s="1">
        <v>449058000</v>
      </c>
      <c r="M45" s="1">
        <v>567493000</v>
      </c>
      <c r="N45" s="1">
        <v>718366000</v>
      </c>
      <c r="O45" s="1">
        <v>883095000</v>
      </c>
      <c r="P45" s="1">
        <v>1090160000</v>
      </c>
      <c r="Q45" s="1">
        <v>1449893000</v>
      </c>
      <c r="R45" s="1">
        <v>1726379000</v>
      </c>
      <c r="S45" s="1">
        <v>1930095000</v>
      </c>
      <c r="T45" s="1">
        <v>2093767000</v>
      </c>
      <c r="U45" s="1">
        <v>2211590000</v>
      </c>
      <c r="V45" s="1">
        <v>2425103000</v>
      </c>
      <c r="W45" s="1">
        <v>2658560000</v>
      </c>
      <c r="X45" s="1">
        <v>2861556000</v>
      </c>
      <c r="Y45" s="1">
        <v>3123431000</v>
      </c>
      <c r="Z45" s="1">
        <v>3343806000</v>
      </c>
      <c r="AA45" s="1">
        <v>3587002000</v>
      </c>
      <c r="AB45" s="1">
        <v>5876572000</v>
      </c>
      <c r="AC45" s="1">
        <v>6090045000</v>
      </c>
      <c r="AD45" s="1">
        <v>6195993000</v>
      </c>
      <c r="AE45" s="1">
        <v>6536308000</v>
      </c>
    </row>
    <row r="46" spans="1:31"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v>50447000</v>
      </c>
      <c r="Q46" s="1">
        <v>720508000</v>
      </c>
      <c r="R46" s="1">
        <v>744313000</v>
      </c>
      <c r="S46" s="1">
        <v>743975000</v>
      </c>
      <c r="T46" s="1">
        <v>743907000</v>
      </c>
      <c r="U46" s="1">
        <v>758410000</v>
      </c>
      <c r="V46" s="1">
        <v>756225000</v>
      </c>
      <c r="W46" s="1">
        <v>756384000</v>
      </c>
      <c r="X46" s="1">
        <v>757142000</v>
      </c>
      <c r="Y46" s="1">
        <v>785399000</v>
      </c>
      <c r="Z46" s="1">
        <v>789058000</v>
      </c>
      <c r="AA46" s="1">
        <v>807260000</v>
      </c>
      <c r="AB46" s="1">
        <v>936814000</v>
      </c>
      <c r="AC46" s="1">
        <v>881030000</v>
      </c>
      <c r="AD46" s="1">
        <v>879340000</v>
      </c>
      <c r="AE46" s="1">
        <v>884445000</v>
      </c>
    </row>
    <row r="47" spans="1:31"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t="s">
        <v>92</v>
      </c>
      <c r="S47" s="1" t="s">
        <v>92</v>
      </c>
      <c r="T47" s="1" t="s">
        <v>92</v>
      </c>
      <c r="U47" s="1" t="s">
        <v>92</v>
      </c>
      <c r="V47" s="1" t="s">
        <v>92</v>
      </c>
      <c r="W47" s="1" t="s">
        <v>92</v>
      </c>
      <c r="X47" s="1" t="s">
        <v>92</v>
      </c>
      <c r="Y47" s="1" t="s">
        <v>92</v>
      </c>
      <c r="Z47" s="1" t="s">
        <v>92</v>
      </c>
      <c r="AA47" s="1" t="s">
        <v>92</v>
      </c>
      <c r="AB47" s="1" t="s">
        <v>92</v>
      </c>
      <c r="AC47" s="1" t="s">
        <v>92</v>
      </c>
      <c r="AD47" s="1" t="s">
        <v>92</v>
      </c>
      <c r="AE47" s="1" t="s">
        <v>92</v>
      </c>
    </row>
    <row r="48" spans="1:31"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v>50447000</v>
      </c>
      <c r="Q48" s="1">
        <v>720508000</v>
      </c>
      <c r="R48" s="1">
        <v>744313000</v>
      </c>
      <c r="S48" s="1">
        <v>743975000</v>
      </c>
      <c r="T48" s="1">
        <v>743907000</v>
      </c>
      <c r="U48" s="1">
        <v>758410000</v>
      </c>
      <c r="V48" s="1">
        <v>756225000</v>
      </c>
      <c r="W48" s="1">
        <v>756384000</v>
      </c>
      <c r="X48" s="1">
        <v>757142000</v>
      </c>
      <c r="Y48" s="1">
        <v>785399000</v>
      </c>
      <c r="Z48" s="1">
        <v>789058000</v>
      </c>
      <c r="AA48" s="1">
        <v>807260000</v>
      </c>
      <c r="AB48" s="1">
        <v>936814000</v>
      </c>
      <c r="AC48" s="1">
        <v>881030000</v>
      </c>
      <c r="AD48" s="1">
        <v>879340000</v>
      </c>
      <c r="AE48" s="1">
        <v>884445000</v>
      </c>
    </row>
    <row r="49" spans="1:31"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row>
    <row r="50" spans="1:31"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v>28767000</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row>
    <row r="51" spans="1:31" ht="19" x14ac:dyDescent="0.25">
      <c r="A51" s="5" t="s">
        <v>43</v>
      </c>
      <c r="B51" s="1" t="s">
        <v>92</v>
      </c>
      <c r="C51" s="1" t="s">
        <v>92</v>
      </c>
      <c r="D51" s="1" t="s">
        <v>92</v>
      </c>
      <c r="E51" s="1">
        <v>3600000</v>
      </c>
      <c r="F51" s="1">
        <v>5100000</v>
      </c>
      <c r="G51" s="1">
        <v>11400000</v>
      </c>
      <c r="H51" s="1">
        <v>9500000</v>
      </c>
      <c r="I51" s="1">
        <v>19937000</v>
      </c>
      <c r="J51" s="1">
        <v>17192000</v>
      </c>
      <c r="K51" s="1">
        <v>24773000</v>
      </c>
      <c r="L51" s="1">
        <v>51049000</v>
      </c>
      <c r="M51" s="1">
        <v>51387000</v>
      </c>
      <c r="N51" s="1">
        <v>84878000</v>
      </c>
      <c r="O51" s="1">
        <v>93725000</v>
      </c>
      <c r="P51" s="1">
        <v>36826000</v>
      </c>
      <c r="Q51" s="1">
        <v>118716000</v>
      </c>
      <c r="R51" s="1">
        <v>84060000</v>
      </c>
      <c r="S51" s="1">
        <v>72505000</v>
      </c>
      <c r="T51" s="1">
        <v>55217000</v>
      </c>
      <c r="U51" s="1">
        <v>46239000</v>
      </c>
      <c r="V51" s="1">
        <v>50679000</v>
      </c>
      <c r="W51" s="1">
        <v>58379000</v>
      </c>
      <c r="X51" s="1">
        <v>47960000</v>
      </c>
      <c r="Y51" s="1">
        <v>37384000</v>
      </c>
      <c r="Z51" s="1">
        <v>41349000</v>
      </c>
      <c r="AA51" s="1">
        <v>43425000</v>
      </c>
      <c r="AB51" s="1">
        <v>70112000</v>
      </c>
      <c r="AC51" s="1">
        <v>125780000</v>
      </c>
      <c r="AD51" s="1">
        <v>139112000</v>
      </c>
      <c r="AE51" s="1">
        <v>158967000</v>
      </c>
    </row>
    <row r="52" spans="1:31" ht="19" x14ac:dyDescent="0.25">
      <c r="A52" s="5" t="s">
        <v>44</v>
      </c>
      <c r="B52" s="1" t="s">
        <v>92</v>
      </c>
      <c r="C52" s="1" t="s">
        <v>92</v>
      </c>
      <c r="D52" s="1" t="s">
        <v>92</v>
      </c>
      <c r="E52" s="1">
        <v>83400000</v>
      </c>
      <c r="F52" s="1">
        <v>113500000</v>
      </c>
      <c r="G52" s="1">
        <v>182400000</v>
      </c>
      <c r="H52" s="1">
        <v>246000000</v>
      </c>
      <c r="I52" s="1">
        <v>266791000</v>
      </c>
      <c r="J52" s="1">
        <v>306196000</v>
      </c>
      <c r="K52" s="1">
        <v>378374000</v>
      </c>
      <c r="L52" s="1">
        <v>500107000</v>
      </c>
      <c r="M52" s="1">
        <v>618880000</v>
      </c>
      <c r="N52" s="1">
        <v>803244000</v>
      </c>
      <c r="O52" s="1">
        <v>976820000</v>
      </c>
      <c r="P52" s="1">
        <v>1177433000</v>
      </c>
      <c r="Q52" s="1">
        <v>2317884000</v>
      </c>
      <c r="R52" s="1">
        <v>2554752000</v>
      </c>
      <c r="S52" s="1">
        <v>2746575000</v>
      </c>
      <c r="T52" s="1">
        <v>2892891000</v>
      </c>
      <c r="U52" s="1">
        <v>3016239000</v>
      </c>
      <c r="V52" s="1">
        <v>3232007000</v>
      </c>
      <c r="W52" s="1">
        <v>3473323000</v>
      </c>
      <c r="X52" s="1">
        <v>3666658000</v>
      </c>
      <c r="Y52" s="1">
        <v>3946214000</v>
      </c>
      <c r="Z52" s="1">
        <v>4174213000</v>
      </c>
      <c r="AA52" s="1">
        <v>4437687000</v>
      </c>
      <c r="AB52" s="1">
        <v>6883498000</v>
      </c>
      <c r="AC52" s="1">
        <v>7096855000</v>
      </c>
      <c r="AD52" s="1">
        <v>7214445000</v>
      </c>
      <c r="AE52" s="1">
        <v>7579720000</v>
      </c>
    </row>
    <row r="53" spans="1:31"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row>
    <row r="54" spans="1:31" ht="20" thickBot="1" x14ac:dyDescent="0.3">
      <c r="A54" s="7" t="s">
        <v>46</v>
      </c>
      <c r="B54" s="11" t="s">
        <v>92</v>
      </c>
      <c r="C54" s="11" t="s">
        <v>92</v>
      </c>
      <c r="D54" s="11" t="s">
        <v>92</v>
      </c>
      <c r="E54" s="11">
        <v>183600000</v>
      </c>
      <c r="F54" s="11">
        <v>247600000</v>
      </c>
      <c r="G54" s="11">
        <v>493300000</v>
      </c>
      <c r="H54" s="11">
        <v>610400000</v>
      </c>
      <c r="I54" s="11">
        <v>715995000</v>
      </c>
      <c r="J54" s="11">
        <v>856859000</v>
      </c>
      <c r="K54" s="11">
        <v>1009419000</v>
      </c>
      <c r="L54" s="11">
        <v>1187592000</v>
      </c>
      <c r="M54" s="11">
        <v>1432357000</v>
      </c>
      <c r="N54" s="11">
        <v>1713899000</v>
      </c>
      <c r="O54" s="11">
        <v>1977496000</v>
      </c>
      <c r="P54" s="11">
        <v>2279737000</v>
      </c>
      <c r="Q54" s="11">
        <v>4193317000</v>
      </c>
      <c r="R54" s="11">
        <v>4781471000</v>
      </c>
      <c r="S54" s="11">
        <v>5047827000</v>
      </c>
      <c r="T54" s="11">
        <v>5500501000</v>
      </c>
      <c r="U54" s="11">
        <v>5749187000</v>
      </c>
      <c r="V54" s="11">
        <v>6067208000</v>
      </c>
      <c r="W54" s="11">
        <v>6540301000</v>
      </c>
      <c r="X54" s="11">
        <v>6676684000</v>
      </c>
      <c r="Y54" s="11">
        <v>7204189000</v>
      </c>
      <c r="Z54" s="11">
        <v>7571885000</v>
      </c>
      <c r="AA54" s="11">
        <v>7980789000</v>
      </c>
      <c r="AB54" s="11">
        <v>10717160000</v>
      </c>
      <c r="AC54" s="11">
        <v>11596642000</v>
      </c>
      <c r="AD54" s="11">
        <v>11718707000</v>
      </c>
      <c r="AE54" s="11">
        <v>12627979000</v>
      </c>
    </row>
    <row r="55" spans="1:31" ht="20" thickTop="1" x14ac:dyDescent="0.25">
      <c r="A55" s="5" t="s">
        <v>47</v>
      </c>
      <c r="B55" s="1" t="s">
        <v>92</v>
      </c>
      <c r="C55" s="1" t="s">
        <v>92</v>
      </c>
      <c r="D55" s="1" t="s">
        <v>92</v>
      </c>
      <c r="E55" s="1">
        <v>17300000</v>
      </c>
      <c r="F55" s="1">
        <v>29700000</v>
      </c>
      <c r="G55" s="1">
        <v>66700000</v>
      </c>
      <c r="H55" s="1">
        <v>64900000</v>
      </c>
      <c r="I55" s="1">
        <v>68947000</v>
      </c>
      <c r="J55" s="1">
        <v>61875000</v>
      </c>
      <c r="K55" s="1">
        <v>85370000</v>
      </c>
      <c r="L55" s="1">
        <v>176513000</v>
      </c>
      <c r="M55" s="1">
        <v>240548000</v>
      </c>
      <c r="N55" s="1">
        <v>292667000</v>
      </c>
      <c r="O55" s="1">
        <v>318404000</v>
      </c>
      <c r="P55" s="1">
        <v>380683000</v>
      </c>
      <c r="Q55" s="1">
        <v>736986000</v>
      </c>
      <c r="R55" s="1">
        <v>818153000</v>
      </c>
      <c r="S55" s="1">
        <v>895736000</v>
      </c>
      <c r="T55" s="1">
        <v>1279294000</v>
      </c>
      <c r="U55" s="1">
        <v>1929112000</v>
      </c>
      <c r="V55" s="1">
        <v>2056521000</v>
      </c>
      <c r="W55" s="1">
        <v>2417167000</v>
      </c>
      <c r="X55" s="1">
        <v>2608231000</v>
      </c>
      <c r="Y55" s="1">
        <v>2936656000</v>
      </c>
      <c r="Z55" s="1">
        <v>3190029000</v>
      </c>
      <c r="AA55" s="1">
        <v>3376403000</v>
      </c>
      <c r="AB55" s="1">
        <v>3604722000</v>
      </c>
      <c r="AC55" s="1">
        <v>4184662000</v>
      </c>
      <c r="AD55" s="1">
        <v>4695312000</v>
      </c>
      <c r="AE55" s="1">
        <v>5881157000</v>
      </c>
    </row>
    <row r="56" spans="1:31" ht="19" x14ac:dyDescent="0.25">
      <c r="A56" s="5" t="s">
        <v>48</v>
      </c>
      <c r="B56" s="1" t="s">
        <v>92</v>
      </c>
      <c r="C56" s="1" t="s">
        <v>92</v>
      </c>
      <c r="D56" s="1" t="s">
        <v>92</v>
      </c>
      <c r="E56" s="1">
        <v>3200000</v>
      </c>
      <c r="F56" s="1">
        <v>100000</v>
      </c>
      <c r="G56" s="1">
        <v>13700000</v>
      </c>
      <c r="H56" s="1">
        <v>19400000</v>
      </c>
      <c r="I56" s="1">
        <v>49121000</v>
      </c>
      <c r="J56" s="1">
        <v>16843000</v>
      </c>
      <c r="K56" s="1">
        <v>682000</v>
      </c>
      <c r="L56" s="1">
        <v>925000</v>
      </c>
      <c r="M56" s="1">
        <v>592000</v>
      </c>
      <c r="N56" s="1">
        <v>75313000</v>
      </c>
      <c r="O56" s="1">
        <v>309000</v>
      </c>
      <c r="P56" s="1">
        <v>25320000</v>
      </c>
      <c r="Q56" s="1">
        <v>8131000</v>
      </c>
      <c r="R56" s="1">
        <v>106708000</v>
      </c>
      <c r="S56" s="1">
        <v>1431000</v>
      </c>
      <c r="T56" s="1">
        <v>662000</v>
      </c>
      <c r="U56" s="1">
        <v>222000</v>
      </c>
      <c r="V56" s="1">
        <v>67000</v>
      </c>
      <c r="W56" s="1">
        <v>25000</v>
      </c>
      <c r="X56" s="1" t="s">
        <v>92</v>
      </c>
      <c r="Y56" s="1" t="s">
        <v>92</v>
      </c>
      <c r="Z56" s="1" t="s">
        <v>92</v>
      </c>
      <c r="AA56" s="1" t="s">
        <v>92</v>
      </c>
      <c r="AB56" s="1" t="s">
        <v>92</v>
      </c>
      <c r="AC56" s="1" t="s">
        <v>92</v>
      </c>
      <c r="AD56" s="1">
        <v>337832000</v>
      </c>
      <c r="AE56" s="1">
        <v>366721000</v>
      </c>
    </row>
    <row r="57" spans="1:31"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row>
    <row r="58" spans="1:31"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row>
    <row r="59" spans="1:31" ht="19" x14ac:dyDescent="0.25">
      <c r="A59" s="5" t="s">
        <v>51</v>
      </c>
      <c r="B59" s="1" t="s">
        <v>92</v>
      </c>
      <c r="C59" s="1" t="s">
        <v>92</v>
      </c>
      <c r="D59" s="1" t="s">
        <v>92</v>
      </c>
      <c r="E59" s="1">
        <v>5200000</v>
      </c>
      <c r="F59" s="1">
        <v>10600000</v>
      </c>
      <c r="G59" s="1">
        <v>22100000</v>
      </c>
      <c r="H59" s="1">
        <v>30700000</v>
      </c>
      <c r="I59" s="1">
        <v>34864000</v>
      </c>
      <c r="J59" s="1">
        <v>42418000</v>
      </c>
      <c r="K59" s="1">
        <v>61370000</v>
      </c>
      <c r="L59" s="1">
        <v>68430000</v>
      </c>
      <c r="M59" s="1">
        <v>92675000</v>
      </c>
      <c r="N59" s="1">
        <v>117701000</v>
      </c>
      <c r="O59" s="1">
        <v>115071000</v>
      </c>
      <c r="P59" s="1">
        <v>122973000</v>
      </c>
      <c r="Q59" s="1">
        <v>308384000</v>
      </c>
      <c r="R59" s="1">
        <v>306514000</v>
      </c>
      <c r="S59" s="1">
        <v>331791000</v>
      </c>
      <c r="T59" s="1">
        <v>300054000</v>
      </c>
      <c r="U59" s="1">
        <v>343531000</v>
      </c>
      <c r="V59" s="1">
        <v>366422000</v>
      </c>
      <c r="W59" s="1">
        <v>413364000</v>
      </c>
      <c r="X59" s="1">
        <v>438167000</v>
      </c>
      <c r="Y59" s="1">
        <v>463993000</v>
      </c>
      <c r="Z59" s="1">
        <v>457337000</v>
      </c>
      <c r="AA59" s="1">
        <v>517617000</v>
      </c>
      <c r="AB59" s="1">
        <v>864705000</v>
      </c>
      <c r="AC59" s="1">
        <v>1077755000</v>
      </c>
      <c r="AD59" s="1">
        <v>841471000</v>
      </c>
      <c r="AE59" s="1">
        <v>815939000</v>
      </c>
    </row>
    <row r="60" spans="1:31" ht="19" x14ac:dyDescent="0.25">
      <c r="A60" s="6" t="s">
        <v>52</v>
      </c>
      <c r="B60" s="10" t="s">
        <v>92</v>
      </c>
      <c r="C60" s="10" t="s">
        <v>92</v>
      </c>
      <c r="D60" s="10" t="s">
        <v>92</v>
      </c>
      <c r="E60" s="10">
        <v>25700000</v>
      </c>
      <c r="F60" s="10">
        <v>40400000</v>
      </c>
      <c r="G60" s="10">
        <v>102500000</v>
      </c>
      <c r="H60" s="10">
        <v>115000000</v>
      </c>
      <c r="I60" s="10">
        <v>152932000</v>
      </c>
      <c r="J60" s="10">
        <v>121136000</v>
      </c>
      <c r="K60" s="10">
        <v>147422000</v>
      </c>
      <c r="L60" s="10">
        <v>245868000</v>
      </c>
      <c r="M60" s="10">
        <v>333815000</v>
      </c>
      <c r="N60" s="10">
        <v>485681000</v>
      </c>
      <c r="O60" s="10">
        <v>433784000</v>
      </c>
      <c r="P60" s="10">
        <v>528976000</v>
      </c>
      <c r="Q60" s="10">
        <v>1053501000</v>
      </c>
      <c r="R60" s="10">
        <v>1231375000</v>
      </c>
      <c r="S60" s="10">
        <v>1228958000</v>
      </c>
      <c r="T60" s="10">
        <v>1580010000</v>
      </c>
      <c r="U60" s="10">
        <v>2272865000</v>
      </c>
      <c r="V60" s="10">
        <v>2423010000</v>
      </c>
      <c r="W60" s="10">
        <v>2830556000</v>
      </c>
      <c r="X60" s="10">
        <v>3046398000</v>
      </c>
      <c r="Y60" s="10">
        <v>3400649000</v>
      </c>
      <c r="Z60" s="10">
        <v>3647366000</v>
      </c>
      <c r="AA60" s="10">
        <v>3894020000</v>
      </c>
      <c r="AB60" s="10">
        <v>4469427000</v>
      </c>
      <c r="AC60" s="10">
        <v>5262417000</v>
      </c>
      <c r="AD60" s="10">
        <v>5874615000</v>
      </c>
      <c r="AE60" s="10">
        <v>7063817000</v>
      </c>
    </row>
    <row r="61" spans="1:31" ht="19" x14ac:dyDescent="0.25">
      <c r="A61" s="5" t="s">
        <v>53</v>
      </c>
      <c r="B61" s="1" t="s">
        <v>92</v>
      </c>
      <c r="C61" s="1" t="s">
        <v>92</v>
      </c>
      <c r="D61" s="1" t="s">
        <v>92</v>
      </c>
      <c r="E61" s="1">
        <v>200000</v>
      </c>
      <c r="F61" s="1">
        <v>22600000</v>
      </c>
      <c r="G61" s="1">
        <v>170200000</v>
      </c>
      <c r="H61" s="1">
        <v>90700000</v>
      </c>
      <c r="I61" s="1">
        <v>90463000</v>
      </c>
      <c r="J61" s="1">
        <v>165618000</v>
      </c>
      <c r="K61" s="1">
        <v>190470000</v>
      </c>
      <c r="L61" s="1">
        <v>120977000</v>
      </c>
      <c r="M61" s="1">
        <v>100322000</v>
      </c>
      <c r="N61" s="1">
        <v>25461000</v>
      </c>
      <c r="O61" s="1">
        <v>110170000</v>
      </c>
      <c r="P61" s="1">
        <v>75149000</v>
      </c>
      <c r="Q61" s="1">
        <v>724564000</v>
      </c>
      <c r="R61" s="1">
        <v>684040000</v>
      </c>
      <c r="S61" s="1">
        <v>357273000</v>
      </c>
      <c r="T61" s="1">
        <v>796912000</v>
      </c>
      <c r="U61" s="1">
        <v>1095734000</v>
      </c>
      <c r="V61" s="1">
        <v>1396141000</v>
      </c>
      <c r="W61" s="1">
        <v>1396615000</v>
      </c>
      <c r="X61" s="1">
        <v>1390018000</v>
      </c>
      <c r="Y61" s="1">
        <v>1887019000</v>
      </c>
      <c r="Z61" s="1">
        <v>2978390000</v>
      </c>
      <c r="AA61" s="1">
        <v>3417122000</v>
      </c>
      <c r="AB61" s="1">
        <v>3890527000</v>
      </c>
      <c r="AC61" s="1">
        <v>4123217000</v>
      </c>
      <c r="AD61" s="1">
        <v>5528735000</v>
      </c>
      <c r="AE61" s="1">
        <v>6178309000</v>
      </c>
    </row>
    <row r="62" spans="1:31"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row>
    <row r="63" spans="1:31" ht="19" x14ac:dyDescent="0.25">
      <c r="A63" s="5" t="s">
        <v>54</v>
      </c>
      <c r="B63" s="1" t="s">
        <v>92</v>
      </c>
      <c r="C63" s="1" t="s">
        <v>92</v>
      </c>
      <c r="D63" s="1" t="s">
        <v>92</v>
      </c>
      <c r="E63" s="1">
        <v>1500000</v>
      </c>
      <c r="F63" s="1">
        <v>2100000</v>
      </c>
      <c r="G63" s="1" t="s">
        <v>92</v>
      </c>
      <c r="H63" s="1">
        <v>1200000</v>
      </c>
      <c r="I63" s="1">
        <v>4086000</v>
      </c>
      <c r="J63" s="1">
        <v>9141000</v>
      </c>
      <c r="K63" s="1">
        <v>15939000</v>
      </c>
      <c r="L63" s="1">
        <v>29448000</v>
      </c>
      <c r="M63" s="1">
        <v>38440000</v>
      </c>
      <c r="N63" s="1">
        <v>42516000</v>
      </c>
      <c r="O63" s="1">
        <v>38171000</v>
      </c>
      <c r="P63" s="1">
        <v>27241000</v>
      </c>
      <c r="Q63" s="1" t="s">
        <v>92</v>
      </c>
      <c r="R63" s="1">
        <v>18321000</v>
      </c>
      <c r="S63" s="1">
        <v>68736000</v>
      </c>
      <c r="T63" s="1">
        <v>88864000</v>
      </c>
      <c r="U63" s="1">
        <v>79544000</v>
      </c>
      <c r="V63" s="1">
        <v>80713000</v>
      </c>
      <c r="W63" s="1">
        <v>85164000</v>
      </c>
      <c r="X63" s="1">
        <v>79772000</v>
      </c>
      <c r="Y63" s="1">
        <v>90166000</v>
      </c>
      <c r="Z63" s="1">
        <v>85406000</v>
      </c>
      <c r="AA63" s="1">
        <v>105566000</v>
      </c>
      <c r="AB63" s="1">
        <v>133280000</v>
      </c>
      <c r="AC63" s="1">
        <v>155899000</v>
      </c>
      <c r="AD63" s="1">
        <v>175212000</v>
      </c>
      <c r="AE63" s="1">
        <v>245347000</v>
      </c>
    </row>
    <row r="64" spans="1:31" ht="19" x14ac:dyDescent="0.25">
      <c r="A64" s="5" t="s">
        <v>55</v>
      </c>
      <c r="B64" s="1" t="s">
        <v>92</v>
      </c>
      <c r="C64" s="1" t="s">
        <v>92</v>
      </c>
      <c r="D64" s="1" t="s">
        <v>92</v>
      </c>
      <c r="E64" s="1">
        <v>400000</v>
      </c>
      <c r="F64" s="1">
        <v>500000</v>
      </c>
      <c r="G64" s="1">
        <v>2200000</v>
      </c>
      <c r="H64" s="1">
        <v>500000</v>
      </c>
      <c r="I64" s="1">
        <v>4783000</v>
      </c>
      <c r="J64" s="1">
        <v>4673000</v>
      </c>
      <c r="K64" s="1">
        <v>5064000</v>
      </c>
      <c r="L64" s="1">
        <v>7014000</v>
      </c>
      <c r="M64" s="1">
        <v>11963000</v>
      </c>
      <c r="N64" s="1">
        <v>14472000</v>
      </c>
      <c r="O64" s="1">
        <v>31275000</v>
      </c>
      <c r="P64" s="1">
        <v>55894000</v>
      </c>
      <c r="Q64" s="1">
        <v>133034000</v>
      </c>
      <c r="R64" s="1">
        <v>161870000</v>
      </c>
      <c r="S64" s="1">
        <v>183175000</v>
      </c>
      <c r="T64" s="1">
        <v>189864000</v>
      </c>
      <c r="U64" s="1">
        <v>192737000</v>
      </c>
      <c r="V64" s="1">
        <v>201023000</v>
      </c>
      <c r="W64" s="1">
        <v>209548000</v>
      </c>
      <c r="X64" s="1">
        <v>199182000</v>
      </c>
      <c r="Y64" s="1">
        <v>199219000</v>
      </c>
      <c r="Z64" s="1">
        <v>207677000</v>
      </c>
      <c r="AA64" s="1">
        <v>210414000</v>
      </c>
      <c r="AB64" s="1">
        <v>1826586000</v>
      </c>
      <c r="AC64" s="1">
        <v>1914851000</v>
      </c>
      <c r="AD64" s="1">
        <v>206568000</v>
      </c>
      <c r="AE64" s="1">
        <v>201258000</v>
      </c>
    </row>
    <row r="65" spans="1:31" ht="19" x14ac:dyDescent="0.25">
      <c r="A65" s="5" t="s">
        <v>56</v>
      </c>
      <c r="B65" s="1" t="s">
        <v>92</v>
      </c>
      <c r="C65" s="1" t="s">
        <v>92</v>
      </c>
      <c r="D65" s="1" t="s">
        <v>92</v>
      </c>
      <c r="E65" s="1">
        <v>2100000</v>
      </c>
      <c r="F65" s="1">
        <v>25200000</v>
      </c>
      <c r="G65" s="1">
        <v>172400000</v>
      </c>
      <c r="H65" s="1">
        <v>92400000</v>
      </c>
      <c r="I65" s="1">
        <v>99332000</v>
      </c>
      <c r="J65" s="1">
        <v>179432000</v>
      </c>
      <c r="K65" s="1">
        <v>211473000</v>
      </c>
      <c r="L65" s="1">
        <v>157439000</v>
      </c>
      <c r="M65" s="1">
        <v>150725000</v>
      </c>
      <c r="N65" s="1">
        <v>82449000</v>
      </c>
      <c r="O65" s="1">
        <v>179616000</v>
      </c>
      <c r="P65" s="1">
        <v>158284000</v>
      </c>
      <c r="Q65" s="1">
        <v>857598000</v>
      </c>
      <c r="R65" s="1">
        <v>864231000</v>
      </c>
      <c r="S65" s="1">
        <v>609184000</v>
      </c>
      <c r="T65" s="1">
        <v>1075640000</v>
      </c>
      <c r="U65" s="1">
        <v>1368015000</v>
      </c>
      <c r="V65" s="1">
        <v>1677877000</v>
      </c>
      <c r="W65" s="1">
        <v>1691327000</v>
      </c>
      <c r="X65" s="1">
        <v>1668972000</v>
      </c>
      <c r="Y65" s="1">
        <v>2176404000</v>
      </c>
      <c r="Z65" s="1">
        <v>3271473000</v>
      </c>
      <c r="AA65" s="1">
        <v>3733102000</v>
      </c>
      <c r="AB65" s="1">
        <v>5850393000</v>
      </c>
      <c r="AC65" s="1">
        <v>6193967000</v>
      </c>
      <c r="AD65" s="1">
        <v>5910515000</v>
      </c>
      <c r="AE65" s="1">
        <v>6624914000</v>
      </c>
    </row>
    <row r="66" spans="1:31"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row>
    <row r="67" spans="1:31" ht="19" x14ac:dyDescent="0.25">
      <c r="A67" s="6" t="s">
        <v>58</v>
      </c>
      <c r="B67" s="10" t="s">
        <v>92</v>
      </c>
      <c r="C67" s="10" t="s">
        <v>92</v>
      </c>
      <c r="D67" s="10" t="s">
        <v>92</v>
      </c>
      <c r="E67" s="10">
        <v>27800000</v>
      </c>
      <c r="F67" s="10">
        <v>65600000</v>
      </c>
      <c r="G67" s="10">
        <v>274900000</v>
      </c>
      <c r="H67" s="10">
        <v>207400000</v>
      </c>
      <c r="I67" s="10">
        <v>252264000</v>
      </c>
      <c r="J67" s="10">
        <v>300568000</v>
      </c>
      <c r="K67" s="10">
        <v>358895000</v>
      </c>
      <c r="L67" s="10">
        <v>403307000</v>
      </c>
      <c r="M67" s="10">
        <v>484540000</v>
      </c>
      <c r="N67" s="10">
        <v>568130000</v>
      </c>
      <c r="O67" s="10">
        <v>613400000</v>
      </c>
      <c r="P67" s="10">
        <v>687260000</v>
      </c>
      <c r="Q67" s="10">
        <v>1911099000</v>
      </c>
      <c r="R67" s="10">
        <v>2095606000</v>
      </c>
      <c r="S67" s="10">
        <v>1838142000</v>
      </c>
      <c r="T67" s="10">
        <v>2655650000</v>
      </c>
      <c r="U67" s="10">
        <v>3640880000</v>
      </c>
      <c r="V67" s="10">
        <v>4100887000</v>
      </c>
      <c r="W67" s="10">
        <v>4521883000</v>
      </c>
      <c r="X67" s="10">
        <v>4715370000</v>
      </c>
      <c r="Y67" s="10">
        <v>5577053000</v>
      </c>
      <c r="Z67" s="10">
        <v>6918839000</v>
      </c>
      <c r="AA67" s="10">
        <v>7627122000</v>
      </c>
      <c r="AB67" s="10">
        <v>10319820000</v>
      </c>
      <c r="AC67" s="10">
        <v>11456384000</v>
      </c>
      <c r="AD67" s="10">
        <v>11785130000</v>
      </c>
      <c r="AE67" s="10">
        <v>13688731000</v>
      </c>
    </row>
    <row r="68" spans="1:31" ht="19" x14ac:dyDescent="0.25">
      <c r="A68" s="5" t="s">
        <v>59</v>
      </c>
      <c r="B68" s="1" t="s">
        <v>92</v>
      </c>
      <c r="C68" s="1" t="s">
        <v>92</v>
      </c>
      <c r="D68" s="1" t="s">
        <v>92</v>
      </c>
      <c r="E68" s="1" t="s">
        <v>92</v>
      </c>
      <c r="F68" s="1" t="s">
        <v>92</v>
      </c>
      <c r="G68" s="1" t="s">
        <v>92</v>
      </c>
      <c r="H68" s="1">
        <v>500000</v>
      </c>
      <c r="I68" s="1">
        <v>515000</v>
      </c>
      <c r="J68" s="1">
        <v>528000</v>
      </c>
      <c r="K68" s="1">
        <v>534000</v>
      </c>
      <c r="L68" s="1">
        <v>547000</v>
      </c>
      <c r="M68" s="1">
        <v>554000</v>
      </c>
      <c r="N68" s="1">
        <v>1124000</v>
      </c>
      <c r="O68" s="1">
        <v>1139000</v>
      </c>
      <c r="P68" s="1">
        <v>1153000</v>
      </c>
      <c r="Q68" s="1">
        <v>1348000</v>
      </c>
      <c r="R68" s="1">
        <v>1375000</v>
      </c>
      <c r="S68" s="1">
        <v>1410000</v>
      </c>
      <c r="T68" s="1">
        <v>1272000</v>
      </c>
      <c r="U68" s="1">
        <v>1130000</v>
      </c>
      <c r="V68" s="1">
        <v>1059000</v>
      </c>
      <c r="W68" s="1">
        <v>1016000</v>
      </c>
      <c r="X68" s="1">
        <v>977000</v>
      </c>
      <c r="Y68" s="1">
        <v>929000</v>
      </c>
      <c r="Z68" s="1">
        <v>843000</v>
      </c>
      <c r="AA68" s="1">
        <v>790000</v>
      </c>
      <c r="AB68" s="1">
        <v>756000</v>
      </c>
      <c r="AC68" s="1">
        <v>711000</v>
      </c>
      <c r="AD68" s="1">
        <v>670000</v>
      </c>
      <c r="AE68" s="1" t="s">
        <v>92</v>
      </c>
    </row>
    <row r="69" spans="1:31" ht="19" x14ac:dyDescent="0.25">
      <c r="A69" s="5" t="s">
        <v>60</v>
      </c>
      <c r="B69" s="1" t="s">
        <v>92</v>
      </c>
      <c r="C69" s="1" t="s">
        <v>92</v>
      </c>
      <c r="D69" s="1" t="s">
        <v>92</v>
      </c>
      <c r="E69" s="1">
        <v>81700000</v>
      </c>
      <c r="F69" s="1">
        <v>104800000</v>
      </c>
      <c r="G69" s="1">
        <v>135500000</v>
      </c>
      <c r="H69" s="1">
        <v>180900000</v>
      </c>
      <c r="I69" s="1">
        <v>232616000</v>
      </c>
      <c r="J69" s="1">
        <v>298968000</v>
      </c>
      <c r="K69" s="1">
        <v>380960000</v>
      </c>
      <c r="L69" s="1">
        <v>481047000</v>
      </c>
      <c r="M69" s="1">
        <v>620613000</v>
      </c>
      <c r="N69" s="1">
        <v>784320000</v>
      </c>
      <c r="O69" s="1">
        <v>962405000</v>
      </c>
      <c r="P69" s="1">
        <v>1156393000</v>
      </c>
      <c r="Q69" s="1">
        <v>1342625000</v>
      </c>
      <c r="R69" s="1">
        <v>1650123000</v>
      </c>
      <c r="S69" s="1">
        <v>2069496000</v>
      </c>
      <c r="T69" s="1">
        <v>1733474000</v>
      </c>
      <c r="U69" s="1">
        <v>1023267000</v>
      </c>
      <c r="V69" s="1">
        <v>846333000</v>
      </c>
      <c r="W69" s="1">
        <v>822473000</v>
      </c>
      <c r="X69" s="1">
        <v>678840000</v>
      </c>
      <c r="Y69" s="1">
        <v>289500000</v>
      </c>
      <c r="Z69" s="1">
        <v>-612840000</v>
      </c>
      <c r="AA69" s="1">
        <v>-909186000</v>
      </c>
      <c r="AB69" s="1">
        <v>-889066000</v>
      </c>
      <c r="AC69" s="1">
        <v>-1139139000</v>
      </c>
      <c r="AD69" s="1">
        <v>-1365802000</v>
      </c>
      <c r="AE69" s="1">
        <v>-2375860000</v>
      </c>
    </row>
    <row r="70" spans="1:31" ht="19" x14ac:dyDescent="0.25">
      <c r="A70" s="5" t="s">
        <v>61</v>
      </c>
      <c r="B70" s="1" t="s">
        <v>92</v>
      </c>
      <c r="C70" s="1" t="s">
        <v>92</v>
      </c>
      <c r="D70" s="1" t="s">
        <v>92</v>
      </c>
      <c r="E70" s="1">
        <v>-21400000</v>
      </c>
      <c r="F70" s="1">
        <v>-29100000</v>
      </c>
      <c r="G70" s="1">
        <v>-39300000</v>
      </c>
      <c r="H70" s="1">
        <v>-56300000</v>
      </c>
      <c r="I70" s="1">
        <v>-76167000</v>
      </c>
      <c r="J70" s="1">
        <v>-103361000</v>
      </c>
      <c r="K70" s="1">
        <v>-137922000</v>
      </c>
      <c r="L70" s="1">
        <v>-177084000</v>
      </c>
      <c r="M70" s="1">
        <v>-224301000</v>
      </c>
      <c r="N70" s="1">
        <v>-274533000</v>
      </c>
      <c r="O70" s="1">
        <v>-331759000</v>
      </c>
      <c r="P70" s="1">
        <v>-7000000</v>
      </c>
      <c r="Q70" s="1">
        <v>-12000000</v>
      </c>
      <c r="R70" s="1">
        <v>-8000000</v>
      </c>
      <c r="S70" s="1">
        <v>-3000000</v>
      </c>
      <c r="T70" s="1">
        <v>-933229000</v>
      </c>
      <c r="U70" s="1">
        <v>-1057980000</v>
      </c>
      <c r="V70" s="1">
        <v>-1181734000</v>
      </c>
      <c r="W70" s="1">
        <v>-1334949000</v>
      </c>
      <c r="X70" s="1">
        <v>-1510694000</v>
      </c>
      <c r="Y70" s="1">
        <v>-1708911000</v>
      </c>
      <c r="Z70" s="1">
        <v>-1847329000</v>
      </c>
      <c r="AA70" s="1">
        <v>-2058550000</v>
      </c>
      <c r="AB70" s="1">
        <v>5000000</v>
      </c>
      <c r="AC70" s="1">
        <v>-2155</v>
      </c>
      <c r="AD70" s="1">
        <v>-6799000</v>
      </c>
      <c r="AE70" s="1">
        <v>2996000</v>
      </c>
    </row>
    <row r="71" spans="1:31" ht="19" x14ac:dyDescent="0.25">
      <c r="A71" s="5" t="s">
        <v>62</v>
      </c>
      <c r="B71" s="1" t="s">
        <v>92</v>
      </c>
      <c r="C71" s="1" t="s">
        <v>92</v>
      </c>
      <c r="D71" s="1" t="s">
        <v>92</v>
      </c>
      <c r="E71" s="1">
        <v>95500000</v>
      </c>
      <c r="F71" s="1">
        <v>106300000</v>
      </c>
      <c r="G71" s="1">
        <v>122200000</v>
      </c>
      <c r="H71" s="1">
        <v>277900000</v>
      </c>
      <c r="I71" s="1">
        <v>306767000</v>
      </c>
      <c r="J71" s="1">
        <v>360156000</v>
      </c>
      <c r="K71" s="1">
        <v>406952000</v>
      </c>
      <c r="L71" s="1">
        <v>479775000</v>
      </c>
      <c r="M71" s="1">
        <v>550951000</v>
      </c>
      <c r="N71" s="1">
        <v>634858000</v>
      </c>
      <c r="O71" s="1">
        <v>732311000</v>
      </c>
      <c r="P71" s="1">
        <v>441931000</v>
      </c>
      <c r="Q71" s="1">
        <v>950245000</v>
      </c>
      <c r="R71" s="1">
        <v>1042367000</v>
      </c>
      <c r="S71" s="1">
        <v>1141779000</v>
      </c>
      <c r="T71" s="1">
        <v>2043334000</v>
      </c>
      <c r="U71" s="1">
        <v>2141890000</v>
      </c>
      <c r="V71" s="1">
        <v>2300663000</v>
      </c>
      <c r="W71" s="1">
        <v>2529878000</v>
      </c>
      <c r="X71" s="1">
        <v>2792191000</v>
      </c>
      <c r="Y71" s="1">
        <v>3045618000</v>
      </c>
      <c r="Z71" s="1">
        <v>3112372000</v>
      </c>
      <c r="AA71" s="1">
        <v>3320613000</v>
      </c>
      <c r="AB71" s="1">
        <v>1280650000</v>
      </c>
      <c r="AC71" s="1">
        <v>1278688155</v>
      </c>
      <c r="AD71" s="1">
        <v>1305508000</v>
      </c>
      <c r="AE71" s="1">
        <v>1312112000</v>
      </c>
    </row>
    <row r="72" spans="1:31" ht="19" x14ac:dyDescent="0.25">
      <c r="A72" s="6" t="s">
        <v>63</v>
      </c>
      <c r="B72" s="10" t="s">
        <v>92</v>
      </c>
      <c r="C72" s="10" t="s">
        <v>92</v>
      </c>
      <c r="D72" s="10" t="s">
        <v>92</v>
      </c>
      <c r="E72" s="10">
        <v>155800000</v>
      </c>
      <c r="F72" s="10">
        <v>182000000</v>
      </c>
      <c r="G72" s="10">
        <v>218400000</v>
      </c>
      <c r="H72" s="10">
        <v>403000000</v>
      </c>
      <c r="I72" s="10">
        <v>463731000</v>
      </c>
      <c r="J72" s="10">
        <v>556291000</v>
      </c>
      <c r="K72" s="10">
        <v>650524000</v>
      </c>
      <c r="L72" s="10">
        <v>784285000</v>
      </c>
      <c r="M72" s="10">
        <v>947817000</v>
      </c>
      <c r="N72" s="10">
        <v>1145769000</v>
      </c>
      <c r="O72" s="10">
        <v>1364096000</v>
      </c>
      <c r="P72" s="10">
        <v>1592477000</v>
      </c>
      <c r="Q72" s="10">
        <v>2282218000</v>
      </c>
      <c r="R72" s="10">
        <v>2685865000</v>
      </c>
      <c r="S72" s="10">
        <v>3209685000</v>
      </c>
      <c r="T72" s="10">
        <v>2844851000</v>
      </c>
      <c r="U72" s="10">
        <v>2108307000</v>
      </c>
      <c r="V72" s="10">
        <v>1966321000</v>
      </c>
      <c r="W72" s="10">
        <v>2018418000</v>
      </c>
      <c r="X72" s="10">
        <v>1961314000</v>
      </c>
      <c r="Y72" s="10">
        <v>1627136000</v>
      </c>
      <c r="Z72" s="10">
        <v>653046000</v>
      </c>
      <c r="AA72" s="10">
        <v>353667000</v>
      </c>
      <c r="AB72" s="10">
        <v>397340000</v>
      </c>
      <c r="AC72" s="10">
        <v>140258000</v>
      </c>
      <c r="AD72" s="10">
        <v>-66423000</v>
      </c>
      <c r="AE72" s="10">
        <v>-1060752000</v>
      </c>
    </row>
    <row r="73" spans="1:31" ht="20" thickBot="1" x14ac:dyDescent="0.3">
      <c r="A73" s="7" t="s">
        <v>64</v>
      </c>
      <c r="B73" s="11" t="s">
        <v>92</v>
      </c>
      <c r="C73" s="11" t="s">
        <v>92</v>
      </c>
      <c r="D73" s="11" t="s">
        <v>92</v>
      </c>
      <c r="E73" s="11">
        <v>183600000</v>
      </c>
      <c r="F73" s="11">
        <v>247600000</v>
      </c>
      <c r="G73" s="11">
        <v>493300000</v>
      </c>
      <c r="H73" s="11">
        <v>610400000</v>
      </c>
      <c r="I73" s="11">
        <v>715995000</v>
      </c>
      <c r="J73" s="11">
        <v>856859000</v>
      </c>
      <c r="K73" s="11">
        <v>1009419000</v>
      </c>
      <c r="L73" s="11">
        <v>1187592000</v>
      </c>
      <c r="M73" s="11">
        <v>1432357000</v>
      </c>
      <c r="N73" s="11">
        <v>1713899000</v>
      </c>
      <c r="O73" s="11">
        <v>1977496000</v>
      </c>
      <c r="P73" s="11">
        <v>2279737000</v>
      </c>
      <c r="Q73" s="11">
        <v>4193317000</v>
      </c>
      <c r="R73" s="11">
        <v>4781471000</v>
      </c>
      <c r="S73" s="11">
        <v>5047827000</v>
      </c>
      <c r="T73" s="11">
        <v>5500501000</v>
      </c>
      <c r="U73" s="11">
        <v>5749187000</v>
      </c>
      <c r="V73" s="11">
        <v>6067208000</v>
      </c>
      <c r="W73" s="11">
        <v>6540301000</v>
      </c>
      <c r="X73" s="11">
        <v>6676684000</v>
      </c>
      <c r="Y73" s="11">
        <v>7204189000</v>
      </c>
      <c r="Z73" s="11">
        <v>7571885000</v>
      </c>
      <c r="AA73" s="11">
        <v>7980789000</v>
      </c>
      <c r="AB73" s="11">
        <v>10717160000</v>
      </c>
      <c r="AC73" s="11">
        <v>11596642000</v>
      </c>
      <c r="AD73" s="11">
        <v>11718707000</v>
      </c>
      <c r="AE73" s="11">
        <v>12627979000</v>
      </c>
    </row>
    <row r="74" spans="1:31"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row>
    <row r="75" spans="1:31"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row>
    <row r="76" spans="1:31" ht="19" x14ac:dyDescent="0.25">
      <c r="A76" s="5" t="s">
        <v>66</v>
      </c>
      <c r="B76" s="1">
        <v>8200000</v>
      </c>
      <c r="C76" s="1">
        <v>11100000</v>
      </c>
      <c r="D76" s="1">
        <v>14100000</v>
      </c>
      <c r="E76" s="1">
        <v>19000000</v>
      </c>
      <c r="F76" s="1">
        <v>23100000</v>
      </c>
      <c r="G76" s="1">
        <v>30800000</v>
      </c>
      <c r="H76" s="1">
        <v>45600000</v>
      </c>
      <c r="I76" s="1">
        <v>51708000</v>
      </c>
      <c r="J76" s="1">
        <v>66352000</v>
      </c>
      <c r="K76" s="1">
        <v>81992000</v>
      </c>
      <c r="L76" s="1">
        <v>100087000</v>
      </c>
      <c r="M76" s="1">
        <v>139566000</v>
      </c>
      <c r="N76" s="1">
        <v>164266000</v>
      </c>
      <c r="O76" s="1">
        <v>178085000</v>
      </c>
      <c r="P76" s="1">
        <v>193988000</v>
      </c>
      <c r="Q76" s="1">
        <v>186232000</v>
      </c>
      <c r="R76" s="1">
        <v>307498000</v>
      </c>
      <c r="S76" s="1">
        <v>419373000</v>
      </c>
      <c r="T76" s="1">
        <v>507673000</v>
      </c>
      <c r="U76" s="1">
        <v>585746000</v>
      </c>
      <c r="V76" s="1">
        <v>670292000</v>
      </c>
      <c r="W76" s="1">
        <v>778182000</v>
      </c>
      <c r="X76" s="1">
        <v>931216000</v>
      </c>
      <c r="Y76" s="1">
        <v>1037691000</v>
      </c>
      <c r="Z76" s="1">
        <v>1133804000</v>
      </c>
      <c r="AA76" s="1">
        <v>1324487000</v>
      </c>
      <c r="AB76" s="1">
        <v>1391042000</v>
      </c>
      <c r="AC76" s="1">
        <v>1752302000</v>
      </c>
      <c r="AD76" s="1">
        <v>2164685000</v>
      </c>
      <c r="AE76" s="1">
        <v>2172650000</v>
      </c>
    </row>
    <row r="77" spans="1:31" ht="19" x14ac:dyDescent="0.25">
      <c r="A77" s="5" t="s">
        <v>13</v>
      </c>
      <c r="B77" s="1">
        <v>2800000</v>
      </c>
      <c r="C77" s="1">
        <v>3200000</v>
      </c>
      <c r="D77" s="1">
        <v>4000000</v>
      </c>
      <c r="E77" s="1">
        <v>6100000</v>
      </c>
      <c r="F77" s="1">
        <v>8300000</v>
      </c>
      <c r="G77" s="1">
        <v>12200000</v>
      </c>
      <c r="H77" s="1">
        <v>17900000</v>
      </c>
      <c r="I77" s="1">
        <v>24812000</v>
      </c>
      <c r="J77" s="1">
        <v>30544000</v>
      </c>
      <c r="K77" s="1">
        <v>36907000</v>
      </c>
      <c r="L77" s="1">
        <v>42374000</v>
      </c>
      <c r="M77" s="1">
        <v>54325000</v>
      </c>
      <c r="N77" s="1">
        <v>57228000</v>
      </c>
      <c r="O77" s="1">
        <v>64938000</v>
      </c>
      <c r="P77" s="1">
        <v>78943000</v>
      </c>
      <c r="Q77" s="1">
        <v>112998000</v>
      </c>
      <c r="R77" s="1">
        <v>148179000</v>
      </c>
      <c r="S77" s="1">
        <v>161442000</v>
      </c>
      <c r="T77" s="1">
        <v>165880000</v>
      </c>
      <c r="U77" s="1">
        <v>177106000</v>
      </c>
      <c r="V77" s="1">
        <v>183180000</v>
      </c>
      <c r="W77" s="1">
        <v>194205000</v>
      </c>
      <c r="X77" s="1">
        <v>210256000</v>
      </c>
      <c r="Y77" s="1">
        <v>217866000</v>
      </c>
      <c r="Z77" s="1">
        <v>233845000</v>
      </c>
      <c r="AA77" s="1">
        <v>258937000</v>
      </c>
      <c r="AB77" s="1">
        <v>270875000</v>
      </c>
      <c r="AC77" s="1">
        <v>314635000</v>
      </c>
      <c r="AD77" s="1">
        <v>328217000</v>
      </c>
      <c r="AE77" s="1">
        <v>357933000</v>
      </c>
    </row>
    <row r="78" spans="1:31" ht="19" x14ac:dyDescent="0.25">
      <c r="A78" s="5" t="s">
        <v>67</v>
      </c>
      <c r="B78" s="1">
        <v>-100000</v>
      </c>
      <c r="C78" s="1" t="s">
        <v>92</v>
      </c>
      <c r="D78" s="1">
        <v>900000</v>
      </c>
      <c r="E78" s="1">
        <v>1500000</v>
      </c>
      <c r="F78" s="1">
        <v>-1000000</v>
      </c>
      <c r="G78" s="1">
        <v>7600000</v>
      </c>
      <c r="H78" s="1">
        <v>5500000</v>
      </c>
      <c r="I78" s="1">
        <v>3245000</v>
      </c>
      <c r="J78" s="1">
        <v>6371000</v>
      </c>
      <c r="K78" s="1">
        <v>5666000</v>
      </c>
      <c r="L78" s="1">
        <v>13796000</v>
      </c>
      <c r="M78" s="1">
        <v>7640000</v>
      </c>
      <c r="N78" s="1">
        <v>-671000</v>
      </c>
      <c r="O78" s="1">
        <v>-1017000</v>
      </c>
      <c r="P78" s="1">
        <v>-6341000</v>
      </c>
      <c r="Q78" s="1">
        <v>11031000</v>
      </c>
      <c r="R78" s="1">
        <v>50381000</v>
      </c>
      <c r="S78" s="1">
        <v>99257000</v>
      </c>
      <c r="T78" s="1">
        <v>54120000</v>
      </c>
      <c r="U78" s="1">
        <v>8162000</v>
      </c>
      <c r="V78" s="1">
        <v>1919000</v>
      </c>
      <c r="W78" s="1">
        <v>1487000</v>
      </c>
      <c r="X78" s="1">
        <v>-22650000</v>
      </c>
      <c r="Y78" s="1">
        <v>10394000</v>
      </c>
      <c r="Z78" s="1">
        <v>-4593000</v>
      </c>
      <c r="AA78" s="1">
        <v>20160000</v>
      </c>
      <c r="AB78" s="1">
        <v>21158000</v>
      </c>
      <c r="AC78" s="1">
        <v>12381000</v>
      </c>
      <c r="AD78" s="1">
        <v>20383000</v>
      </c>
      <c r="AE78" s="1">
        <v>69575000</v>
      </c>
    </row>
    <row r="79" spans="1:31"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v>13554000</v>
      </c>
      <c r="R79" s="1">
        <v>21413000</v>
      </c>
      <c r="S79" s="1">
        <v>16973000</v>
      </c>
      <c r="T79" s="1">
        <v>20579000</v>
      </c>
      <c r="U79" s="1">
        <v>22026000</v>
      </c>
      <c r="V79" s="1">
        <v>21722000</v>
      </c>
      <c r="W79" s="1">
        <v>23095000</v>
      </c>
      <c r="X79" s="1">
        <v>21899000</v>
      </c>
      <c r="Y79" s="1">
        <v>18859000</v>
      </c>
      <c r="Z79" s="1">
        <v>19401000</v>
      </c>
      <c r="AA79" s="1">
        <v>20176000</v>
      </c>
      <c r="AB79" s="1">
        <v>21921000</v>
      </c>
      <c r="AC79" s="1">
        <v>22747000</v>
      </c>
      <c r="AD79" s="1">
        <v>24656000</v>
      </c>
      <c r="AE79" s="1">
        <v>26458000</v>
      </c>
    </row>
    <row r="80" spans="1:31" ht="19" x14ac:dyDescent="0.25">
      <c r="A80" s="14" t="s">
        <v>104</v>
      </c>
      <c r="B80" s="15" t="e">
        <f t="shared" ref="B80:AE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f t="shared" si="6"/>
        <v>3.7896824120878399E-3</v>
      </c>
      <c r="R80" s="15">
        <f t="shared" si="6"/>
        <v>4.4177276874114669E-3</v>
      </c>
      <c r="S80" s="15">
        <f t="shared" si="6"/>
        <v>3.1445894182982013E-3</v>
      </c>
      <c r="T80" s="15">
        <f t="shared" si="6"/>
        <v>3.554958388727505E-3</v>
      </c>
      <c r="U80" s="15">
        <f t="shared" si="6"/>
        <v>3.5628185767359885E-3</v>
      </c>
      <c r="V80" s="15">
        <f t="shared" si="6"/>
        <v>3.2668409924326656E-3</v>
      </c>
      <c r="W80" s="15">
        <f t="shared" si="6"/>
        <v>3.200490681853488E-3</v>
      </c>
      <c r="X80" s="15">
        <f t="shared" si="6"/>
        <v>2.7488259215828338E-3</v>
      </c>
      <c r="Y80" s="15">
        <f t="shared" si="6"/>
        <v>2.1946688364705806E-3</v>
      </c>
      <c r="Z80" s="15">
        <f t="shared" si="6"/>
        <v>2.1610149385267495E-3</v>
      </c>
      <c r="AA80" s="15">
        <f t="shared" si="6"/>
        <v>2.1156768551075936E-3</v>
      </c>
      <c r="AB80" s="15">
        <f t="shared" si="6"/>
        <v>2.1597076251836825E-3</v>
      </c>
      <c r="AC80" s="15">
        <f t="shared" si="6"/>
        <v>1.9601890405724748E-3</v>
      </c>
      <c r="AD80" s="15">
        <f t="shared" si="6"/>
        <v>1.8500006340243899E-3</v>
      </c>
      <c r="AE80" s="15">
        <f t="shared" si="6"/>
        <v>1.8361038899753364E-3</v>
      </c>
    </row>
    <row r="81" spans="1:39" ht="19" x14ac:dyDescent="0.25">
      <c r="A81" s="5" t="s">
        <v>69</v>
      </c>
      <c r="B81" s="1">
        <v>-13300000</v>
      </c>
      <c r="C81" s="1">
        <v>-6800000</v>
      </c>
      <c r="D81" s="1">
        <v>-19500000</v>
      </c>
      <c r="E81" s="1">
        <v>-23100000</v>
      </c>
      <c r="F81" s="1">
        <v>-14700000</v>
      </c>
      <c r="G81" s="1">
        <v>-72200000</v>
      </c>
      <c r="H81" s="1">
        <v>-46500000</v>
      </c>
      <c r="I81" s="1">
        <v>-79013000</v>
      </c>
      <c r="J81" s="1">
        <v>-64820000</v>
      </c>
      <c r="K81" s="1">
        <v>-26823000</v>
      </c>
      <c r="L81" s="1">
        <v>4875000</v>
      </c>
      <c r="M81" s="1">
        <v>29191000</v>
      </c>
      <c r="N81" s="1">
        <v>-27973000</v>
      </c>
      <c r="O81" s="1">
        <v>-68919000</v>
      </c>
      <c r="P81" s="1">
        <v>15044000</v>
      </c>
      <c r="Q81" s="1">
        <v>-37231000</v>
      </c>
      <c r="R81" s="1">
        <v>-258768000</v>
      </c>
      <c r="S81" s="1">
        <v>22123000</v>
      </c>
      <c r="T81" s="1">
        <v>362009000</v>
      </c>
      <c r="U81" s="1">
        <v>487894000</v>
      </c>
      <c r="V81" s="1">
        <v>52265000</v>
      </c>
      <c r="W81" s="1">
        <v>234933000</v>
      </c>
      <c r="X81" s="1">
        <v>194888000</v>
      </c>
      <c r="Y81" s="1">
        <v>216466000</v>
      </c>
      <c r="Z81" s="1">
        <v>6569000</v>
      </c>
      <c r="AA81" s="1">
        <v>90430000</v>
      </c>
      <c r="AB81" s="1">
        <v>-7962000</v>
      </c>
      <c r="AC81" s="1">
        <v>725272000</v>
      </c>
      <c r="AD81" s="1">
        <v>662853000</v>
      </c>
      <c r="AE81" s="1">
        <v>521634000</v>
      </c>
    </row>
    <row r="82" spans="1:39"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v>-7437000</v>
      </c>
      <c r="R82" s="1">
        <v>-9714000</v>
      </c>
      <c r="S82" s="1">
        <v>-21748000</v>
      </c>
      <c r="T82" s="1">
        <v>-21219000</v>
      </c>
      <c r="U82" s="1">
        <v>4404000</v>
      </c>
      <c r="V82" s="1">
        <v>-16937000</v>
      </c>
      <c r="W82" s="1">
        <v>-19271000</v>
      </c>
      <c r="X82" s="1">
        <v>-23858000</v>
      </c>
      <c r="Y82" s="1">
        <v>-38548000</v>
      </c>
      <c r="Z82" s="1">
        <v>-27742000</v>
      </c>
      <c r="AA82" s="1">
        <v>18138000</v>
      </c>
      <c r="AB82" s="1">
        <v>-15577000</v>
      </c>
      <c r="AC82" s="1">
        <v>-20515000</v>
      </c>
      <c r="AD82" s="1">
        <v>-47427000</v>
      </c>
      <c r="AE82" s="1">
        <v>-75859000</v>
      </c>
    </row>
    <row r="83" spans="1:39" ht="21" x14ac:dyDescent="0.25">
      <c r="A83" s="5" t="s">
        <v>34</v>
      </c>
      <c r="B83" s="1">
        <v>-10700000</v>
      </c>
      <c r="C83" s="1">
        <v>-7600000</v>
      </c>
      <c r="D83" s="1">
        <v>-16500000</v>
      </c>
      <c r="E83" s="1">
        <v>-24900000</v>
      </c>
      <c r="F83" s="1">
        <v>-27900000</v>
      </c>
      <c r="G83" s="1">
        <v>-53300000</v>
      </c>
      <c r="H83" s="1">
        <v>-47900000</v>
      </c>
      <c r="I83" s="1">
        <v>-78145000</v>
      </c>
      <c r="J83" s="1">
        <v>-35115000</v>
      </c>
      <c r="K83" s="1">
        <v>-56305000</v>
      </c>
      <c r="L83" s="1">
        <v>-50211000</v>
      </c>
      <c r="M83" s="1">
        <v>-66375000</v>
      </c>
      <c r="N83" s="1">
        <v>-62157000</v>
      </c>
      <c r="O83" s="1">
        <v>-91427000</v>
      </c>
      <c r="P83" s="1">
        <v>-68823000</v>
      </c>
      <c r="Q83" s="1">
        <v>-142333000</v>
      </c>
      <c r="R83" s="1">
        <v>-339742000</v>
      </c>
      <c r="S83" s="1">
        <v>-110271000</v>
      </c>
      <c r="T83" s="1">
        <v>37740000</v>
      </c>
      <c r="U83" s="1">
        <v>-276904000</v>
      </c>
      <c r="V83" s="1">
        <v>-96876000</v>
      </c>
      <c r="W83" s="1">
        <v>-179742000</v>
      </c>
      <c r="X83" s="1">
        <v>-76226000</v>
      </c>
      <c r="Y83" s="1">
        <v>-119270000</v>
      </c>
      <c r="Z83" s="1">
        <v>-231802000</v>
      </c>
      <c r="AA83" s="1">
        <v>-163367000</v>
      </c>
      <c r="AB83" s="1">
        <v>-239912000</v>
      </c>
      <c r="AC83" s="1">
        <v>-198864000</v>
      </c>
      <c r="AD83" s="1">
        <v>-32634000</v>
      </c>
      <c r="AE83" s="1">
        <v>-669046000</v>
      </c>
      <c r="AL83" s="62" t="s">
        <v>126</v>
      </c>
      <c r="AM83" s="63"/>
    </row>
    <row r="84" spans="1:39"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v>50410000</v>
      </c>
      <c r="R84" s="1">
        <v>79824000</v>
      </c>
      <c r="S84" s="1">
        <v>82574000</v>
      </c>
      <c r="T84" s="1">
        <v>383632000</v>
      </c>
      <c r="U84" s="1">
        <v>645706000</v>
      </c>
      <c r="V84" s="1">
        <v>127178000</v>
      </c>
      <c r="W84" s="1">
        <v>360646000</v>
      </c>
      <c r="X84" s="1">
        <v>191064000</v>
      </c>
      <c r="Y84" s="1">
        <v>322427000</v>
      </c>
      <c r="Z84" s="1">
        <v>253265000</v>
      </c>
      <c r="AA84" s="1">
        <v>177676000</v>
      </c>
      <c r="AB84" s="1">
        <v>213423000</v>
      </c>
      <c r="AC84" s="1">
        <v>580608000</v>
      </c>
      <c r="AD84" s="1">
        <v>510911000</v>
      </c>
      <c r="AE84" s="1">
        <v>1184858000</v>
      </c>
      <c r="AL84" s="64" t="s">
        <v>127</v>
      </c>
      <c r="AM84" s="65"/>
    </row>
    <row r="85" spans="1:39" ht="20" x14ac:dyDescent="0.25">
      <c r="A85" s="5" t="s">
        <v>71</v>
      </c>
      <c r="B85" s="1" t="s">
        <v>92</v>
      </c>
      <c r="C85" s="1" t="s">
        <v>92</v>
      </c>
      <c r="D85" s="1" t="s">
        <v>92</v>
      </c>
      <c r="E85" s="1">
        <v>74500000</v>
      </c>
      <c r="F85" s="1">
        <v>93700000</v>
      </c>
      <c r="G85" s="1">
        <v>208400000</v>
      </c>
      <c r="H85" s="1">
        <v>249400000</v>
      </c>
      <c r="I85" s="1">
        <v>296272000</v>
      </c>
      <c r="J85" s="1">
        <v>429527000</v>
      </c>
      <c r="K85" s="1">
        <v>483623000</v>
      </c>
      <c r="L85" s="1">
        <v>441617000</v>
      </c>
      <c r="M85" s="1">
        <v>479662000</v>
      </c>
      <c r="N85" s="1">
        <v>424974000</v>
      </c>
      <c r="O85" s="1">
        <v>6197000</v>
      </c>
      <c r="P85" s="1">
        <v>30143000</v>
      </c>
      <c r="Q85" s="1">
        <v>62129000</v>
      </c>
      <c r="R85" s="1">
        <v>10864000</v>
      </c>
      <c r="S85" s="1">
        <v>37353000</v>
      </c>
      <c r="T85" s="1">
        <v>-30750000</v>
      </c>
      <c r="U85" s="1">
        <v>35687000</v>
      </c>
      <c r="V85" s="1">
        <v>8723000</v>
      </c>
      <c r="W85" s="1">
        <v>28219000</v>
      </c>
      <c r="X85" s="1">
        <v>41632000</v>
      </c>
      <c r="Y85" s="1">
        <v>12361000</v>
      </c>
      <c r="Z85" s="1">
        <v>-6802000</v>
      </c>
      <c r="AA85" s="1">
        <v>25707000</v>
      </c>
      <c r="AB85" s="1">
        <v>39947000</v>
      </c>
      <c r="AC85" s="1">
        <v>178245000</v>
      </c>
      <c r="AD85" s="1">
        <v>60950000</v>
      </c>
      <c r="AE85" s="1" t="s">
        <v>92</v>
      </c>
      <c r="AL85" s="23" t="s">
        <v>128</v>
      </c>
      <c r="AM85" s="24">
        <f>AE17</f>
        <v>157720000</v>
      </c>
    </row>
    <row r="86" spans="1:39" ht="20" x14ac:dyDescent="0.25">
      <c r="A86" s="5" t="s">
        <v>72</v>
      </c>
      <c r="B86" s="1">
        <v>600000</v>
      </c>
      <c r="C86" s="1">
        <v>900000</v>
      </c>
      <c r="D86" s="1">
        <v>1400000</v>
      </c>
      <c r="E86" s="1">
        <v>1400000</v>
      </c>
      <c r="F86" s="1">
        <v>2200000</v>
      </c>
      <c r="G86" s="1">
        <v>2500000</v>
      </c>
      <c r="H86" s="1">
        <v>7200000</v>
      </c>
      <c r="I86" s="1">
        <v>5080000</v>
      </c>
      <c r="J86" s="1">
        <v>11582000</v>
      </c>
      <c r="K86" s="1">
        <v>6791000</v>
      </c>
      <c r="L86" s="1">
        <v>11709000</v>
      </c>
      <c r="M86" s="1">
        <v>-4186000</v>
      </c>
      <c r="N86" s="1">
        <v>20472000</v>
      </c>
      <c r="O86" s="1">
        <v>12841000</v>
      </c>
      <c r="P86" s="1">
        <v>17784000</v>
      </c>
      <c r="Q86" s="1">
        <v>11958000</v>
      </c>
      <c r="R86" s="1">
        <v>16497000</v>
      </c>
      <c r="S86" s="1">
        <v>-15481000</v>
      </c>
      <c r="T86" s="1">
        <v>8730000</v>
      </c>
      <c r="U86" s="1">
        <v>-29379000</v>
      </c>
      <c r="V86" s="1">
        <v>-21352000</v>
      </c>
      <c r="W86" s="1">
        <v>-41472000</v>
      </c>
      <c r="X86" s="1">
        <v>-54133000</v>
      </c>
      <c r="Y86" s="1">
        <v>-47109000</v>
      </c>
      <c r="Z86" s="1">
        <v>14661000</v>
      </c>
      <c r="AA86" s="1">
        <v>13365000</v>
      </c>
      <c r="AB86" s="1">
        <v>11445000</v>
      </c>
      <c r="AC86" s="1">
        <v>9266000</v>
      </c>
      <c r="AD86" s="1">
        <v>6516000</v>
      </c>
      <c r="AE86" s="1" t="s">
        <v>92</v>
      </c>
      <c r="AL86" s="23" t="s">
        <v>129</v>
      </c>
      <c r="AM86" s="24">
        <f>AE56</f>
        <v>366721000</v>
      </c>
    </row>
    <row r="87" spans="1:39" ht="20" x14ac:dyDescent="0.25">
      <c r="A87" s="6" t="s">
        <v>73</v>
      </c>
      <c r="B87" s="10">
        <v>-1800000</v>
      </c>
      <c r="C87" s="10">
        <v>8400000</v>
      </c>
      <c r="D87" s="10">
        <v>900000</v>
      </c>
      <c r="E87" s="10">
        <v>4900000</v>
      </c>
      <c r="F87" s="10">
        <v>17900000</v>
      </c>
      <c r="G87" s="10">
        <v>-19100000</v>
      </c>
      <c r="H87" s="10">
        <v>29700000</v>
      </c>
      <c r="I87" s="10">
        <v>5832000</v>
      </c>
      <c r="J87" s="10">
        <v>50029000</v>
      </c>
      <c r="K87" s="10">
        <v>104533000</v>
      </c>
      <c r="L87" s="10">
        <v>172841000</v>
      </c>
      <c r="M87" s="10">
        <v>226536000</v>
      </c>
      <c r="N87" s="10">
        <v>213322000</v>
      </c>
      <c r="O87" s="10">
        <v>185928000</v>
      </c>
      <c r="P87" s="10">
        <v>299418000</v>
      </c>
      <c r="Q87" s="10">
        <v>298542000</v>
      </c>
      <c r="R87" s="10">
        <v>285200000</v>
      </c>
      <c r="S87" s="10">
        <v>703687000</v>
      </c>
      <c r="T87" s="10">
        <v>1118991000</v>
      </c>
      <c r="U87" s="10">
        <v>1251555000</v>
      </c>
      <c r="V87" s="10">
        <v>908026000</v>
      </c>
      <c r="W87" s="10">
        <v>1190430000</v>
      </c>
      <c r="X87" s="10">
        <v>1281476000</v>
      </c>
      <c r="Y87" s="10">
        <v>1454167000</v>
      </c>
      <c r="Z87" s="10">
        <v>1403687000</v>
      </c>
      <c r="AA87" s="10">
        <v>1727555000</v>
      </c>
      <c r="AB87" s="10">
        <v>1708479000</v>
      </c>
      <c r="AC87" s="10">
        <v>2836603000</v>
      </c>
      <c r="AD87" s="10">
        <v>3207310000</v>
      </c>
      <c r="AE87" s="10">
        <v>3148250000</v>
      </c>
      <c r="AL87" s="23" t="s">
        <v>130</v>
      </c>
      <c r="AM87" s="24">
        <f>AE61</f>
        <v>6178309000</v>
      </c>
    </row>
    <row r="88" spans="1:39" ht="20" x14ac:dyDescent="0.25">
      <c r="A88" s="5" t="s">
        <v>74</v>
      </c>
      <c r="B88" s="1">
        <v>-8500000</v>
      </c>
      <c r="C88" s="1">
        <v>-13700000</v>
      </c>
      <c r="D88" s="1">
        <v>-28600000</v>
      </c>
      <c r="E88" s="1">
        <v>-34500000</v>
      </c>
      <c r="F88" s="1">
        <v>-37200000</v>
      </c>
      <c r="G88" s="1">
        <v>-107000000</v>
      </c>
      <c r="H88" s="1">
        <v>-86000000</v>
      </c>
      <c r="I88" s="1">
        <v>-81987000</v>
      </c>
      <c r="J88" s="1">
        <v>-68521000</v>
      </c>
      <c r="K88" s="1">
        <v>-102257000</v>
      </c>
      <c r="L88" s="1">
        <v>-136497000</v>
      </c>
      <c r="M88" s="1">
        <v>-173486000</v>
      </c>
      <c r="N88" s="1">
        <v>-205159000</v>
      </c>
      <c r="O88" s="1">
        <v>-228871000</v>
      </c>
      <c r="P88" s="1">
        <v>-282655000</v>
      </c>
      <c r="Q88" s="1">
        <v>-341679000</v>
      </c>
      <c r="R88" s="1">
        <v>-414779000</v>
      </c>
      <c r="S88" s="1">
        <v>-365419000</v>
      </c>
      <c r="T88" s="1">
        <v>-328319000</v>
      </c>
      <c r="U88" s="1">
        <v>-300719000</v>
      </c>
      <c r="V88" s="1">
        <v>-395881000</v>
      </c>
      <c r="W88" s="1">
        <v>-429987000</v>
      </c>
      <c r="X88" s="1">
        <v>-414020000</v>
      </c>
      <c r="Y88" s="1">
        <v>-476344000</v>
      </c>
      <c r="Z88" s="1">
        <v>-465940000</v>
      </c>
      <c r="AA88" s="1">
        <v>-504268000</v>
      </c>
      <c r="AB88" s="1">
        <v>-628057000</v>
      </c>
      <c r="AC88" s="1">
        <v>-465579000</v>
      </c>
      <c r="AD88" s="1">
        <v>-442853000</v>
      </c>
      <c r="AE88" s="1">
        <v>-563342000</v>
      </c>
      <c r="AL88" s="33" t="s">
        <v>131</v>
      </c>
      <c r="AM88" s="34">
        <f>AM85/(AM86+AM87)</f>
        <v>2.4097674113029276E-2</v>
      </c>
    </row>
    <row r="89" spans="1:39" ht="20" customHeight="1" x14ac:dyDescent="0.25">
      <c r="A89" s="14" t="s">
        <v>105</v>
      </c>
      <c r="B89" s="15">
        <f t="shared" ref="B89:AE89" si="7">(-1*B88)/B3</f>
        <v>6.1953352769679303E-2</v>
      </c>
      <c r="C89" s="15">
        <f t="shared" si="7"/>
        <v>8.1986834230999395E-2</v>
      </c>
      <c r="D89" s="15">
        <f t="shared" si="7"/>
        <v>0.14193548387096774</v>
      </c>
      <c r="E89" s="15">
        <f t="shared" si="7"/>
        <v>0.13310185185185186</v>
      </c>
      <c r="F89" s="15">
        <f t="shared" si="7"/>
        <v>0.11757269279393173</v>
      </c>
      <c r="G89" s="15">
        <f t="shared" si="7"/>
        <v>0.17361674509167613</v>
      </c>
      <c r="H89" s="15">
        <f t="shared" si="7"/>
        <v>0.1140432303408036</v>
      </c>
      <c r="I89" s="15">
        <f t="shared" si="7"/>
        <v>9.2076669350790244E-2</v>
      </c>
      <c r="J89" s="15">
        <f t="shared" si="7"/>
        <v>6.2741733448584025E-2</v>
      </c>
      <c r="K89" s="15">
        <f t="shared" si="7"/>
        <v>7.7910688843343567E-2</v>
      </c>
      <c r="L89" s="15">
        <f t="shared" si="7"/>
        <v>9.0286780931012764E-2</v>
      </c>
      <c r="M89" s="15">
        <f t="shared" si="7"/>
        <v>0.10079123144289498</v>
      </c>
      <c r="N89" s="15">
        <f t="shared" si="7"/>
        <v>0.10030665158180782</v>
      </c>
      <c r="O89" s="15">
        <f t="shared" si="7"/>
        <v>0.10024036208480823</v>
      </c>
      <c r="P89" s="15">
        <f t="shared" si="7"/>
        <v>0.11206155922387295</v>
      </c>
      <c r="Q89" s="15">
        <f t="shared" si="7"/>
        <v>9.553304536518821E-2</v>
      </c>
      <c r="R89" s="15">
        <f t="shared" si="7"/>
        <v>8.557328129906322E-2</v>
      </c>
      <c r="S89" s="15">
        <f t="shared" si="7"/>
        <v>6.7701214908684998E-2</v>
      </c>
      <c r="T89" s="15">
        <f t="shared" si="7"/>
        <v>5.6716088402187941E-2</v>
      </c>
      <c r="U89" s="15">
        <f t="shared" si="7"/>
        <v>4.8642842076521822E-2</v>
      </c>
      <c r="V89" s="15">
        <f t="shared" si="7"/>
        <v>5.9537808623756378E-2</v>
      </c>
      <c r="W89" s="15">
        <f t="shared" si="7"/>
        <v>5.9587330020270009E-2</v>
      </c>
      <c r="X89" s="15">
        <f t="shared" si="7"/>
        <v>5.1968989819339916E-2</v>
      </c>
      <c r="Y89" s="15">
        <f t="shared" si="7"/>
        <v>5.5433338577853666E-2</v>
      </c>
      <c r="Z89" s="15">
        <f t="shared" si="7"/>
        <v>5.189955674744362E-2</v>
      </c>
      <c r="AA89" s="15">
        <f t="shared" si="7"/>
        <v>5.2878079717059677E-2</v>
      </c>
      <c r="AB89" s="15">
        <f t="shared" si="7"/>
        <v>6.1877628390583826E-2</v>
      </c>
      <c r="AC89" s="15">
        <f t="shared" si="7"/>
        <v>4.0120580881904969E-2</v>
      </c>
      <c r="AD89" s="15">
        <f t="shared" si="7"/>
        <v>3.322835540150889E-2</v>
      </c>
      <c r="AE89" s="15">
        <f t="shared" si="7"/>
        <v>3.9094203552289888E-2</v>
      </c>
      <c r="AL89" s="23" t="s">
        <v>106</v>
      </c>
      <c r="AM89" s="24">
        <f>AE27</f>
        <v>626005000</v>
      </c>
    </row>
    <row r="90" spans="1:39"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v>-63000000</v>
      </c>
      <c r="O90" s="1" t="s">
        <v>92</v>
      </c>
      <c r="P90" s="1" t="s">
        <v>92</v>
      </c>
      <c r="Q90" s="1">
        <v>-34000000</v>
      </c>
      <c r="R90" s="1" t="s">
        <v>92</v>
      </c>
      <c r="S90" s="1" t="s">
        <v>92</v>
      </c>
      <c r="T90" s="1" t="s">
        <v>92</v>
      </c>
      <c r="U90" s="1" t="s">
        <v>92</v>
      </c>
      <c r="V90" s="1" t="s">
        <v>92</v>
      </c>
      <c r="W90" s="1" t="s">
        <v>92</v>
      </c>
      <c r="X90" s="1" t="s">
        <v>92</v>
      </c>
      <c r="Y90" s="1" t="s">
        <v>92</v>
      </c>
      <c r="Z90" s="1">
        <v>-3000000</v>
      </c>
      <c r="AA90" s="1">
        <v>-35000000</v>
      </c>
      <c r="AB90" s="1">
        <v>-142000000</v>
      </c>
      <c r="AC90" s="1" t="s">
        <v>92</v>
      </c>
      <c r="AD90" s="1">
        <v>-180333000</v>
      </c>
      <c r="AE90" s="1" t="s">
        <v>92</v>
      </c>
      <c r="AL90" s="23" t="s">
        <v>19</v>
      </c>
      <c r="AM90" s="24">
        <f>AE25</f>
        <v>2798655000</v>
      </c>
    </row>
    <row r="91" spans="1:39" ht="20" x14ac:dyDescent="0.25">
      <c r="A91" s="5" t="s">
        <v>76</v>
      </c>
      <c r="B91" s="1">
        <v>-18900000</v>
      </c>
      <c r="C91" s="1">
        <v>-1100000</v>
      </c>
      <c r="D91" s="1">
        <v>-32400000</v>
      </c>
      <c r="E91" s="1">
        <v>-12500000</v>
      </c>
      <c r="F91" s="1" t="s">
        <v>92</v>
      </c>
      <c r="G91" s="1" t="s">
        <v>92</v>
      </c>
      <c r="H91" s="1" t="s">
        <v>92</v>
      </c>
      <c r="I91" s="1" t="s">
        <v>92</v>
      </c>
      <c r="J91" s="1" t="s">
        <v>92</v>
      </c>
      <c r="K91" s="1" t="s">
        <v>92</v>
      </c>
      <c r="L91" s="1" t="s">
        <v>92</v>
      </c>
      <c r="M91" s="1" t="s">
        <v>92</v>
      </c>
      <c r="N91" s="1" t="s">
        <v>92</v>
      </c>
      <c r="O91" s="1" t="s">
        <v>92</v>
      </c>
      <c r="P91" s="1">
        <v>-21724000</v>
      </c>
      <c r="Q91" s="1" t="s">
        <v>92</v>
      </c>
      <c r="R91" s="1" t="s">
        <v>92</v>
      </c>
      <c r="S91" s="1" t="s">
        <v>92</v>
      </c>
      <c r="T91" s="1" t="s">
        <v>92</v>
      </c>
      <c r="U91" s="1" t="s">
        <v>92</v>
      </c>
      <c r="V91" s="1" t="s">
        <v>92</v>
      </c>
      <c r="W91" s="1" t="s">
        <v>92</v>
      </c>
      <c r="X91" s="1" t="s">
        <v>92</v>
      </c>
      <c r="Y91" s="1" t="s">
        <v>92</v>
      </c>
      <c r="Z91" s="1" t="s">
        <v>92</v>
      </c>
      <c r="AA91" s="1" t="s">
        <v>92</v>
      </c>
      <c r="AB91" s="1" t="s">
        <v>92</v>
      </c>
      <c r="AC91" s="1">
        <v>-164111000</v>
      </c>
      <c r="AD91" s="1" t="s">
        <v>92</v>
      </c>
      <c r="AE91" s="1" t="s">
        <v>92</v>
      </c>
      <c r="AL91" s="33" t="s">
        <v>132</v>
      </c>
      <c r="AM91" s="34">
        <f>AM89/AM90</f>
        <v>0.22368066088889127</v>
      </c>
    </row>
    <row r="92" spans="1:39" ht="20" x14ac:dyDescent="0.25">
      <c r="A92" s="5" t="s">
        <v>77</v>
      </c>
      <c r="B92" s="1">
        <v>10100000</v>
      </c>
      <c r="C92" s="1">
        <v>7700000</v>
      </c>
      <c r="D92" s="1">
        <v>11100000</v>
      </c>
      <c r="E92" s="1">
        <v>34900000</v>
      </c>
      <c r="F92" s="1" t="s">
        <v>92</v>
      </c>
      <c r="G92" s="1">
        <v>500000</v>
      </c>
      <c r="H92" s="1" t="s">
        <v>92</v>
      </c>
      <c r="I92" s="1" t="s">
        <v>92</v>
      </c>
      <c r="J92" s="1" t="s">
        <v>92</v>
      </c>
      <c r="K92" s="1" t="s">
        <v>92</v>
      </c>
      <c r="L92" s="1" t="s">
        <v>92</v>
      </c>
      <c r="M92" s="1" t="s">
        <v>92</v>
      </c>
      <c r="N92" s="1" t="s">
        <v>92</v>
      </c>
      <c r="O92" s="1" t="s">
        <v>92</v>
      </c>
      <c r="P92" s="1" t="s">
        <v>92</v>
      </c>
      <c r="Q92" s="1" t="s">
        <v>92</v>
      </c>
      <c r="R92" s="1" t="s">
        <v>92</v>
      </c>
      <c r="S92" s="1">
        <v>17364000</v>
      </c>
      <c r="T92" s="1" t="s">
        <v>92</v>
      </c>
      <c r="U92" s="1" t="s">
        <v>92</v>
      </c>
      <c r="V92" s="1" t="s">
        <v>92</v>
      </c>
      <c r="W92" s="1" t="s">
        <v>92</v>
      </c>
      <c r="X92" s="1" t="s">
        <v>92</v>
      </c>
      <c r="Y92" s="1" t="s">
        <v>92</v>
      </c>
      <c r="Z92" s="1" t="s">
        <v>92</v>
      </c>
      <c r="AA92" s="1" t="s">
        <v>92</v>
      </c>
      <c r="AB92" s="1" t="s">
        <v>92</v>
      </c>
      <c r="AC92" s="1" t="s">
        <v>92</v>
      </c>
      <c r="AD92" s="1" t="s">
        <v>92</v>
      </c>
      <c r="AE92" s="1" t="s">
        <v>92</v>
      </c>
      <c r="AL92" s="35" t="s">
        <v>133</v>
      </c>
      <c r="AM92" s="36">
        <f>AM88*(1-AM91)</f>
        <v>1.8707490441541762E-2</v>
      </c>
    </row>
    <row r="93" spans="1:39" ht="19" x14ac:dyDescent="0.25">
      <c r="A93" s="5" t="s">
        <v>78</v>
      </c>
      <c r="B93" s="1">
        <v>6200000</v>
      </c>
      <c r="C93" s="1">
        <v>-1200000</v>
      </c>
      <c r="D93" s="1" t="s">
        <v>92</v>
      </c>
      <c r="E93" s="1">
        <v>900000</v>
      </c>
      <c r="F93" s="1">
        <v>-500000</v>
      </c>
      <c r="G93" s="1">
        <v>5700000</v>
      </c>
      <c r="H93" s="1">
        <v>8200000</v>
      </c>
      <c r="I93" s="1">
        <v>41470000</v>
      </c>
      <c r="J93" s="1">
        <v>-9325000</v>
      </c>
      <c r="K93" s="1">
        <v>-3128000</v>
      </c>
      <c r="L93" s="1">
        <v>1932000</v>
      </c>
      <c r="M93" s="1">
        <v>1500000</v>
      </c>
      <c r="N93" s="1">
        <v>-914000</v>
      </c>
      <c r="O93" s="1">
        <v>3670000</v>
      </c>
      <c r="P93" s="1">
        <v>4061000</v>
      </c>
      <c r="Q93" s="1">
        <v>8082000</v>
      </c>
      <c r="R93" s="1">
        <v>4118000</v>
      </c>
      <c r="S93" s="1">
        <v>-3222000</v>
      </c>
      <c r="T93" s="1">
        <v>8666000</v>
      </c>
      <c r="U93" s="1">
        <v>-16688000</v>
      </c>
      <c r="V93" s="1">
        <v>7127000</v>
      </c>
      <c r="W93" s="1">
        <v>6585000</v>
      </c>
      <c r="X93" s="1">
        <v>6832000</v>
      </c>
      <c r="Y93" s="1">
        <v>-52752000</v>
      </c>
      <c r="Z93" s="1">
        <v>4717000</v>
      </c>
      <c r="AA93" s="1">
        <v>4966000</v>
      </c>
      <c r="AB93" s="1">
        <v>-26689000</v>
      </c>
      <c r="AC93" s="1">
        <v>14795000</v>
      </c>
      <c r="AD93" s="1">
        <v>7566000</v>
      </c>
      <c r="AE93" s="1">
        <v>-176643000</v>
      </c>
      <c r="AL93" s="64" t="s">
        <v>134</v>
      </c>
      <c r="AM93" s="65"/>
    </row>
    <row r="94" spans="1:39" ht="20" x14ac:dyDescent="0.25">
      <c r="A94" s="6" t="s">
        <v>79</v>
      </c>
      <c r="B94" s="10">
        <v>-11100000</v>
      </c>
      <c r="C94" s="10">
        <v>-8300000</v>
      </c>
      <c r="D94" s="10">
        <v>-49900000</v>
      </c>
      <c r="E94" s="10">
        <v>-11200000</v>
      </c>
      <c r="F94" s="10">
        <v>-37700000</v>
      </c>
      <c r="G94" s="10">
        <v>-100800000</v>
      </c>
      <c r="H94" s="10">
        <v>-77800000</v>
      </c>
      <c r="I94" s="10">
        <v>-40517000</v>
      </c>
      <c r="J94" s="10">
        <v>-77846000</v>
      </c>
      <c r="K94" s="10">
        <v>-105385000</v>
      </c>
      <c r="L94" s="10">
        <v>-134565000</v>
      </c>
      <c r="M94" s="10">
        <v>-171986000</v>
      </c>
      <c r="N94" s="10">
        <v>-269073000</v>
      </c>
      <c r="O94" s="10">
        <v>-225201000</v>
      </c>
      <c r="P94" s="10">
        <v>-300318000</v>
      </c>
      <c r="Q94" s="10">
        <v>-367597000</v>
      </c>
      <c r="R94" s="10">
        <v>-410661000</v>
      </c>
      <c r="S94" s="10">
        <v>-351277000</v>
      </c>
      <c r="T94" s="10">
        <v>-319653000</v>
      </c>
      <c r="U94" s="10">
        <v>-317407000</v>
      </c>
      <c r="V94" s="10">
        <v>-388754000</v>
      </c>
      <c r="W94" s="10">
        <v>-423402000</v>
      </c>
      <c r="X94" s="10">
        <v>-407188000</v>
      </c>
      <c r="Y94" s="10">
        <v>-529096000</v>
      </c>
      <c r="Z94" s="10">
        <v>-464223000</v>
      </c>
      <c r="AA94" s="10">
        <v>-534302000</v>
      </c>
      <c r="AB94" s="10">
        <v>-796746000</v>
      </c>
      <c r="AC94" s="10">
        <v>-614895000</v>
      </c>
      <c r="AD94" s="10">
        <v>-615620000</v>
      </c>
      <c r="AE94" s="10">
        <v>-739985000</v>
      </c>
      <c r="AL94" s="23" t="s">
        <v>135</v>
      </c>
      <c r="AM94" s="37">
        <v>4.095E-2</v>
      </c>
    </row>
    <row r="95" spans="1:39"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v>-590187000</v>
      </c>
      <c r="R95" s="1">
        <v>-613598000</v>
      </c>
      <c r="S95" s="1">
        <v>-980027000</v>
      </c>
      <c r="T95" s="1">
        <v>-399843000</v>
      </c>
      <c r="U95" s="1">
        <v>-935000</v>
      </c>
      <c r="V95" s="1">
        <v>-224000</v>
      </c>
      <c r="W95" s="1">
        <v>-72000</v>
      </c>
      <c r="X95" s="1">
        <v>-25000</v>
      </c>
      <c r="Y95" s="1" t="s">
        <v>92</v>
      </c>
      <c r="Z95" s="1">
        <v>-2755000000</v>
      </c>
      <c r="AA95" s="1">
        <v>-2473000000</v>
      </c>
      <c r="AB95" s="1">
        <v>-2734000000</v>
      </c>
      <c r="AC95" s="1">
        <v>-1923000000</v>
      </c>
      <c r="AD95" s="1">
        <v>-300000000</v>
      </c>
      <c r="AE95" s="1">
        <v>-306591000</v>
      </c>
      <c r="AL95" s="38" t="s">
        <v>136</v>
      </c>
      <c r="AM95" s="39" cm="1">
        <f t="array" ref="AM95">_FV(A1,"Beta")</f>
        <v>0.88060000000000005</v>
      </c>
    </row>
    <row r="96" spans="1:39" ht="20" x14ac:dyDescent="0.25">
      <c r="A96" s="5" t="s">
        <v>81</v>
      </c>
      <c r="B96" s="1">
        <v>19800000</v>
      </c>
      <c r="C96" s="1">
        <v>600000</v>
      </c>
      <c r="D96" s="1">
        <v>48700000</v>
      </c>
      <c r="E96" s="1">
        <v>1900000</v>
      </c>
      <c r="F96" s="1">
        <v>1500000</v>
      </c>
      <c r="G96" s="1">
        <v>3100000</v>
      </c>
      <c r="H96" s="1">
        <v>132600000</v>
      </c>
      <c r="I96" s="1">
        <v>5354000</v>
      </c>
      <c r="J96" s="1">
        <v>17102000</v>
      </c>
      <c r="K96" s="1">
        <v>7265000</v>
      </c>
      <c r="L96" s="1">
        <v>24162000</v>
      </c>
      <c r="M96" s="1">
        <v>14373000</v>
      </c>
      <c r="N96" s="1">
        <v>18709000</v>
      </c>
      <c r="O96" s="1">
        <v>20493000</v>
      </c>
      <c r="P96" s="1">
        <v>21727000</v>
      </c>
      <c r="Q96" s="1">
        <v>22995000</v>
      </c>
      <c r="R96" s="1">
        <v>59508000</v>
      </c>
      <c r="S96" s="1">
        <v>63116000</v>
      </c>
      <c r="T96" s="1">
        <v>57562000</v>
      </c>
      <c r="U96" s="1">
        <v>63514000</v>
      </c>
      <c r="V96" s="1">
        <v>69350000</v>
      </c>
      <c r="W96" s="1">
        <v>69620000</v>
      </c>
      <c r="X96" s="1">
        <v>64613000</v>
      </c>
      <c r="Y96" s="1">
        <v>59634000</v>
      </c>
      <c r="Z96" s="1">
        <v>45762000</v>
      </c>
      <c r="AA96" s="1">
        <v>72146000</v>
      </c>
      <c r="AB96" s="1">
        <v>60206000</v>
      </c>
      <c r="AC96" s="1">
        <v>62284000</v>
      </c>
      <c r="AD96" s="1">
        <v>84915000</v>
      </c>
      <c r="AE96" s="1">
        <v>79356000</v>
      </c>
      <c r="AL96" s="23" t="s">
        <v>137</v>
      </c>
      <c r="AM96" s="37">
        <v>8.4000000000000005E-2</v>
      </c>
    </row>
    <row r="97" spans="1:39"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O97" s="1" t="s">
        <v>92</v>
      </c>
      <c r="P97" s="1" t="s">
        <v>92</v>
      </c>
      <c r="Q97" s="1" t="s">
        <v>92</v>
      </c>
      <c r="R97" s="1" t="s">
        <v>92</v>
      </c>
      <c r="S97" s="1" t="s">
        <v>92</v>
      </c>
      <c r="T97" s="1">
        <v>-976632000</v>
      </c>
      <c r="U97" s="1">
        <v>-1445287000</v>
      </c>
      <c r="V97" s="1">
        <v>-933028000</v>
      </c>
      <c r="W97" s="1">
        <v>-866484000</v>
      </c>
      <c r="X97" s="1">
        <v>-1136213000</v>
      </c>
      <c r="Y97" s="1">
        <v>-1505437000</v>
      </c>
      <c r="Z97" s="1">
        <v>-2172530000</v>
      </c>
      <c r="AA97" s="1">
        <v>-1714013000</v>
      </c>
      <c r="AB97" s="1">
        <v>-1432791000</v>
      </c>
      <c r="AC97" s="1">
        <v>-2087194000</v>
      </c>
      <c r="AD97" s="1">
        <v>-2476048000</v>
      </c>
      <c r="AE97" s="1">
        <v>-3282265000</v>
      </c>
      <c r="AL97" s="35" t="s">
        <v>138</v>
      </c>
      <c r="AM97" s="36">
        <f>(AM94)+((AM95)*(AM96-AM94))</f>
        <v>7.8859830000000006E-2</v>
      </c>
    </row>
    <row r="98" spans="1:39"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L98" s="64" t="s">
        <v>139</v>
      </c>
      <c r="AM98" s="65"/>
    </row>
    <row r="99" spans="1:39" ht="20" x14ac:dyDescent="0.25">
      <c r="A99" s="5" t="s">
        <v>84</v>
      </c>
      <c r="B99" s="1">
        <v>-5300000</v>
      </c>
      <c r="C99" s="1">
        <v>-500000</v>
      </c>
      <c r="D99" s="1">
        <v>-200000</v>
      </c>
      <c r="E99" s="1">
        <v>2800000</v>
      </c>
      <c r="F99" s="1">
        <v>19400000</v>
      </c>
      <c r="G99" s="1">
        <v>116200000</v>
      </c>
      <c r="H99" s="1">
        <v>-76500000</v>
      </c>
      <c r="I99" s="1">
        <v>28744000</v>
      </c>
      <c r="J99" s="1">
        <v>16552000</v>
      </c>
      <c r="K99" s="1">
        <v>7879000</v>
      </c>
      <c r="L99" s="1">
        <v>-70677000</v>
      </c>
      <c r="M99" s="1">
        <v>-20989000</v>
      </c>
      <c r="N99" s="1">
        <v>-602000</v>
      </c>
      <c r="O99" s="1">
        <v>17299000</v>
      </c>
      <c r="P99" s="1">
        <v>-3175000</v>
      </c>
      <c r="Q99" s="1">
        <v>619993000</v>
      </c>
      <c r="R99" s="1">
        <v>675185000</v>
      </c>
      <c r="S99" s="1">
        <v>567287000</v>
      </c>
      <c r="T99" s="1">
        <v>851406000</v>
      </c>
      <c r="U99" s="1">
        <v>335136000</v>
      </c>
      <c r="V99" s="1">
        <v>327820000</v>
      </c>
      <c r="W99" s="1">
        <v>49150000</v>
      </c>
      <c r="X99" s="1">
        <v>63078000</v>
      </c>
      <c r="Y99" s="1">
        <v>551029000</v>
      </c>
      <c r="Z99" s="1">
        <v>3842054000</v>
      </c>
      <c r="AA99" s="1">
        <v>2906581000</v>
      </c>
      <c r="AB99" s="1">
        <v>3203774000</v>
      </c>
      <c r="AC99" s="1">
        <v>2151333000</v>
      </c>
      <c r="AD99" s="1">
        <v>-3725000</v>
      </c>
      <c r="AE99" s="1">
        <v>846964000</v>
      </c>
      <c r="AL99" s="23" t="s">
        <v>140</v>
      </c>
      <c r="AM99" s="24">
        <f>AM86+AM87</f>
        <v>6545030000</v>
      </c>
    </row>
    <row r="100" spans="1:39" ht="20" x14ac:dyDescent="0.25">
      <c r="A100" s="6" t="s">
        <v>85</v>
      </c>
      <c r="B100" s="10">
        <v>14500000</v>
      </c>
      <c r="C100" s="10">
        <v>100000</v>
      </c>
      <c r="D100" s="10">
        <v>48500000</v>
      </c>
      <c r="E100" s="10">
        <v>4700000</v>
      </c>
      <c r="F100" s="10">
        <v>20900000</v>
      </c>
      <c r="G100" s="10">
        <v>119300000</v>
      </c>
      <c r="H100" s="10">
        <v>56100000</v>
      </c>
      <c r="I100" s="10">
        <v>34098000</v>
      </c>
      <c r="J100" s="10">
        <v>33654000</v>
      </c>
      <c r="K100" s="10">
        <v>15144000</v>
      </c>
      <c r="L100" s="10">
        <v>-46515000</v>
      </c>
      <c r="M100" s="10">
        <v>-6616000</v>
      </c>
      <c r="N100" s="10">
        <v>18107000</v>
      </c>
      <c r="O100" s="10">
        <v>37792000</v>
      </c>
      <c r="P100" s="10">
        <v>18552000</v>
      </c>
      <c r="Q100" s="10">
        <v>52801000</v>
      </c>
      <c r="R100" s="10">
        <v>121095000</v>
      </c>
      <c r="S100" s="10">
        <v>-349624000</v>
      </c>
      <c r="T100" s="10">
        <v>-467507000</v>
      </c>
      <c r="U100" s="10">
        <v>-1047572000</v>
      </c>
      <c r="V100" s="10">
        <v>-536082000</v>
      </c>
      <c r="W100" s="10">
        <v>-747786000</v>
      </c>
      <c r="X100" s="10">
        <v>-1008547000</v>
      </c>
      <c r="Y100" s="10">
        <v>-894774000</v>
      </c>
      <c r="Z100" s="10">
        <v>-1039714000</v>
      </c>
      <c r="AA100" s="10">
        <v>-1208286000</v>
      </c>
      <c r="AB100" s="10">
        <v>-902811000</v>
      </c>
      <c r="AC100" s="10">
        <v>-1796577000</v>
      </c>
      <c r="AD100" s="10">
        <v>-2694858000</v>
      </c>
      <c r="AE100" s="10">
        <v>-2662536000</v>
      </c>
      <c r="AL100" s="33" t="s">
        <v>141</v>
      </c>
      <c r="AM100" s="34">
        <f>AM99/AM103</f>
        <v>0.10432606072179276</v>
      </c>
    </row>
    <row r="101" spans="1:39"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v>169000</v>
      </c>
      <c r="AC101" s="1">
        <v>103000</v>
      </c>
      <c r="AD101" s="1">
        <v>-359000</v>
      </c>
      <c r="AE101" s="1">
        <v>741000</v>
      </c>
      <c r="AL101" s="38" t="s">
        <v>142</v>
      </c>
      <c r="AM101" s="40" cm="1">
        <f t="array" ref="AM101">_FV(A1,"Market cap",TRUE)</f>
        <v>56191260000</v>
      </c>
    </row>
    <row r="102" spans="1:39" ht="20" x14ac:dyDescent="0.25">
      <c r="A102" s="6" t="s">
        <v>87</v>
      </c>
      <c r="B102" s="10">
        <v>14500000</v>
      </c>
      <c r="C102" s="10">
        <v>100000</v>
      </c>
      <c r="D102" s="10">
        <v>48500000</v>
      </c>
      <c r="E102" s="10" t="s">
        <v>92</v>
      </c>
      <c r="F102" s="10" t="s">
        <v>92</v>
      </c>
      <c r="G102" s="10" t="s">
        <v>92</v>
      </c>
      <c r="H102" s="10">
        <v>8100000</v>
      </c>
      <c r="I102" s="10">
        <v>-587000</v>
      </c>
      <c r="J102" s="10">
        <v>5837000</v>
      </c>
      <c r="K102" s="10">
        <v>14292000</v>
      </c>
      <c r="L102" s="10">
        <v>-8239000</v>
      </c>
      <c r="M102" s="10">
        <v>47934000</v>
      </c>
      <c r="N102" s="10">
        <v>-37644000</v>
      </c>
      <c r="O102" s="10">
        <v>-1481000</v>
      </c>
      <c r="P102" s="10">
        <v>17652000</v>
      </c>
      <c r="Q102" s="10">
        <v>-16254000</v>
      </c>
      <c r="R102" s="10">
        <v>-4366000</v>
      </c>
      <c r="S102" s="10">
        <v>2786000</v>
      </c>
      <c r="T102" s="10">
        <v>331831000</v>
      </c>
      <c r="U102" s="10">
        <v>-113424000</v>
      </c>
      <c r="V102" s="10">
        <v>-16810000</v>
      </c>
      <c r="W102" s="10">
        <v>19242000</v>
      </c>
      <c r="X102" s="10">
        <v>-134259000</v>
      </c>
      <c r="Y102" s="10">
        <v>30297000</v>
      </c>
      <c r="Z102" s="10">
        <v>-100250000</v>
      </c>
      <c r="AA102" s="10">
        <v>-15033000</v>
      </c>
      <c r="AB102" s="10">
        <v>9091000</v>
      </c>
      <c r="AC102" s="10">
        <v>425234000</v>
      </c>
      <c r="AD102" s="10">
        <v>-103527000</v>
      </c>
      <c r="AE102" s="10">
        <v>-253530000</v>
      </c>
      <c r="AL102" s="33" t="s">
        <v>143</v>
      </c>
      <c r="AM102" s="34">
        <f>AM101/AM103</f>
        <v>0.89567393927820727</v>
      </c>
    </row>
    <row r="103" spans="1:39" ht="20" x14ac:dyDescent="0.25">
      <c r="A103" s="5" t="s">
        <v>88</v>
      </c>
      <c r="B103" s="1">
        <v>1600000</v>
      </c>
      <c r="C103" s="1">
        <v>3200000</v>
      </c>
      <c r="D103" s="1">
        <v>3400000</v>
      </c>
      <c r="E103" s="1">
        <v>2800000</v>
      </c>
      <c r="F103" s="1">
        <v>1200000</v>
      </c>
      <c r="G103" s="1">
        <v>2300000</v>
      </c>
      <c r="H103" s="1">
        <v>1700000</v>
      </c>
      <c r="I103" s="1">
        <v>9791000</v>
      </c>
      <c r="J103" s="1">
        <v>9204000</v>
      </c>
      <c r="K103" s="1">
        <v>15041000</v>
      </c>
      <c r="L103" s="1">
        <v>29333000</v>
      </c>
      <c r="M103" s="1">
        <v>21094000</v>
      </c>
      <c r="N103" s="1">
        <v>69028000</v>
      </c>
      <c r="O103" s="1">
        <v>31384000</v>
      </c>
      <c r="P103" s="1">
        <v>29903000</v>
      </c>
      <c r="Q103" s="1">
        <v>47555000</v>
      </c>
      <c r="R103" s="1">
        <v>31301000</v>
      </c>
      <c r="S103" s="1">
        <v>26935000</v>
      </c>
      <c r="T103" s="1">
        <v>29721000</v>
      </c>
      <c r="U103" s="1">
        <v>361552000</v>
      </c>
      <c r="V103" s="1">
        <v>248128000</v>
      </c>
      <c r="W103" s="1">
        <v>231318000</v>
      </c>
      <c r="X103" s="1">
        <v>250560000</v>
      </c>
      <c r="Y103" s="1">
        <v>116301000</v>
      </c>
      <c r="Z103" s="1">
        <v>146598000</v>
      </c>
      <c r="AA103" s="1">
        <v>46348000</v>
      </c>
      <c r="AB103" s="1">
        <v>31315000</v>
      </c>
      <c r="AC103" s="1">
        <v>40406000</v>
      </c>
      <c r="AD103" s="1">
        <v>465640000</v>
      </c>
      <c r="AE103" s="1">
        <v>362113000</v>
      </c>
      <c r="AL103" s="35" t="s">
        <v>144</v>
      </c>
      <c r="AM103" s="41">
        <f>AM99+AM101</f>
        <v>62736290000</v>
      </c>
    </row>
    <row r="104" spans="1:39" ht="20" thickBot="1" x14ac:dyDescent="0.3">
      <c r="A104" s="7" t="s">
        <v>89</v>
      </c>
      <c r="B104" s="11" t="s">
        <v>92</v>
      </c>
      <c r="C104" s="11" t="s">
        <v>92</v>
      </c>
      <c r="D104" s="11" t="s">
        <v>92</v>
      </c>
      <c r="E104" s="11" t="s">
        <v>92</v>
      </c>
      <c r="F104" s="11" t="s">
        <v>92</v>
      </c>
      <c r="G104" s="11" t="s">
        <v>92</v>
      </c>
      <c r="H104" s="11">
        <v>9800000</v>
      </c>
      <c r="I104" s="11">
        <v>9204000</v>
      </c>
      <c r="J104" s="11">
        <v>15041000</v>
      </c>
      <c r="K104" s="11">
        <v>29333000</v>
      </c>
      <c r="L104" s="11">
        <v>21094000</v>
      </c>
      <c r="M104" s="11">
        <v>69028000</v>
      </c>
      <c r="N104" s="11">
        <v>31384000</v>
      </c>
      <c r="O104" s="11">
        <v>29903000</v>
      </c>
      <c r="P104" s="11">
        <v>47555000</v>
      </c>
      <c r="Q104" s="11">
        <v>31301000</v>
      </c>
      <c r="R104" s="11">
        <v>26935000</v>
      </c>
      <c r="S104" s="11">
        <v>29721000</v>
      </c>
      <c r="T104" s="11">
        <v>361552000</v>
      </c>
      <c r="U104" s="11">
        <v>248128000</v>
      </c>
      <c r="V104" s="11">
        <v>231318000</v>
      </c>
      <c r="W104" s="11">
        <v>250560000</v>
      </c>
      <c r="X104" s="11">
        <v>116301000</v>
      </c>
      <c r="Y104" s="11">
        <v>146598000</v>
      </c>
      <c r="Z104" s="11">
        <v>46348000</v>
      </c>
      <c r="AA104" s="11">
        <v>31315000</v>
      </c>
      <c r="AB104" s="11">
        <v>40406000</v>
      </c>
      <c r="AC104" s="11">
        <v>465640000</v>
      </c>
      <c r="AD104" s="11">
        <v>362113000</v>
      </c>
      <c r="AE104" s="11">
        <v>108583000</v>
      </c>
      <c r="AL104" s="64" t="s">
        <v>145</v>
      </c>
      <c r="AM104" s="65"/>
    </row>
    <row r="105" spans="1:39" ht="21" thickTop="1" x14ac:dyDescent="0.25">
      <c r="A105" s="14" t="s">
        <v>107</v>
      </c>
      <c r="B105" s="1"/>
      <c r="C105" s="15">
        <f>(C106/B106)-1</f>
        <v>-0.4854368932038835</v>
      </c>
      <c r="D105" s="15">
        <f>(D106/C106)-1</f>
        <v>4.2264150943396226</v>
      </c>
      <c r="E105" s="15">
        <f>(E106/D106)-1</f>
        <v>6.8592057761732939E-2</v>
      </c>
      <c r="F105" s="15">
        <f>(F106/E106)-1</f>
        <v>-0.34797297297297303</v>
      </c>
      <c r="G105" s="15">
        <f>(G106/F106)-1</f>
        <v>5.5336787564766841</v>
      </c>
      <c r="H105" s="15">
        <f t="shared" ref="H105:AE105" si="8">(H106/G106)-1</f>
        <v>-0.55352894528152263</v>
      </c>
      <c r="I105" s="15">
        <f t="shared" si="8"/>
        <v>0.35266429840142099</v>
      </c>
      <c r="J105" s="15">
        <f t="shared" si="8"/>
        <v>-0.75717943667520182</v>
      </c>
      <c r="K105" s="15">
        <f t="shared" si="8"/>
        <v>-1.1230802509193165</v>
      </c>
      <c r="L105" s="15">
        <f t="shared" si="8"/>
        <v>14.968365553602812</v>
      </c>
      <c r="M105" s="15">
        <f t="shared" si="8"/>
        <v>0.45966321813779443</v>
      </c>
      <c r="N105" s="15">
        <f t="shared" si="8"/>
        <v>-0.84612629594721955</v>
      </c>
      <c r="O105" s="15">
        <f t="shared" si="8"/>
        <v>-6.2606884723753522</v>
      </c>
      <c r="P105" s="15">
        <f t="shared" si="8"/>
        <v>-1.3903546561721352</v>
      </c>
      <c r="Q105" s="15">
        <f t="shared" si="8"/>
        <v>-3.5733460597745035</v>
      </c>
      <c r="R105" s="15">
        <f t="shared" si="8"/>
        <v>2.0038945684679046</v>
      </c>
      <c r="S105" s="15">
        <f t="shared" si="8"/>
        <v>-3.6105155928043895</v>
      </c>
      <c r="T105" s="15">
        <f t="shared" si="8"/>
        <v>1.337412938853217</v>
      </c>
      <c r="U105" s="15">
        <f t="shared" si="8"/>
        <v>0.20256693040856377</v>
      </c>
      <c r="V105" s="15">
        <f t="shared" si="8"/>
        <v>-0.46137399088801856</v>
      </c>
      <c r="W105" s="15">
        <f t="shared" si="8"/>
        <v>0.4848197287877456</v>
      </c>
      <c r="X105" s="15">
        <f t="shared" si="8"/>
        <v>0.14072455134704387</v>
      </c>
      <c r="Y105" s="15">
        <f t="shared" si="8"/>
        <v>0.1272306606905711</v>
      </c>
      <c r="Z105" s="15">
        <f t="shared" si="8"/>
        <v>-4.0984922629146547E-2</v>
      </c>
      <c r="AA105" s="15">
        <f t="shared" si="8"/>
        <v>0.30449577551301155</v>
      </c>
      <c r="AB105" s="15">
        <f t="shared" si="8"/>
        <v>-0.11678780204481864</v>
      </c>
      <c r="AC105" s="15">
        <f t="shared" si="8"/>
        <v>1.1945350983226923</v>
      </c>
      <c r="AD105" s="15">
        <f t="shared" si="8"/>
        <v>0.16593379063223312</v>
      </c>
      <c r="AE105" s="15">
        <f t="shared" si="8"/>
        <v>-6.4949102120235525E-2</v>
      </c>
      <c r="AF105" s="15"/>
      <c r="AG105" s="15"/>
      <c r="AH105" s="15"/>
      <c r="AI105" s="15"/>
      <c r="AJ105" s="15"/>
      <c r="AK105" s="15"/>
      <c r="AL105" s="25" t="s">
        <v>108</v>
      </c>
      <c r="AM105" s="26">
        <f>(AM100*AM92)+(AM102*AM97)</f>
        <v>7.2584373370666394E-2</v>
      </c>
    </row>
    <row r="106" spans="1:39" ht="19" x14ac:dyDescent="0.25">
      <c r="A106" s="5" t="s">
        <v>90</v>
      </c>
      <c r="B106" s="1">
        <v>-10300000</v>
      </c>
      <c r="C106" s="1">
        <v>-5300000</v>
      </c>
      <c r="D106" s="1">
        <v>-27700000</v>
      </c>
      <c r="E106" s="1">
        <v>-29600000</v>
      </c>
      <c r="F106" s="1">
        <v>-19300000</v>
      </c>
      <c r="G106" s="1">
        <v>-126100000</v>
      </c>
      <c r="H106" s="1">
        <v>-56300000</v>
      </c>
      <c r="I106" s="1">
        <v>-76155000</v>
      </c>
      <c r="J106" s="1">
        <v>-18492000</v>
      </c>
      <c r="K106" s="1">
        <v>2276000</v>
      </c>
      <c r="L106" s="1">
        <v>36344000</v>
      </c>
      <c r="M106" s="1">
        <v>53050000</v>
      </c>
      <c r="N106" s="1">
        <v>8163000</v>
      </c>
      <c r="O106" s="1">
        <v>-42943000</v>
      </c>
      <c r="P106" s="1">
        <v>16763000</v>
      </c>
      <c r="Q106" s="1">
        <v>-43137000</v>
      </c>
      <c r="R106" s="1">
        <v>-129579000</v>
      </c>
      <c r="S106" s="1">
        <v>338268000</v>
      </c>
      <c r="T106" s="1">
        <v>790672000</v>
      </c>
      <c r="U106" s="1">
        <v>950836000</v>
      </c>
      <c r="V106" s="1">
        <v>512145000</v>
      </c>
      <c r="W106" s="1">
        <v>760443000</v>
      </c>
      <c r="X106" s="1">
        <v>867456000</v>
      </c>
      <c r="Y106" s="1">
        <v>977823000</v>
      </c>
      <c r="Z106" s="1">
        <v>937747000</v>
      </c>
      <c r="AA106" s="1">
        <v>1223287000</v>
      </c>
      <c r="AB106" s="1">
        <v>1080422000</v>
      </c>
      <c r="AC106" s="1">
        <v>2371024000</v>
      </c>
      <c r="AD106" s="1">
        <v>2764457000</v>
      </c>
      <c r="AE106" s="1">
        <v>2584908000</v>
      </c>
      <c r="AF106" s="42">
        <f>AE106*(1+$AM$106)</f>
        <v>2724573289.6425476</v>
      </c>
      <c r="AG106" s="42">
        <f t="shared" ref="AG106:AJ106" si="9">AF106*(1+$AM$106)</f>
        <v>2871784841.3303738</v>
      </c>
      <c r="AH106" s="42">
        <f t="shared" si="9"/>
        <v>3026950387.51441</v>
      </c>
      <c r="AI106" s="42">
        <f t="shared" si="9"/>
        <v>3190499690.857439</v>
      </c>
      <c r="AJ106" s="42">
        <f t="shared" si="9"/>
        <v>3362885734.549541</v>
      </c>
      <c r="AK106" s="43" t="s">
        <v>146</v>
      </c>
      <c r="AL106" s="44" t="s">
        <v>147</v>
      </c>
      <c r="AM106" s="45">
        <f>(SUM(AF4:AJ4)/5)</f>
        <v>5.4031048548941606E-2</v>
      </c>
    </row>
    <row r="107" spans="1:39"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43"/>
      <c r="AG107" s="43"/>
      <c r="AH107" s="43"/>
      <c r="AI107" s="43"/>
      <c r="AJ107" s="46">
        <f>AJ106*(1+AM107)/(AM108-AM107)</f>
        <v>72438862461.477158</v>
      </c>
      <c r="AK107" s="47" t="s">
        <v>148</v>
      </c>
      <c r="AL107" s="48" t="s">
        <v>149</v>
      </c>
      <c r="AM107" s="49">
        <v>2.5000000000000001E-2</v>
      </c>
    </row>
    <row r="108" spans="1:39" ht="19" x14ac:dyDescent="0.25">
      <c r="AF108" s="46">
        <f t="shared" ref="AF108:AH108" si="10">AF107+AF106</f>
        <v>2724573289.6425476</v>
      </c>
      <c r="AG108" s="46">
        <f t="shared" si="10"/>
        <v>2871784841.3303738</v>
      </c>
      <c r="AH108" s="46">
        <f t="shared" si="10"/>
        <v>3026950387.51441</v>
      </c>
      <c r="AI108" s="46">
        <f>AI107+AI106</f>
        <v>3190499690.857439</v>
      </c>
      <c r="AJ108" s="46">
        <f>AJ107+AJ106</f>
        <v>75801748196.026703</v>
      </c>
      <c r="AK108" s="47" t="s">
        <v>144</v>
      </c>
      <c r="AL108" s="50" t="s">
        <v>150</v>
      </c>
      <c r="AM108" s="51">
        <f>AM105</f>
        <v>7.2584373370666394E-2</v>
      </c>
    </row>
    <row r="109" spans="1:39" ht="19" x14ac:dyDescent="0.25">
      <c r="AF109" s="60" t="s">
        <v>151</v>
      </c>
      <c r="AG109" s="61"/>
    </row>
    <row r="110" spans="1:39" ht="20" x14ac:dyDescent="0.25">
      <c r="AF110" s="52" t="s">
        <v>152</v>
      </c>
      <c r="AG110" s="40">
        <f>NPV(AM108,AF108,AG108,AH108,AI108,AJ108)</f>
        <v>63297787431.947365</v>
      </c>
    </row>
    <row r="111" spans="1:39" ht="20" x14ac:dyDescent="0.25">
      <c r="AF111" s="52" t="s">
        <v>153</v>
      </c>
      <c r="AG111" s="40">
        <f>AE40</f>
        <v>108583000</v>
      </c>
    </row>
    <row r="112" spans="1:39" ht="20" x14ac:dyDescent="0.25">
      <c r="AF112" s="52" t="s">
        <v>140</v>
      </c>
      <c r="AG112" s="40">
        <f>AM99</f>
        <v>6545030000</v>
      </c>
    </row>
    <row r="113" spans="32:33" ht="20" x14ac:dyDescent="0.25">
      <c r="AF113" s="52" t="s">
        <v>154</v>
      </c>
      <c r="AG113" s="40">
        <f>AG110+AG111-AG112</f>
        <v>56861340431.947365</v>
      </c>
    </row>
    <row r="114" spans="32:33" ht="20" x14ac:dyDescent="0.25">
      <c r="AF114" s="52" t="s">
        <v>155</v>
      </c>
      <c r="AG114" s="53">
        <f>AE34*(1+(AK16*5))</f>
        <v>44826569.022963166</v>
      </c>
    </row>
    <row r="115" spans="32:33" ht="20" x14ac:dyDescent="0.25">
      <c r="AF115" s="54" t="s">
        <v>156</v>
      </c>
      <c r="AG115" s="55">
        <f>AG113/AG114</f>
        <v>1268.4740695371797</v>
      </c>
    </row>
    <row r="116" spans="32:33" ht="20" x14ac:dyDescent="0.25">
      <c r="AF116" s="52" t="s">
        <v>157</v>
      </c>
      <c r="AG116" s="56" cm="1">
        <f t="array" ref="AG116">_FV(A1,"Price")</f>
        <v>923</v>
      </c>
    </row>
    <row r="117" spans="32:33" ht="20" x14ac:dyDescent="0.25">
      <c r="AF117" s="57" t="s">
        <v>158</v>
      </c>
      <c r="AG117" s="58">
        <f>AG115/AG116-1</f>
        <v>0.37429476656249161</v>
      </c>
    </row>
    <row r="118" spans="32:33" ht="20" x14ac:dyDescent="0.25">
      <c r="AF118" s="57" t="s">
        <v>159</v>
      </c>
      <c r="AG118" s="59" t="str">
        <f>IF(AG115&gt;AG116,"BUY","SELL")</f>
        <v>BUY</v>
      </c>
    </row>
  </sheetData>
  <mergeCells count="6">
    <mergeCell ref="AF109:AG109"/>
    <mergeCell ref="AL83:AM83"/>
    <mergeCell ref="AL84:AM84"/>
    <mergeCell ref="AL93:AM93"/>
    <mergeCell ref="AL98:AM98"/>
    <mergeCell ref="AL104:AM104"/>
  </mergeCells>
  <hyperlinks>
    <hyperlink ref="A1" r:id="rId1" tooltip="https://roic.ai/company/ORLY" display="ROIC.AI | ORL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898173/000089817301000023/0000898173-01-000023-index.htm" xr:uid="{00000000-0004-0000-0000-000016000000}"/>
    <hyperlink ref="I74" r:id="rId17" tooltip="https://www.sec.gov/Archives/edgar/data/898173/000089817301000023/0000898173-01-000023-index.htm" xr:uid="{00000000-0004-0000-0000-000017000000}"/>
    <hyperlink ref="J36" r:id="rId18" tooltip="https://www.sec.gov/Archives/edgar/data/898173/000089817302000023/0000898173-02-000023-index.htm" xr:uid="{00000000-0004-0000-0000-000019000000}"/>
    <hyperlink ref="J74" r:id="rId19" tooltip="https://www.sec.gov/Archives/edgar/data/898173/000089817302000023/0000898173-02-000023-index.htm"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www.sec.gov/Archives/edgar/data/898173/000089817306000027/form105k2005.htm" xr:uid="{00000000-0004-0000-0000-000025000000}"/>
    <hyperlink ref="N74" r:id="rId27" tooltip="https://www.sec.gov/Archives/edgar/data/898173/000089817306000027/form105k2005.htm" xr:uid="{00000000-0004-0000-0000-000026000000}"/>
    <hyperlink ref="O36" r:id="rId28" tooltip="https://www.sec.gov/Archives/edgar/data/898173/000089817307000024/form10k2006.htm" xr:uid="{00000000-0004-0000-0000-000028000000}"/>
    <hyperlink ref="O74" r:id="rId29" tooltip="https://www.sec.gov/Archives/edgar/data/898173/000089817307000024/form10k2006.htm" xr:uid="{00000000-0004-0000-0000-000029000000}"/>
    <hyperlink ref="P36" r:id="rId30" tooltip="https://www.sec.gov/Archives/edgar/data/898173/000089817308000015/form10k2007.htm" xr:uid="{00000000-0004-0000-0000-00002B000000}"/>
    <hyperlink ref="P74" r:id="rId31" tooltip="https://www.sec.gov/Archives/edgar/data/898173/000089817308000015/form10k2007.htm" xr:uid="{00000000-0004-0000-0000-00002C000000}"/>
    <hyperlink ref="Q36" r:id="rId32" tooltip="https://www.sec.gov/Archives/edgar/data/898173/000119312509041373/0001193125-09-041373-index.html" xr:uid="{00000000-0004-0000-0000-00002E000000}"/>
    <hyperlink ref="Q74" r:id="rId33" tooltip="https://www.sec.gov/Archives/edgar/data/898173/000119312509041373/0001193125-09-041373-index.html" xr:uid="{00000000-0004-0000-0000-00002F000000}"/>
    <hyperlink ref="R36" r:id="rId34" tooltip="https://www.sec.gov/Archives/edgar/data/898173/000119312510043016/0001193125-10-043016-index.html" xr:uid="{00000000-0004-0000-0000-000031000000}"/>
    <hyperlink ref="R74" r:id="rId35" tooltip="https://www.sec.gov/Archives/edgar/data/898173/000119312510043016/0001193125-10-043016-index.html" xr:uid="{00000000-0004-0000-0000-000032000000}"/>
    <hyperlink ref="S36" r:id="rId36" tooltip="https://www.sec.gov/Archives/edgar/data/898173/000119312511049998/d10k.htm" xr:uid="{00000000-0004-0000-0000-000034000000}"/>
    <hyperlink ref="S74" r:id="rId37" tooltip="https://www.sec.gov/Archives/edgar/data/898173/000119312511049998/d10k.htm" xr:uid="{00000000-0004-0000-0000-000035000000}"/>
    <hyperlink ref="T36" r:id="rId38" tooltip="https://www.sec.gov/Archives/edgar/data/898173/000119312512085384/0001193125-12-085384-index.html" xr:uid="{00000000-0004-0000-0000-000037000000}"/>
    <hyperlink ref="T74" r:id="rId39" tooltip="https://www.sec.gov/Archives/edgar/data/898173/000119312512085384/0001193125-12-085384-index.html" xr:uid="{00000000-0004-0000-0000-000038000000}"/>
    <hyperlink ref="U36" r:id="rId40" tooltip="https://www.sec.gov/Archives/edgar/data/898173/000089817313000006/0000898173-13-000006-index.html" xr:uid="{00000000-0004-0000-0000-00003A000000}"/>
    <hyperlink ref="U74" r:id="rId41" tooltip="https://www.sec.gov/Archives/edgar/data/898173/000089817313000006/0000898173-13-000006-index.html" xr:uid="{00000000-0004-0000-0000-00003B000000}"/>
    <hyperlink ref="V36" r:id="rId42" tooltip="https://www.sec.gov/Archives/edgar/data/898173/000089817314000064/orly-20131231x10k.htm" xr:uid="{00000000-0004-0000-0000-00003D000000}"/>
    <hyperlink ref="V74" r:id="rId43" tooltip="https://www.sec.gov/Archives/edgar/data/898173/000089817314000064/orly-20131231x10k.htm" xr:uid="{00000000-0004-0000-0000-00003E000000}"/>
    <hyperlink ref="W36" r:id="rId44" tooltip="https://www.sec.gov/Archives/edgar/data/898173/000089817315000076/orly-20141231x10xk.htm" xr:uid="{00000000-0004-0000-0000-000040000000}"/>
    <hyperlink ref="W74" r:id="rId45" tooltip="https://www.sec.gov/Archives/edgar/data/898173/000089817315000076/orly-20141231x10xk.htm" xr:uid="{00000000-0004-0000-0000-000041000000}"/>
    <hyperlink ref="X36" r:id="rId46" tooltip="https://www.sec.gov/Archives/edgar/data/898173/000089817316000276/0000898173-16-000276-index.html" xr:uid="{00000000-0004-0000-0000-000043000000}"/>
    <hyperlink ref="X74" r:id="rId47" tooltip="https://www.sec.gov/Archives/edgar/data/898173/000089817316000276/0000898173-16-000276-index.html" xr:uid="{00000000-0004-0000-0000-000044000000}"/>
    <hyperlink ref="Y36" r:id="rId48" tooltip="https://www.sec.gov/Archives/edgar/data/898173/000089817317000091/0000898173-17-000091-index.html" xr:uid="{00000000-0004-0000-0000-000046000000}"/>
    <hyperlink ref="Y74" r:id="rId49" tooltip="https://www.sec.gov/Archives/edgar/data/898173/000089817317000091/0000898173-17-000091-index.html" xr:uid="{00000000-0004-0000-0000-000047000000}"/>
    <hyperlink ref="Z36" r:id="rId50" tooltip="https://www.sec.gov/Archives/edgar/data/898173/000089817318000077/0000898173-18-000077-index.html" xr:uid="{00000000-0004-0000-0000-000049000000}"/>
    <hyperlink ref="Z74" r:id="rId51" tooltip="https://www.sec.gov/Archives/edgar/data/898173/000089817318000077/0000898173-18-000077-index.html" xr:uid="{00000000-0004-0000-0000-00004A000000}"/>
    <hyperlink ref="AA36" r:id="rId52" tooltip="https://www.sec.gov/Archives/edgar/data/898173/000089817319000060/0000898173-19-000060-index.html" xr:uid="{00000000-0004-0000-0000-00004C000000}"/>
    <hyperlink ref="AA74" r:id="rId53" tooltip="https://www.sec.gov/Archives/edgar/data/898173/000089817319000060/0000898173-19-000060-index.html" xr:uid="{00000000-0004-0000-0000-00004D000000}"/>
    <hyperlink ref="AB36" r:id="rId54" tooltip="https://www.sec.gov/Archives/edgar/data/898173/000089817320000007/0000898173-20-000007-index.html" xr:uid="{00000000-0004-0000-0000-00004F000000}"/>
    <hyperlink ref="AB74" r:id="rId55" tooltip="https://www.sec.gov/Archives/edgar/data/898173/000089817320000007/0000898173-20-000007-index.html" xr:uid="{00000000-0004-0000-0000-000050000000}"/>
    <hyperlink ref="AC36" r:id="rId56" tooltip="https://www.sec.gov/Archives/edgar/data/898173/000089817321000012/0000898173-21-000012-index.htm" xr:uid="{00000000-0004-0000-0000-000052000000}"/>
    <hyperlink ref="AC74" r:id="rId57" tooltip="https://www.sec.gov/Archives/edgar/data/898173/000089817321000012/0000898173-21-000012-index.htm" xr:uid="{00000000-0004-0000-0000-000053000000}"/>
    <hyperlink ref="AD36" r:id="rId58" tooltip="https://www.sec.gov/Archives/edgar/data/898173/000089817322000012/0000898173-22-000012-index.htm" xr:uid="{00000000-0004-0000-0000-000055000000}"/>
    <hyperlink ref="AD74" r:id="rId59" tooltip="https://www.sec.gov/Archives/edgar/data/898173/000089817322000012/0000898173-22-000012-index.htm" xr:uid="{00000000-0004-0000-0000-000056000000}"/>
    <hyperlink ref="AE36" r:id="rId60" tooltip="https://www.sec.gov/Archives/edgar/data/898173/000089817323000011/0000898173-23-000011-index.htm" xr:uid="{00000000-0004-0000-0000-000058000000}"/>
    <hyperlink ref="AE74" r:id="rId61" tooltip="https://www.sec.gov/Archives/edgar/data/898173/000089817323000011/0000898173-23-000011-index.htm" xr:uid="{00000000-0004-0000-0000-000059000000}"/>
    <hyperlink ref="AF1" r:id="rId62" display="https://finbox.com/NASDAQGS:ORLY/explorer/revenue_proj" xr:uid="{1592E5EF-D115-784C-B95A-AB5236BDD0CF}"/>
  </hyperlinks>
  <pageMargins left="0.7" right="0.7" top="0.75" bottom="0.75" header="0.3" footer="0.3"/>
  <drawing r:id="rId6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2023-03-13T12:33:50Z</dcterms:created>
  <dcterms:modified xsi:type="dcterms:W3CDTF">2023-05-29T09:24:01Z</dcterms:modified>
</cp:coreProperties>
</file>