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E7181DAB-C2E4-0B47-9ED5-EBCB6351B3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16" i="1" l="1" a="1"/>
  <c r="AD116" i="1" s="1"/>
  <c r="AD106" i="1"/>
  <c r="AE106" i="1"/>
  <c r="AF106" i="1" s="1"/>
  <c r="AG106" i="1" s="1"/>
  <c r="AC106" i="1"/>
  <c r="AJ101" i="1" a="1"/>
  <c r="AJ101" i="1" s="1"/>
  <c r="AJ95" i="1" a="1"/>
  <c r="AJ95" i="1" s="1"/>
  <c r="AJ97" i="1" s="1"/>
  <c r="AD111" i="1"/>
  <c r="AC108" i="1"/>
  <c r="AJ90" i="1"/>
  <c r="AJ89" i="1"/>
  <c r="AJ91" i="1" s="1"/>
  <c r="AJ87" i="1"/>
  <c r="AJ86" i="1"/>
  <c r="AJ99" i="1" s="1"/>
  <c r="AJ85" i="1"/>
  <c r="AH19" i="1"/>
  <c r="AH16" i="1"/>
  <c r="AD114" i="1" s="1"/>
  <c r="AK13" i="1"/>
  <c r="AJ13" i="1"/>
  <c r="AI13" i="1"/>
  <c r="AH13" i="1"/>
  <c r="AK10" i="1"/>
  <c r="AJ10" i="1"/>
  <c r="AI10" i="1"/>
  <c r="AH10" i="1"/>
  <c r="AK7" i="1"/>
  <c r="AJ7" i="1"/>
  <c r="AI7" i="1"/>
  <c r="AH7" i="1"/>
  <c r="AK4" i="1"/>
  <c r="AJ4" i="1"/>
  <c r="AI4" i="1"/>
  <c r="AH4" i="1"/>
  <c r="AG4" i="1"/>
  <c r="AF4" i="1"/>
  <c r="AE4" i="1"/>
  <c r="AD4" i="1"/>
  <c r="AC4" i="1"/>
  <c r="AJ88" i="1" l="1"/>
  <c r="AJ106" i="1"/>
  <c r="AJ16" i="1"/>
  <c r="AK16" i="1"/>
  <c r="AI16" i="1"/>
  <c r="AD108" i="1"/>
  <c r="AJ92" i="1"/>
  <c r="AJ103" i="1"/>
  <c r="AJ102" i="1" s="1"/>
  <c r="AD112" i="1"/>
  <c r="AE108" i="1" l="1"/>
  <c r="AJ100" i="1"/>
  <c r="AJ105" i="1" s="1"/>
  <c r="AJ108" i="1" s="1"/>
  <c r="AG107" i="1" l="1"/>
  <c r="AG108" i="1" s="1"/>
  <c r="AD110" i="1" s="1"/>
  <c r="AD113" i="1" s="1"/>
  <c r="AD115" i="1" s="1"/>
  <c r="AF108" i="1"/>
  <c r="AD118" i="1" l="1"/>
  <c r="AD117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<sst xmlns="http://schemas.openxmlformats.org/spreadsheetml/2006/main" count="771" uniqueCount="160">
  <si>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</si>
  <si>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</si>
  <si>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</si>
  <si>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</si>
  <si>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</si>
  <si>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</si>
  <si>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</si>
  <si>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</si>
  <si>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</si>
  <si>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</si>
  <si>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</si>
  <si>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</si>
  <si>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</si>
  <si>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</si>
  <si>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</si>
  <si>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</si>
  <si>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</si>
  <si>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</si>
  <si>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</si>
  <si>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</si>
  <si>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</si>
  <si>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</si>
  <si>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</si>
  <si>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</si>
  <si>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</si>
  <si>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</si>
  <si>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</si>
  <si>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</si>
  <si>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</si>
  <si>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</si>
  <si>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</si>
  <si>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</si>
  <si>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</si>
  <si>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</si>
  <si>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</si>
  <si>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</si>
  <si>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</si>
  <si>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</si>
  <si>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</si>
  <si>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</si>
  <si>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</si>
  <si>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</si>
  <si>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</si>
  <si>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</si>
  <si>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</si>
  <si>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</si>
  <si>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</si>
  <si>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</si>
  <si>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</si>
  <si>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</si>
  <si>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</si>
  <si>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</si>
  <si>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</si>
  <si>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</si>
  <si>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</si>
  <si>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</si>
  <si>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</si>
  <si>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</si>
  <si>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</si>
  <si>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</si>
  <si>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</si>
  <si>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</si>
  <si>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</si>
  <si>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</si>
  <si>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</si>
  <si>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</si>
  <si>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</si>
  <si>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</si>
  <si>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</si>
  <si>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</si>
  <si>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</si>
  <si>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</si>
  <si>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</si>
  <si>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</si>
  <si>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</si>
  <si>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</si>
  <si>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</si>
  <si>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</si>
  <si>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</si>
  <si>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</si>
  <si>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</si>
  <si>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</si>
  <si>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</si>
  <si>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</si>
  <si>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</si>
  <si>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</si>
  <si>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</si>
  <si>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</si>
  <si>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</si>
  <si>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</si>
  <si>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</si>
  <si>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</si>
  <si>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</si>
  <si>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</si>
  <si>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</si>
  <si>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</si>
  <si>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</si>
  <si>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</si>
  <si>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</si>
  <si>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</si>
  <si>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</si>
  <si>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</si>
  <si>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</si>
  <si>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</si>
  <si>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</si>
  <si>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</si>
  <si>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</si>
  <si>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</si>
  <si>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</si>
  <si>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</si>
  <si>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</si>
  <si>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</si>
  <si>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</si>
  <si>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</si>
  <si>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</si>
  <si>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</si>
  <si>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</si>
  <si>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</si>
  <si>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</si>
  <si>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</si>
  <si>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</si>
  <si>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</si>
  <si>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</si>
  <si>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</si>
  <si>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WACC</t>
  </si>
  <si>
    <t>Cost of Debt Calculation</t>
  </si>
  <si>
    <t>Interest Expense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</si>
  <si>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</si>
  <si>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</si>
  <si>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</si>
  <si>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</si>
  <si>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</si>
  <si>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</si>
  <si>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</si>
  <si>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</si>
  <si>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</si>
  <si>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</si>
  <si>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</si>
  <si>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</si>
  <si>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</si>
  <si>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</si>
  <si>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</si>
  <si>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</si>
  <si>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</si>
  <si>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</si>
  <si>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</si>
  <si>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</si>
  <si>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</si>
  <si>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</si>
  <si>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</si>
  <si>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</si>
  <si>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</si>
  <si>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</si>
  <si>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</si>
  <si>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</si>
  <si>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</si>
  <si>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</si>
  <si>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</si>
  <si>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</si>
  <si>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Weighted Average Cost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</si>
</sst>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2" fontId="11" fillId="0" borderId="7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8" xfId="0" applyFont="1" applyFill="1" applyBorder="1" applyAlignment="1">
      <alignment horizontal="left" vertical="center" wrapText="1"/>
    </xf>
    <xf numFmtId="164" fontId="11" fillId="4" borderId="9" xfId="0" applyNumberFormat="1" applyFont="1" applyFill="1" applyBorder="1"/>
    <xf numFmtId="164" fontId="10" fillId="0" borderId="0" xfId="0" applyNumberFormat="1" applyFont="1"/>
    <xf numFmtId="0" fontId="12" fillId="5" borderId="6" xfId="0" applyFont="1" applyFill="1" applyBorder="1" applyAlignment="1">
      <alignment horizontal="center" vertical="center" wrapText="1"/>
    </xf>
    <xf numFmtId="9" fontId="11" fillId="0" borderId="12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2" fillId="5" borderId="5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0" fontId="12" fillId="4" borderId="8" xfId="0" applyFont="1" applyFill="1" applyBorder="1" applyAlignment="1">
      <alignment horizontal="left" vertical="center" wrapText="1"/>
    </xf>
    <xf numFmtId="10" fontId="12" fillId="4" borderId="9" xfId="0" applyNumberFormat="1" applyFont="1" applyFill="1" applyBorder="1"/>
    <xf numFmtId="0" fontId="12" fillId="4" borderId="12" xfId="0" applyFont="1" applyFill="1" applyBorder="1" applyAlignment="1">
      <alignment horizontal="left" vertical="center" wrapText="1"/>
    </xf>
    <xf numFmtId="10" fontId="12" fillId="4" borderId="7" xfId="0" applyNumberFormat="1" applyFont="1" applyFill="1" applyBorder="1"/>
    <xf numFmtId="10" fontId="11" fillId="4" borderId="9" xfId="0" applyNumberFormat="1" applyFont="1" applyFill="1" applyBorder="1"/>
    <xf numFmtId="39" fontId="11" fillId="4" borderId="9" xfId="0" applyNumberFormat="1" applyFont="1" applyFill="1" applyBorder="1"/>
    <xf numFmtId="164" fontId="1" fillId="4" borderId="9" xfId="0" applyNumberFormat="1" applyFont="1" applyFill="1" applyBorder="1"/>
    <xf numFmtId="164" fontId="12" fillId="4" borderId="7" xfId="0" applyNumberFormat="1" applyFont="1" applyFill="1" applyBorder="1"/>
    <xf numFmtId="0" fontId="12" fillId="3" borderId="12" xfId="0" applyFont="1" applyFill="1" applyBorder="1" applyAlignment="1">
      <alignment horizontal="left" vertical="center" wrapText="1"/>
    </xf>
    <xf numFmtId="10" fontId="12" fillId="3" borderId="7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5" fillId="4" borderId="8" xfId="0" applyNumberFormat="1" applyFont="1" applyFill="1" applyBorder="1" applyAlignment="1">
      <alignment wrapText="1"/>
    </xf>
    <xf numFmtId="10" fontId="1" fillId="4" borderId="9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5" fillId="7" borderId="8" xfId="0" applyFont="1" applyFill="1" applyBorder="1" applyAlignment="1">
      <alignment wrapText="1"/>
    </xf>
    <xf numFmtId="10" fontId="1" fillId="7" borderId="9" xfId="0" applyNumberFormat="1" applyFont="1" applyFill="1" applyBorder="1" applyAlignment="1">
      <alignment horizontal="right" vertical="center"/>
    </xf>
    <xf numFmtId="0" fontId="15" fillId="4" borderId="12" xfId="0" applyFont="1" applyFill="1" applyBorder="1"/>
    <xf numFmtId="10" fontId="1" fillId="4" borderId="7" xfId="0" applyNumberFormat="1" applyFont="1" applyFill="1" applyBorder="1" applyAlignment="1">
      <alignment horizontal="right" vertical="center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4" fontId="1" fillId="3" borderId="8" xfId="0" applyNumberFormat="1" applyFont="1" applyFill="1" applyBorder="1" applyAlignment="1">
      <alignment wrapText="1"/>
    </xf>
    <xf numFmtId="167" fontId="1" fillId="4" borderId="9" xfId="0" applyNumberFormat="1" applyFont="1" applyFill="1" applyBorder="1"/>
    <xf numFmtId="164" fontId="1" fillId="3" borderId="12" xfId="0" applyNumberFormat="1" applyFont="1" applyFill="1" applyBorder="1" applyAlignment="1">
      <alignment wrapText="1"/>
    </xf>
    <xf numFmtId="9" fontId="12" fillId="3" borderId="7" xfId="1" applyFont="1" applyFill="1" applyBorder="1"/>
    <xf numFmtId="0" fontId="12" fillId="3" borderId="7" xfId="0" applyFont="1" applyFill="1" applyBorder="1" applyAlignment="1">
      <alignment horizontal="right"/>
    </xf>
    <xf numFmtId="0" fontId="16" fillId="0" borderId="4" xfId="0" applyFont="1" applyBorder="1"/>
    <xf numFmtId="9" fontId="11" fillId="0" borderId="13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168" fontId="12" fillId="3" borderId="9" xfId="0" applyNumberFormat="1" applyFont="1" applyFill="1" applyBorder="1"/>
    <xf numFmtId="0" fontId="13" fillId="3" borderId="14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ANSS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44224422442242E-2"/>
          <c:y val="0.11990281323359547"/>
          <c:w val="0.84906930693069294"/>
          <c:h val="0.712118487261857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47100000</c:v>
                </c:pt>
                <c:pt idx="1">
                  <c:v>50500000</c:v>
                </c:pt>
                <c:pt idx="2">
                  <c:v>56600000</c:v>
                </c:pt>
                <c:pt idx="3">
                  <c:v>63139000</c:v>
                </c:pt>
                <c:pt idx="4">
                  <c:v>74467000</c:v>
                </c:pt>
                <c:pt idx="5">
                  <c:v>84836000</c:v>
                </c:pt>
                <c:pt idx="6">
                  <c:v>91011000</c:v>
                </c:pt>
                <c:pt idx="7">
                  <c:v>113535000</c:v>
                </c:pt>
                <c:pt idx="8">
                  <c:v>134539000</c:v>
                </c:pt>
                <c:pt idx="9">
                  <c:v>158036000</c:v>
                </c:pt>
                <c:pt idx="10">
                  <c:v>263640000</c:v>
                </c:pt>
                <c:pt idx="11">
                  <c:v>385340000</c:v>
                </c:pt>
                <c:pt idx="12">
                  <c:v>478339000</c:v>
                </c:pt>
                <c:pt idx="13">
                  <c:v>516885000</c:v>
                </c:pt>
                <c:pt idx="14">
                  <c:v>580236000</c:v>
                </c:pt>
                <c:pt idx="15">
                  <c:v>691449000</c:v>
                </c:pt>
                <c:pt idx="16">
                  <c:v>798018000</c:v>
                </c:pt>
                <c:pt idx="17">
                  <c:v>861260000</c:v>
                </c:pt>
                <c:pt idx="18">
                  <c:v>936021000</c:v>
                </c:pt>
                <c:pt idx="19">
                  <c:v>942753000</c:v>
                </c:pt>
                <c:pt idx="20">
                  <c:v>988465000</c:v>
                </c:pt>
                <c:pt idx="21">
                  <c:v>1095250000</c:v>
                </c:pt>
                <c:pt idx="22">
                  <c:v>1293636000</c:v>
                </c:pt>
                <c:pt idx="23">
                  <c:v>1515892000</c:v>
                </c:pt>
                <c:pt idx="24">
                  <c:v>1681297000</c:v>
                </c:pt>
                <c:pt idx="25">
                  <c:v>1906715000</c:v>
                </c:pt>
                <c:pt idx="26">
                  <c:v>2065553000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B-8C4B-8CE9-CBA292B9E205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1'!$B$19:$AB$19</c:f>
              <c:numCache>
                <c:formatCode>#,###,,;\(#,###,,\);\ \-\ \-</c:formatCode>
                <c:ptCount val="27"/>
                <c:pt idx="0">
                  <c:v>14200000</c:v>
                </c:pt>
                <c:pt idx="1">
                  <c:v>15800000</c:v>
                </c:pt>
                <c:pt idx="2">
                  <c:v>19800000</c:v>
                </c:pt>
                <c:pt idx="3">
                  <c:v>22631000</c:v>
                </c:pt>
                <c:pt idx="4">
                  <c:v>27491000</c:v>
                </c:pt>
                <c:pt idx="5">
                  <c:v>27613000</c:v>
                </c:pt>
                <c:pt idx="6">
                  <c:v>31910000</c:v>
                </c:pt>
                <c:pt idx="7">
                  <c:v>37772000</c:v>
                </c:pt>
                <c:pt idx="8">
                  <c:v>55489000</c:v>
                </c:pt>
                <c:pt idx="9">
                  <c:v>71218000</c:v>
                </c:pt>
                <c:pt idx="10">
                  <c:v>63537000</c:v>
                </c:pt>
                <c:pt idx="11">
                  <c:v>163212000</c:v>
                </c:pt>
                <c:pt idx="12">
                  <c:v>216784000</c:v>
                </c:pt>
                <c:pt idx="13">
                  <c:v>248116000</c:v>
                </c:pt>
                <c:pt idx="14">
                  <c:v>281708000</c:v>
                </c:pt>
                <c:pt idx="15">
                  <c:v>334145000</c:v>
                </c:pt>
                <c:pt idx="16">
                  <c:v>381630000</c:v>
                </c:pt>
                <c:pt idx="17">
                  <c:v>404359000</c:v>
                </c:pt>
                <c:pt idx="18">
                  <c:v>430842000</c:v>
                </c:pt>
                <c:pt idx="19">
                  <c:v>434760000</c:v>
                </c:pt>
                <c:pt idx="20">
                  <c:v>450123000</c:v>
                </c:pt>
                <c:pt idx="21">
                  <c:v>463372000</c:v>
                </c:pt>
                <c:pt idx="22">
                  <c:v>546340000</c:v>
                </c:pt>
                <c:pt idx="23">
                  <c:v>605019000</c:v>
                </c:pt>
                <c:pt idx="24">
                  <c:v>611159000</c:v>
                </c:pt>
                <c:pt idx="25">
                  <c:v>634626000</c:v>
                </c:pt>
                <c:pt idx="26">
                  <c:v>712604000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B-8C4B-8CE9-CBA292B9E205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1'!$B$106:$AB$106</c:f>
              <c:numCache>
                <c:formatCode>#,###,,;\(#,###,,\);\ \-\ \-</c:formatCode>
                <c:ptCount val="27"/>
                <c:pt idx="0">
                  <c:v>11000000</c:v>
                </c:pt>
                <c:pt idx="1">
                  <c:v>10600000</c:v>
                </c:pt>
                <c:pt idx="2">
                  <c:v>14700000</c:v>
                </c:pt>
                <c:pt idx="3">
                  <c:v>16583000</c:v>
                </c:pt>
                <c:pt idx="4">
                  <c:v>19277000</c:v>
                </c:pt>
                <c:pt idx="5">
                  <c:v>21568000</c:v>
                </c:pt>
                <c:pt idx="6">
                  <c:v>20504000</c:v>
                </c:pt>
                <c:pt idx="7">
                  <c:v>36045000</c:v>
                </c:pt>
                <c:pt idx="8">
                  <c:v>48175000</c:v>
                </c:pt>
                <c:pt idx="9">
                  <c:v>63343000</c:v>
                </c:pt>
                <c:pt idx="10">
                  <c:v>81854000</c:v>
                </c:pt>
                <c:pt idx="11">
                  <c:v>116269000</c:v>
                </c:pt>
                <c:pt idx="12">
                  <c:v>180069000</c:v>
                </c:pt>
                <c:pt idx="13">
                  <c:v>165378000</c:v>
                </c:pt>
                <c:pt idx="14">
                  <c:v>152624000</c:v>
                </c:pt>
                <c:pt idx="15">
                  <c:v>285598000</c:v>
                </c:pt>
                <c:pt idx="16">
                  <c:v>274438000</c:v>
                </c:pt>
                <c:pt idx="17">
                  <c:v>304135000</c:v>
                </c:pt>
                <c:pt idx="18">
                  <c:v>359284000</c:v>
                </c:pt>
                <c:pt idx="19">
                  <c:v>351378000</c:v>
                </c:pt>
                <c:pt idx="20">
                  <c:v>344384000</c:v>
                </c:pt>
                <c:pt idx="21">
                  <c:v>411289000</c:v>
                </c:pt>
                <c:pt idx="22">
                  <c:v>464675000</c:v>
                </c:pt>
                <c:pt idx="23">
                  <c:v>454996000</c:v>
                </c:pt>
                <c:pt idx="24">
                  <c:v>511940000</c:v>
                </c:pt>
                <c:pt idx="25">
                  <c:v>526464000</c:v>
                </c:pt>
                <c:pt idx="26">
                  <c:v>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B-8C4B-8CE9-CBA292B9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9684335"/>
        <c:axId val="1489678943"/>
      </c:barChart>
      <c:catAx>
        <c:axId val="148968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78943"/>
        <c:crosses val="autoZero"/>
        <c:auto val="1"/>
        <c:lblAlgn val="ctr"/>
        <c:lblOffset val="100"/>
        <c:noMultiLvlLbl val="0"/>
      </c:catAx>
      <c:valAx>
        <c:axId val="14896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8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19244822120008"/>
          <c:y val="0.90635814503205814"/>
          <c:w val="0.30255367584002496"/>
          <c:h val="4.985954612339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15875</xdr:colOff>
      <xdr:row>108</xdr:row>
      <xdr:rowOff>1587</xdr:rowOff>
    </xdr:from>
    <xdr:to>
      <xdr:col>36</xdr:col>
      <xdr:colOff>15875</xdr:colOff>
      <xdr:row>131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CD15E-48B9-C3EA-F7B6-F63FE3268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imageurl">
      <keyFlags>
        <key name="Blip Identifier">
          <flag name="ShowInCardView" value="0"/>
        </key>
      </keyFlags>
    </type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http://en.wikipedia.org/wiki/Public_domain</v>
    <v>Public domain</v>
  </rv>
  <rv s="0">
    <v>http://de.wikipedia.org/wiki/Ansys_(Software)</v>
    <v>Wikipedia</v>
  </rv>
  <rv s="1">
    <v>0</v>
    <v>1</v>
  </rv>
  <rv s="2">
    <v>6</v>
    <v>https://www.bing.com/th?id=AMMS_f3897dd33ba834ff757faa162430cee7&amp;qlt=95</v>
    <v>2</v>
    <v>0</v>
    <v>https://www.bing.com/images/search?form=xlimg&amp;q=ansys</v>
    <v>Image of ANSYS, INC.</v>
  </rv>
  <rv s="0">
    <v>https://www.bing.com/financeapi/forcetrigger?t=a1njh7&amp;q=XNAS%3aANSS&amp;form=skydnc</v>
    <v>Learn more on Bing</v>
  </rv>
  <rv s="3">
    <v>0</v>
    <v>ANSYS, INC. (XNAS:ANSS)</v>
    <v>3</v>
    <v>4</v>
    <v>Finance</v>
    <v>5</v>
    <v>en-US</v>
    <v>a1njh7</v>
    <v>268435456</v>
    <v>1</v>
    <v>Powered by Refinitiv</v>
    <v>333.89</v>
    <v>194.23</v>
    <v>1.2450000000000001</v>
    <v>13.09</v>
    <v>4.2733999999999994E-2</v>
    <v>0.6</v>
    <v>1.879E-3</v>
    <v>USD</v>
    <v>ANSYS, Inc. develops and globally markets engineering simulation software and services used by engineers, designers, researchers and students. The Company caters to a range of industries and academia, including high-tech, aerospace and defense, automotive, energy, industrial equipment, materials and chemicals, consumer products, healthcare, and construction. The Company’s solutions enable users to analyze designs on-premises and/or via the cloud, providing a common platform for product development, from design concept to final-stage testing, validation and deployment. The Company distributes its suite of simulation technologies through direct sales offices and a network of independent resellers and distributors. Its product portfolio consists of ANSYS Workbench, Structures, Fluids, Electronics, Semiconductors, Multiphysics, Embedded Software, Systems, Three-Dimensional (3D) Design, and Optical. Its structural analysis product offers simulation tools for product design and optimization.</v>
    <v>5600</v>
    <v>Nasdaq Stock Market</v>
    <v>XNAS</v>
    <v>XNAS</v>
    <v>2600 Ansys Drive, Southpointe, CANONSBURG, PA, 15317 US</v>
    <v>319.98</v>
    <v>3</v>
    <v>Software &amp; IT Services</v>
    <v>Stock</v>
    <v>45072.973321423437</v>
    <v>4</v>
    <v>308.12</v>
    <v>27679630000</v>
    <v>ANSYS, INC.</v>
    <v>ANSYS, INC.</v>
    <v>308.16000000000003</v>
    <v>48.396900000000002</v>
    <v>306.31</v>
    <v>319.39999999999998</v>
    <v>320</v>
    <v>86661340</v>
    <v>ANSS</v>
    <v>ANSYS, INC. (XNAS:ANSS)</v>
    <v>751831</v>
    <v>425859</v>
    <v>1994</v>
  </rv>
  <rv s="4">
    <v>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sourceattribution">
    <k n="License" t="r"/>
    <k n="Source" t="r"/>
  </s>
  <s t="_imageurl">
    <k n="_Provider" t="spb"/>
    <k n="Address" t="s"/>
    <k n="Attribution" t="r"/>
    <k n="ComputedImage" t="b"/>
    <k n="More Images 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mage" t="r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6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Image</v>
      <v t="s">ExchangeID</v>
      <v t="s">%ProviderInfo</v>
    </a>
  </spbArrays>
  <spbData count="7">
    <spb s="0">
      <v>0</v>
      <v>Name</v>
      <v>LearnMoreOnLink</v>
    </spb>
    <spb s="1">
      <v>0</v>
      <v>0</v>
    </spb>
    <spb s="2">
      <v>0</v>
      <v>0</v>
      <v>0</v>
    </spb>
    <spb s="3">
      <v>1</v>
      <v>2</v>
      <v>2</v>
      <v>2</v>
      <v>2</v>
    </spb>
    <spb s="4">
      <v>1</v>
      <v>2</v>
      <v>2</v>
      <v>1</v>
      <v>3</v>
      <v>1</v>
      <v>4</v>
      <v>1</v>
      <v>1</v>
      <v>5</v>
      <v>5</v>
      <v>6</v>
      <v>7</v>
      <v>1</v>
      <v>1</v>
      <v>1</v>
      <v>5</v>
      <v>8</v>
      <v>9</v>
      <v>10</v>
      <v>5</v>
      <v>1</v>
      <v>1</v>
      <v>6</v>
    </spb>
    <spb s="5">
      <v>at close</v>
      <v>from previous close</v>
      <v>from previous close</v>
      <v>Source: Nasdaq</v>
      <v>GMT</v>
      <v>Delayed 15 minutes</v>
      <v>from close</v>
      <v>from close</v>
    </spb>
    <spb s="6">
      <v>Powered by Refinitiv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DotNotation" t="b"/>
    <k n="ShowInAutoComplete" t="b"/>
  </s>
  <s>
    <k n="ShowInCardView" t="b"/>
    <k n="ShowInDotNotation" t="b"/>
    <k n="ShowInAutoComplete" t="b"/>
  </s>
  <s>
    <k n="Image" t="spb"/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Image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  <s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  <rPr n="IsHero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>
      <rpv i="2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013462/000119312505046539/0001193125-05-046539-index.html" TargetMode="External"/><Relationship Id="rId26" Type="http://schemas.openxmlformats.org/officeDocument/2006/relationships/hyperlink" Target="https://www.sec.gov/Archives/edgar/data/1013462/000119312509040766/0001193125-09-040766-index.html" TargetMode="External"/><Relationship Id="rId39" Type="http://schemas.openxmlformats.org/officeDocument/2006/relationships/hyperlink" Target="https://www.sec.gov/Archives/edgar/data/1013462/000101346215000004/anss2014123110k.htm" TargetMode="External"/><Relationship Id="rId21" Type="http://schemas.openxmlformats.org/officeDocument/2006/relationships/hyperlink" Target="https://www.sec.gov/Archives/edgar/data/1013462/000119312506049706/d10k.htm" TargetMode="External"/><Relationship Id="rId34" Type="http://schemas.openxmlformats.org/officeDocument/2006/relationships/hyperlink" Target="https://www.sec.gov/Archives/edgar/data/1013462/000101346213000003/0001013462-13-000003-index.html" TargetMode="External"/><Relationship Id="rId42" Type="http://schemas.openxmlformats.org/officeDocument/2006/relationships/hyperlink" Target="https://www.sec.gov/Archives/edgar/data/1013462/000101346217000003/0001013462-17-000003-index.html" TargetMode="External"/><Relationship Id="rId47" Type="http://schemas.openxmlformats.org/officeDocument/2006/relationships/hyperlink" Target="https://www.sec.gov/Archives/edgar/data/1013462/000101346219000003/0001013462-19-000003-index.html" TargetMode="External"/><Relationship Id="rId50" Type="http://schemas.openxmlformats.org/officeDocument/2006/relationships/hyperlink" Target="https://www.sec.gov/Archives/edgar/data/1013462/000101346221000009/0001013462-21-000009-index.htm" TargetMode="External"/><Relationship Id="rId55" Type="http://schemas.openxmlformats.org/officeDocument/2006/relationships/hyperlink" Target="https://www.sec.gov/Archives/edgar/data/1013462/000101346223000013/0001013462-23-000013-index.htm" TargetMode="External"/><Relationship Id="rId7" Type="http://schemas.openxmlformats.org/officeDocument/2006/relationships/hyperlink" Target="https://www.sec.gov/Archives/edgar/data/1013462/000095013299000268/0000950132-99-000268-index.html" TargetMode="External"/><Relationship Id="rId2" Type="http://schemas.openxmlformats.org/officeDocument/2006/relationships/hyperlink" Target="https://www.sec.gov/Archives/edgar/data/1013462/000095013297000207/0000950132-97-000207-index.html" TargetMode="External"/><Relationship Id="rId16" Type="http://schemas.openxmlformats.org/officeDocument/2006/relationships/hyperlink" Target="https://www.sec.gov/Archives/edgar/data/1013462/000119312504040366/0001193125-04-040366-index.html" TargetMode="External"/><Relationship Id="rId29" Type="http://schemas.openxmlformats.org/officeDocument/2006/relationships/hyperlink" Target="https://www.sec.gov/Archives/edgar/data/1013462/000119312510040617/0001193125-10-040617-index.html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013462/000119312508041214/d10k.htm" TargetMode="External"/><Relationship Id="rId32" Type="http://schemas.openxmlformats.org/officeDocument/2006/relationships/hyperlink" Target="https://www.sec.gov/Archives/edgar/data/1013462/000119312512074501/0001193125-12-074501-index.html" TargetMode="External"/><Relationship Id="rId37" Type="http://schemas.openxmlformats.org/officeDocument/2006/relationships/hyperlink" Target="https://www.sec.gov/Archives/edgar/data/1013462/000101346214000004/anss2013123110k.htm" TargetMode="External"/><Relationship Id="rId40" Type="http://schemas.openxmlformats.org/officeDocument/2006/relationships/hyperlink" Target="https://www.sec.gov/Archives/edgar/data/1013462/000101346216000017/0001013462-16-000017-index.html" TargetMode="External"/><Relationship Id="rId45" Type="http://schemas.openxmlformats.org/officeDocument/2006/relationships/hyperlink" Target="https://www.sec.gov/Archives/edgar/data/1013462/000101346218000004/0001013462-18-000004-index.html" TargetMode="External"/><Relationship Id="rId53" Type="http://schemas.openxmlformats.org/officeDocument/2006/relationships/hyperlink" Target="https://www.sec.gov/Archives/edgar/data/1013462/000101346222000005/0001013462-22-000005-index.htm" TargetMode="External"/><Relationship Id="rId5" Type="http://schemas.openxmlformats.org/officeDocument/2006/relationships/hyperlink" Target="https://www.sec.gov/Archives/edgar/data/1013462/000095013298000250/0000950132-98-000250-index.html" TargetMode="External"/><Relationship Id="rId19" Type="http://schemas.openxmlformats.org/officeDocument/2006/relationships/hyperlink" Target="https://www.sec.gov/Archives/edgar/data/1013462/000119312505046539/0001193125-05-046539-index.html" TargetMode="External"/><Relationship Id="rId4" Type="http://schemas.openxmlformats.org/officeDocument/2006/relationships/hyperlink" Target="https://www.sec.gov/Archives/edgar/data/1013462/000095013298000250/0000950132-98-000250-index.html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013462/000095013203000007/0000950132-03-000007-index.html" TargetMode="External"/><Relationship Id="rId22" Type="http://schemas.openxmlformats.org/officeDocument/2006/relationships/hyperlink" Target="https://www.sec.gov/Archives/edgar/data/1013462/000119312507042422/d10k.htm" TargetMode="External"/><Relationship Id="rId27" Type="http://schemas.openxmlformats.org/officeDocument/2006/relationships/hyperlink" Target="https://www.sec.gov/Archives/edgar/data/1013462/000119312509040766/0001193125-09-040766-index.html" TargetMode="External"/><Relationship Id="rId30" Type="http://schemas.openxmlformats.org/officeDocument/2006/relationships/hyperlink" Target="https://www.sec.gov/Archives/edgar/data/1013462/000119312511046536/d10k.htm" TargetMode="External"/><Relationship Id="rId35" Type="http://schemas.openxmlformats.org/officeDocument/2006/relationships/hyperlink" Target="https://www.sec.gov/Archives/edgar/data/1013462/000101346213000003/0001013462-13-000003-index.html" TargetMode="External"/><Relationship Id="rId43" Type="http://schemas.openxmlformats.org/officeDocument/2006/relationships/hyperlink" Target="https://www.sec.gov/Archives/edgar/data/1013462/000101346217000003/0001013462-17-000003-index.html" TargetMode="External"/><Relationship Id="rId48" Type="http://schemas.openxmlformats.org/officeDocument/2006/relationships/hyperlink" Target="https://www.sec.gov/Archives/edgar/data/1013462/000101346220000004/0001013462-20-000004-index.html" TargetMode="External"/><Relationship Id="rId56" Type="http://schemas.openxmlformats.org/officeDocument/2006/relationships/hyperlink" Target="https://finbox.com/NASDAQGS:ANSS/models/dcf-growth-exit-5yr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13462/000101346221000009/0001013462-21-000009-index.htm" TargetMode="External"/><Relationship Id="rId3" Type="http://schemas.openxmlformats.org/officeDocument/2006/relationships/hyperlink" Target="https://www.sec.gov/Archives/edgar/data/1013462/000095013297000207/0000950132-97-000207-index.html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013462/000119312504040366/0001193125-04-040366-index.html" TargetMode="External"/><Relationship Id="rId25" Type="http://schemas.openxmlformats.org/officeDocument/2006/relationships/hyperlink" Target="https://www.sec.gov/Archives/edgar/data/1013462/000119312508041214/d10k.htm" TargetMode="External"/><Relationship Id="rId33" Type="http://schemas.openxmlformats.org/officeDocument/2006/relationships/hyperlink" Target="https://www.sec.gov/Archives/edgar/data/1013462/000119312512074501/0001193125-12-074501-index.html" TargetMode="External"/><Relationship Id="rId38" Type="http://schemas.openxmlformats.org/officeDocument/2006/relationships/hyperlink" Target="https://www.sec.gov/Archives/edgar/data/1013462/000101346215000004/anss2014123110k.htm" TargetMode="External"/><Relationship Id="rId46" Type="http://schemas.openxmlformats.org/officeDocument/2006/relationships/hyperlink" Target="https://www.sec.gov/Archives/edgar/data/1013462/000101346219000003/0001013462-19-000003-index.html" TargetMode="External"/><Relationship Id="rId20" Type="http://schemas.openxmlformats.org/officeDocument/2006/relationships/hyperlink" Target="https://www.sec.gov/Archives/edgar/data/1013462/000119312506049706/d10k.htm" TargetMode="External"/><Relationship Id="rId41" Type="http://schemas.openxmlformats.org/officeDocument/2006/relationships/hyperlink" Target="https://www.sec.gov/Archives/edgar/data/1013462/000101346216000017/0001013462-16-000017-index.html" TargetMode="External"/><Relationship Id="rId54" Type="http://schemas.openxmlformats.org/officeDocument/2006/relationships/hyperlink" Target="https://www.sec.gov/Archives/edgar/data/1013462/000101346223000013/0001013462-23-000013-index.htm" TargetMode="External"/><Relationship Id="rId1" Type="http://schemas.openxmlformats.org/officeDocument/2006/relationships/hyperlink" Target="https://roic.ai/company/ANSS" TargetMode="External"/><Relationship Id="rId6" Type="http://schemas.openxmlformats.org/officeDocument/2006/relationships/hyperlink" Target="https://www.sec.gov/Archives/edgar/data/1013462/000095013299000268/0000950132-99-000268-index.html" TargetMode="External"/><Relationship Id="rId15" Type="http://schemas.openxmlformats.org/officeDocument/2006/relationships/hyperlink" Target="https://www.sec.gov/Archives/edgar/data/1013462/000095013203000007/0000950132-03-000007-index.html" TargetMode="External"/><Relationship Id="rId23" Type="http://schemas.openxmlformats.org/officeDocument/2006/relationships/hyperlink" Target="https://www.sec.gov/Archives/edgar/data/1013462/000119312507042422/d10k.htm" TargetMode="External"/><Relationship Id="rId28" Type="http://schemas.openxmlformats.org/officeDocument/2006/relationships/hyperlink" Target="https://www.sec.gov/Archives/edgar/data/1013462/000119312510040617/0001193125-10-040617-index.html" TargetMode="External"/><Relationship Id="rId36" Type="http://schemas.openxmlformats.org/officeDocument/2006/relationships/hyperlink" Target="https://www.sec.gov/Archives/edgar/data/1013462/000101346214000004/anss2013123110k.htm" TargetMode="External"/><Relationship Id="rId49" Type="http://schemas.openxmlformats.org/officeDocument/2006/relationships/hyperlink" Target="https://www.sec.gov/Archives/edgar/data/1013462/000101346220000004/0001013462-20-000004-index.html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13462/000119312511046536/d10k.htm" TargetMode="External"/><Relationship Id="rId44" Type="http://schemas.openxmlformats.org/officeDocument/2006/relationships/hyperlink" Target="https://www.sec.gov/Archives/edgar/data/1013462/000101346218000004/0001013462-18-000004-index.html" TargetMode="External"/><Relationship Id="rId52" Type="http://schemas.openxmlformats.org/officeDocument/2006/relationships/hyperlink" Target="https://www.sec.gov/Archives/edgar/data/1013462/000101346222000005/0001013462-22-000005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8"/>
  <sheetViews>
    <sheetView tabSelected="1" zoomScale="80" zoomScaleNormal="80" workbookViewId="0">
      <pane xSplit="1" ySplit="1" topLeftCell="AA2" activePane="bottomRight" state="frozen"/>
      <selection pane="topRight"/>
      <selection pane="bottomLeft"/>
      <selection pane="bottomRight" activeCell="AC19" sqref="AC19"/>
    </sheetView>
  </sheetViews>
  <sheetFormatPr baseColWidth="10" defaultRowHeight="16" x14ac:dyDescent="0.2"/>
  <cols>
    <col min="1" max="1" width="50" customWidth="1"/>
    <col min="2" max="28" width="15" customWidth="1"/>
    <col min="29" max="37" width="21" customWidth="1"/>
  </cols>
  <sheetData>
    <row r="1" spans="1:37" ht="22" thickBot="1" x14ac:dyDescent="0.3">
      <c r="A1" s="3" t="e" vm="1">
        <v>#VALUE!</v>
      </c>
      <c r="B1" s="8">
        <v>1996</v>
      </c>
      <c r="C1" s="8">
        <v>1997</v>
      </c>
      <c r="D1" s="8">
        <v>1998</v>
      </c>
      <c r="E1" s="8">
        <v>1999</v>
      </c>
      <c r="F1" s="8">
        <v>2000</v>
      </c>
      <c r="G1" s="8">
        <v>2001</v>
      </c>
      <c r="H1" s="8">
        <v>2002</v>
      </c>
      <c r="I1" s="8">
        <v>2003</v>
      </c>
      <c r="J1" s="8">
        <v>2004</v>
      </c>
      <c r="K1" s="8">
        <v>2005</v>
      </c>
      <c r="L1" s="8">
        <v>2006</v>
      </c>
      <c r="M1" s="8">
        <v>2007</v>
      </c>
      <c r="N1" s="8">
        <v>2008</v>
      </c>
      <c r="O1" s="8">
        <v>2009</v>
      </c>
      <c r="P1" s="8">
        <v>2010</v>
      </c>
      <c r="Q1" s="8">
        <v>2011</v>
      </c>
      <c r="R1" s="8">
        <v>2012</v>
      </c>
      <c r="S1" s="8">
        <v>2013</v>
      </c>
      <c r="T1" s="8">
        <v>2014</v>
      </c>
      <c r="U1" s="8">
        <v>2015</v>
      </c>
      <c r="V1" s="8">
        <v>2016</v>
      </c>
      <c r="W1" s="8">
        <v>2017</v>
      </c>
      <c r="X1" s="8">
        <v>2018</v>
      </c>
      <c r="Y1" s="8">
        <v>2019</v>
      </c>
      <c r="Z1" s="8">
        <v>2020</v>
      </c>
      <c r="AA1" s="8">
        <v>2021</v>
      </c>
      <c r="AB1" s="8">
        <v>2022</v>
      </c>
      <c r="AC1" s="55">
        <v>2023</v>
      </c>
      <c r="AD1" s="55">
        <v>2024</v>
      </c>
      <c r="AE1" s="55">
        <v>2025</v>
      </c>
      <c r="AF1" s="55">
        <v>2026</v>
      </c>
      <c r="AG1" s="55">
        <v>2027</v>
      </c>
    </row>
    <row r="2" spans="1:37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/>
      <c r="AG2" s="9"/>
      <c r="AH2" s="9"/>
      <c r="AI2" s="9"/>
      <c r="AJ2" s="9"/>
      <c r="AK2" s="9"/>
    </row>
    <row r="3" spans="1:37" ht="40" x14ac:dyDescent="0.25">
      <c r="A3" s="5" t="s">
        <v>1</v>
      </c>
      <c r="B3" s="1">
        <v>47100000</v>
      </c>
      <c r="C3" s="1">
        <v>50500000</v>
      </c>
      <c r="D3" s="1">
        <v>56600000</v>
      </c>
      <c r="E3" s="1">
        <v>63139000</v>
      </c>
      <c r="F3" s="1">
        <v>74467000</v>
      </c>
      <c r="G3" s="1">
        <v>84836000</v>
      </c>
      <c r="H3" s="1">
        <v>91011000</v>
      </c>
      <c r="I3" s="1">
        <v>113535000</v>
      </c>
      <c r="J3" s="1">
        <v>134539000</v>
      </c>
      <c r="K3" s="1">
        <v>158036000</v>
      </c>
      <c r="L3" s="1">
        <v>263640000</v>
      </c>
      <c r="M3" s="1">
        <v>385340000</v>
      </c>
      <c r="N3" s="1">
        <v>478339000</v>
      </c>
      <c r="O3" s="1">
        <v>516885000</v>
      </c>
      <c r="P3" s="1">
        <v>580236000</v>
      </c>
      <c r="Q3" s="1">
        <v>691449000</v>
      </c>
      <c r="R3" s="1">
        <v>798018000</v>
      </c>
      <c r="S3" s="1">
        <v>861260000</v>
      </c>
      <c r="T3" s="1">
        <v>936021000</v>
      </c>
      <c r="U3" s="1">
        <v>942753000</v>
      </c>
      <c r="V3" s="1">
        <v>988465000</v>
      </c>
      <c r="W3" s="1">
        <v>1095250000</v>
      </c>
      <c r="X3" s="1">
        <v>1293636000</v>
      </c>
      <c r="Y3" s="1">
        <v>1515892000</v>
      </c>
      <c r="Z3" s="1">
        <v>1681297000</v>
      </c>
      <c r="AA3" s="1">
        <v>1906715000</v>
      </c>
      <c r="AB3" s="1">
        <v>2065553000</v>
      </c>
      <c r="AC3" s="21">
        <v>2285000000</v>
      </c>
      <c r="AD3" s="21">
        <v>2523000000</v>
      </c>
      <c r="AE3" s="21">
        <v>2771000000</v>
      </c>
      <c r="AF3" s="21">
        <v>3023000000</v>
      </c>
      <c r="AG3" s="21">
        <v>3229000000</v>
      </c>
      <c r="AH3" s="26" t="s">
        <v>107</v>
      </c>
      <c r="AI3" s="22" t="s">
        <v>108</v>
      </c>
      <c r="AJ3" s="22" t="s">
        <v>109</v>
      </c>
      <c r="AK3" s="22" t="s">
        <v>110</v>
      </c>
    </row>
    <row r="4" spans="1:37" ht="19" x14ac:dyDescent="0.25">
      <c r="A4" s="14" t="s">
        <v>94</v>
      </c>
      <c r="B4" s="1"/>
      <c r="C4" s="15">
        <f>(C3/B3)-1</f>
        <v>7.2186836518046693E-2</v>
      </c>
      <c r="D4" s="15">
        <f>(D3/C3)-1</f>
        <v>0.1207920792079209</v>
      </c>
      <c r="E4" s="15">
        <f>(E3/D3)-1</f>
        <v>0.11553003533568895</v>
      </c>
      <c r="F4" s="15">
        <f t="shared" ref="F4:AG4" si="0">(F3/E3)-1</f>
        <v>0.17941367459098179</v>
      </c>
      <c r="G4" s="15">
        <f t="shared" si="0"/>
        <v>0.13924288611062607</v>
      </c>
      <c r="H4" s="15">
        <f t="shared" si="0"/>
        <v>7.2787495874393038E-2</v>
      </c>
      <c r="I4" s="15">
        <f t="shared" si="0"/>
        <v>0.24748656755776777</v>
      </c>
      <c r="J4" s="15">
        <f t="shared" si="0"/>
        <v>0.18500022019641515</v>
      </c>
      <c r="K4" s="15">
        <f t="shared" si="0"/>
        <v>0.17464824326031847</v>
      </c>
      <c r="L4" s="15">
        <f t="shared" si="0"/>
        <v>0.66822749247007018</v>
      </c>
      <c r="M4" s="15">
        <f t="shared" si="0"/>
        <v>0.46161432256106805</v>
      </c>
      <c r="N4" s="15">
        <f t="shared" si="0"/>
        <v>0.24134271033373134</v>
      </c>
      <c r="O4" s="15">
        <f t="shared" si="0"/>
        <v>8.0583017483416564E-2</v>
      </c>
      <c r="P4" s="15">
        <f t="shared" si="0"/>
        <v>0.12256304593865175</v>
      </c>
      <c r="Q4" s="15">
        <f t="shared" si="0"/>
        <v>0.19166856244700425</v>
      </c>
      <c r="R4" s="16">
        <f t="shared" si="0"/>
        <v>0.15412416533974316</v>
      </c>
      <c r="S4" s="16">
        <f t="shared" si="0"/>
        <v>7.9248838998619009E-2</v>
      </c>
      <c r="T4" s="16">
        <f t="shared" si="0"/>
        <v>8.6804217077305346E-2</v>
      </c>
      <c r="U4" s="16">
        <f t="shared" si="0"/>
        <v>7.1921463300503863E-3</v>
      </c>
      <c r="V4" s="16">
        <f t="shared" si="0"/>
        <v>4.848777993811737E-2</v>
      </c>
      <c r="W4" s="16">
        <f t="shared" si="0"/>
        <v>0.10803113919056306</v>
      </c>
      <c r="X4" s="16">
        <f t="shared" si="0"/>
        <v>0.18113307464049311</v>
      </c>
      <c r="Y4" s="16">
        <f t="shared" si="0"/>
        <v>0.1718072162493931</v>
      </c>
      <c r="Z4" s="16">
        <f t="shared" si="0"/>
        <v>0.10911397381871524</v>
      </c>
      <c r="AA4" s="16">
        <f t="shared" si="0"/>
        <v>0.13407387273039806</v>
      </c>
      <c r="AB4" s="16">
        <f t="shared" si="0"/>
        <v>8.3304531615894462E-2</v>
      </c>
      <c r="AC4" s="16">
        <f t="shared" si="0"/>
        <v>0.10624128260083388</v>
      </c>
      <c r="AD4" s="16">
        <f t="shared" si="0"/>
        <v>0.10415754923413556</v>
      </c>
      <c r="AE4" s="16">
        <f t="shared" si="0"/>
        <v>9.8295679746333686E-2</v>
      </c>
      <c r="AF4" s="16">
        <f t="shared" si="0"/>
        <v>9.0941898231685414E-2</v>
      </c>
      <c r="AG4" s="16">
        <f t="shared" si="0"/>
        <v>6.814422758848826E-2</v>
      </c>
      <c r="AH4" s="56">
        <f>(AB4+AA4+Z4)/3</f>
        <v>0.10883079272166925</v>
      </c>
      <c r="AI4" s="56">
        <f>(AB20+AA20+Z20)/3</f>
        <v>5.7139449008648903E-2</v>
      </c>
      <c r="AJ4" s="56">
        <f>(AB29+AA29+Z29)/3</f>
        <v>5.372745490948172E-2</v>
      </c>
      <c r="AK4" s="56">
        <f>(AB105+AA105+Z105)/3</f>
        <v>9.9000419120381863E-2</v>
      </c>
    </row>
    <row r="5" spans="1:37" ht="19" x14ac:dyDescent="0.25">
      <c r="A5" s="5" t="s">
        <v>2</v>
      </c>
      <c r="B5" s="1">
        <v>4300000</v>
      </c>
      <c r="C5" s="1">
        <v>3800000</v>
      </c>
      <c r="D5" s="1">
        <v>4300000</v>
      </c>
      <c r="E5" s="1">
        <v>4711000</v>
      </c>
      <c r="F5" s="1">
        <v>6586000</v>
      </c>
      <c r="G5" s="1">
        <v>11353000</v>
      </c>
      <c r="H5" s="1">
        <v>11760000</v>
      </c>
      <c r="I5" s="1">
        <v>18477000</v>
      </c>
      <c r="J5" s="1">
        <v>18277000</v>
      </c>
      <c r="K5" s="1">
        <v>20463000</v>
      </c>
      <c r="L5" s="1">
        <v>56727000</v>
      </c>
      <c r="M5" s="1">
        <v>78047000</v>
      </c>
      <c r="N5" s="1">
        <v>91414000</v>
      </c>
      <c r="O5" s="1">
        <v>97236000</v>
      </c>
      <c r="P5" s="1">
        <v>100879000</v>
      </c>
      <c r="Q5" s="1">
        <v>119014000</v>
      </c>
      <c r="R5" s="1">
        <v>139516000</v>
      </c>
      <c r="S5" s="1">
        <v>146692000</v>
      </c>
      <c r="T5" s="1">
        <v>153386000</v>
      </c>
      <c r="U5" s="1">
        <v>147246000</v>
      </c>
      <c r="V5" s="1">
        <v>146860000</v>
      </c>
      <c r="W5" s="1">
        <v>150164000</v>
      </c>
      <c r="X5" s="1">
        <v>155885000</v>
      </c>
      <c r="Y5" s="1">
        <v>166273000</v>
      </c>
      <c r="Z5" s="1">
        <v>225264000</v>
      </c>
      <c r="AA5" s="1">
        <v>257984000</v>
      </c>
      <c r="AB5" s="1">
        <v>250641000</v>
      </c>
    </row>
    <row r="6" spans="1:37" ht="20" x14ac:dyDescent="0.25">
      <c r="A6" s="6" t="s">
        <v>3</v>
      </c>
      <c r="B6" s="10">
        <v>42800000</v>
      </c>
      <c r="C6" s="10">
        <v>46700000</v>
      </c>
      <c r="D6" s="10">
        <v>52300000</v>
      </c>
      <c r="E6" s="10">
        <v>58428000</v>
      </c>
      <c r="F6" s="10">
        <v>67881000</v>
      </c>
      <c r="G6" s="10">
        <v>73483000</v>
      </c>
      <c r="H6" s="10">
        <v>79251000</v>
      </c>
      <c r="I6" s="10">
        <v>95058000</v>
      </c>
      <c r="J6" s="10">
        <v>116262000</v>
      </c>
      <c r="K6" s="10">
        <v>137573000</v>
      </c>
      <c r="L6" s="10">
        <v>206913000</v>
      </c>
      <c r="M6" s="10">
        <v>307293000</v>
      </c>
      <c r="N6" s="10">
        <v>386925000</v>
      </c>
      <c r="O6" s="10">
        <v>419649000</v>
      </c>
      <c r="P6" s="10">
        <v>479357000</v>
      </c>
      <c r="Q6" s="10">
        <v>572435000</v>
      </c>
      <c r="R6" s="10">
        <v>658502000</v>
      </c>
      <c r="S6" s="10">
        <v>714568000</v>
      </c>
      <c r="T6" s="10">
        <v>782635000</v>
      </c>
      <c r="U6" s="10">
        <v>795507000</v>
      </c>
      <c r="V6" s="10">
        <v>841605000</v>
      </c>
      <c r="W6" s="10">
        <v>945086000</v>
      </c>
      <c r="X6" s="10">
        <v>1137751000</v>
      </c>
      <c r="Y6" s="10">
        <v>1349619000</v>
      </c>
      <c r="Z6" s="10">
        <v>1456033000</v>
      </c>
      <c r="AA6" s="10">
        <v>1648731000</v>
      </c>
      <c r="AB6" s="10">
        <v>1814912000</v>
      </c>
      <c r="AH6" s="26" t="s">
        <v>111</v>
      </c>
      <c r="AI6" s="22" t="s">
        <v>112</v>
      </c>
      <c r="AJ6" s="22" t="s">
        <v>113</v>
      </c>
      <c r="AK6" s="22" t="s">
        <v>114</v>
      </c>
    </row>
    <row r="7" spans="1:37" ht="19" x14ac:dyDescent="0.25">
      <c r="A7" s="5" t="s">
        <v>4</v>
      </c>
      <c r="B7" s="2">
        <v>0.90869999999999995</v>
      </c>
      <c r="C7" s="2">
        <v>0.92479999999999996</v>
      </c>
      <c r="D7" s="2">
        <v>0.92400000000000004</v>
      </c>
      <c r="E7" s="2">
        <v>0.9254</v>
      </c>
      <c r="F7" s="2">
        <v>0.91159999999999997</v>
      </c>
      <c r="G7" s="2">
        <v>0.86619999999999997</v>
      </c>
      <c r="H7" s="2">
        <v>0.87080000000000002</v>
      </c>
      <c r="I7" s="2">
        <v>0.83730000000000004</v>
      </c>
      <c r="J7" s="2">
        <v>0.86419999999999997</v>
      </c>
      <c r="K7" s="2">
        <v>0.87050000000000005</v>
      </c>
      <c r="L7" s="2">
        <v>0.78480000000000005</v>
      </c>
      <c r="M7" s="2">
        <v>0.79749999999999999</v>
      </c>
      <c r="N7" s="2">
        <v>0.80889999999999995</v>
      </c>
      <c r="O7" s="2">
        <v>0.81189999999999996</v>
      </c>
      <c r="P7" s="2">
        <v>0.82609999999999995</v>
      </c>
      <c r="Q7" s="2">
        <v>0.82789999999999997</v>
      </c>
      <c r="R7" s="2">
        <v>0.82520000000000004</v>
      </c>
      <c r="S7" s="2">
        <v>0.82969999999999999</v>
      </c>
      <c r="T7" s="2">
        <v>0.83609999999999995</v>
      </c>
      <c r="U7" s="2">
        <v>0.84379999999999999</v>
      </c>
      <c r="V7" s="2">
        <v>0.85140000000000005</v>
      </c>
      <c r="W7" s="2">
        <v>0.8629</v>
      </c>
      <c r="X7" s="2">
        <v>0.87949999999999995</v>
      </c>
      <c r="Y7" s="2">
        <v>0.89029999999999998</v>
      </c>
      <c r="Z7" s="2">
        <v>0.86599999999999999</v>
      </c>
      <c r="AA7" s="2">
        <v>0.86470000000000002</v>
      </c>
      <c r="AB7" s="2">
        <v>0.87870000000000004</v>
      </c>
      <c r="AH7" s="56">
        <f>AB7</f>
        <v>0.87870000000000004</v>
      </c>
      <c r="AI7" s="57">
        <f>AB21</f>
        <v>0.34499999999999997</v>
      </c>
      <c r="AJ7" s="57">
        <f>AB30</f>
        <v>0.2535</v>
      </c>
      <c r="AK7" s="57">
        <f>AB106/AB3</f>
        <v>0.29144737510971636</v>
      </c>
    </row>
    <row r="8" spans="1:37" ht="19" x14ac:dyDescent="0.25">
      <c r="A8" s="5" t="s">
        <v>5</v>
      </c>
      <c r="B8" s="1">
        <v>9800000</v>
      </c>
      <c r="C8" s="1">
        <v>11000000</v>
      </c>
      <c r="D8" s="1">
        <v>11600000</v>
      </c>
      <c r="E8" s="1">
        <v>13475000</v>
      </c>
      <c r="F8" s="1">
        <v>14502000</v>
      </c>
      <c r="G8" s="1">
        <v>16893000</v>
      </c>
      <c r="H8" s="1">
        <v>19605000</v>
      </c>
      <c r="I8" s="1">
        <v>23792000</v>
      </c>
      <c r="J8" s="1">
        <v>26281000</v>
      </c>
      <c r="K8" s="1">
        <v>30688000</v>
      </c>
      <c r="L8" s="1">
        <v>49406000</v>
      </c>
      <c r="M8" s="1">
        <v>56481000</v>
      </c>
      <c r="N8" s="1">
        <v>71594000</v>
      </c>
      <c r="O8" s="1">
        <v>79856000</v>
      </c>
      <c r="P8" s="1">
        <v>88990000</v>
      </c>
      <c r="Q8" s="1">
        <v>108530000</v>
      </c>
      <c r="R8" s="1">
        <v>132628000</v>
      </c>
      <c r="S8" s="1">
        <v>151439000</v>
      </c>
      <c r="T8" s="1">
        <v>165421000</v>
      </c>
      <c r="U8" s="1">
        <v>168831000</v>
      </c>
      <c r="V8" s="1">
        <v>183093000</v>
      </c>
      <c r="W8" s="1">
        <v>202746000</v>
      </c>
      <c r="X8" s="1">
        <v>233802000</v>
      </c>
      <c r="Y8" s="1">
        <v>298210000</v>
      </c>
      <c r="Z8" s="1">
        <v>355371000</v>
      </c>
      <c r="AA8" s="1">
        <v>404870000</v>
      </c>
      <c r="AB8" s="1">
        <v>433661000</v>
      </c>
    </row>
    <row r="9" spans="1:37" ht="19" customHeight="1" x14ac:dyDescent="0.25">
      <c r="A9" s="14" t="s">
        <v>95</v>
      </c>
      <c r="B9" s="15">
        <f>B8/B3</f>
        <v>0.20806794055201699</v>
      </c>
      <c r="C9" s="15">
        <f t="shared" ref="C9:AB9" si="1">C8/C3</f>
        <v>0.21782178217821782</v>
      </c>
      <c r="D9" s="15">
        <f t="shared" si="1"/>
        <v>0.20494699646643111</v>
      </c>
      <c r="E9" s="15">
        <f t="shared" si="1"/>
        <v>0.21341801422258827</v>
      </c>
      <c r="F9" s="15">
        <f t="shared" si="1"/>
        <v>0.19474398055514522</v>
      </c>
      <c r="G9" s="15">
        <f t="shared" si="1"/>
        <v>0.19912537130463481</v>
      </c>
      <c r="H9" s="15">
        <f t="shared" si="1"/>
        <v>0.21541352144246301</v>
      </c>
      <c r="I9" s="15">
        <f t="shared" si="1"/>
        <v>0.20955652441978245</v>
      </c>
      <c r="J9" s="15">
        <f t="shared" si="1"/>
        <v>0.19534112785140367</v>
      </c>
      <c r="K9" s="15">
        <f t="shared" si="1"/>
        <v>0.19418360373585766</v>
      </c>
      <c r="L9" s="15">
        <f t="shared" si="1"/>
        <v>0.18739948414504629</v>
      </c>
      <c r="M9" s="15">
        <f t="shared" si="1"/>
        <v>0.14657445372917424</v>
      </c>
      <c r="N9" s="15">
        <f t="shared" si="1"/>
        <v>0.14967209447692953</v>
      </c>
      <c r="O9" s="15">
        <f t="shared" si="1"/>
        <v>0.1544947135242849</v>
      </c>
      <c r="P9" s="15">
        <f t="shared" si="1"/>
        <v>0.15336862931634715</v>
      </c>
      <c r="Q9" s="15">
        <f t="shared" si="1"/>
        <v>0.15696023857146368</v>
      </c>
      <c r="R9" s="15">
        <f t="shared" si="1"/>
        <v>0.16619675245420529</v>
      </c>
      <c r="S9" s="15">
        <f t="shared" si="1"/>
        <v>0.17583424285349372</v>
      </c>
      <c r="T9" s="15">
        <f t="shared" si="1"/>
        <v>0.17672787255841482</v>
      </c>
      <c r="U9" s="15">
        <f t="shared" si="1"/>
        <v>0.17908296234538634</v>
      </c>
      <c r="V9" s="15">
        <f t="shared" si="1"/>
        <v>0.18522962370948895</v>
      </c>
      <c r="W9" s="15">
        <f t="shared" si="1"/>
        <v>0.18511390093585939</v>
      </c>
      <c r="X9" s="15">
        <f t="shared" si="1"/>
        <v>0.18073244714896616</v>
      </c>
      <c r="Y9" s="15">
        <f t="shared" si="1"/>
        <v>0.19672245780042377</v>
      </c>
      <c r="Z9" s="15">
        <f t="shared" si="1"/>
        <v>0.21136717664993157</v>
      </c>
      <c r="AA9" s="15">
        <f t="shared" si="1"/>
        <v>0.21233902287442014</v>
      </c>
      <c r="AB9" s="15">
        <f t="shared" si="1"/>
        <v>0.20994910321836333</v>
      </c>
      <c r="AH9" s="26" t="s">
        <v>96</v>
      </c>
      <c r="AI9" s="22" t="s">
        <v>97</v>
      </c>
      <c r="AJ9" s="22" t="s">
        <v>98</v>
      </c>
      <c r="AK9" s="22" t="s">
        <v>99</v>
      </c>
    </row>
    <row r="10" spans="1:37" ht="19" x14ac:dyDescent="0.25">
      <c r="A10" s="5" t="s">
        <v>6</v>
      </c>
      <c r="B10" s="1">
        <v>17400000</v>
      </c>
      <c r="C10" s="1">
        <v>20800000</v>
      </c>
      <c r="D10" s="1">
        <v>22700000</v>
      </c>
      <c r="E10" s="1">
        <v>24948000</v>
      </c>
      <c r="F10" s="1">
        <v>29467000</v>
      </c>
      <c r="G10" s="1">
        <v>32771000</v>
      </c>
      <c r="H10" s="1">
        <v>30283000</v>
      </c>
      <c r="I10" s="1">
        <v>36866000</v>
      </c>
      <c r="J10" s="1">
        <v>39824000</v>
      </c>
      <c r="K10" s="1">
        <v>43285000</v>
      </c>
      <c r="L10" s="1">
        <v>86901000</v>
      </c>
      <c r="M10" s="1">
        <v>115108000</v>
      </c>
      <c r="N10" s="1">
        <v>134887000</v>
      </c>
      <c r="O10" s="1">
        <v>137264000</v>
      </c>
      <c r="P10" s="1">
        <v>155096000</v>
      </c>
      <c r="Q10" s="1">
        <v>180357000</v>
      </c>
      <c r="R10" s="1">
        <v>205178000</v>
      </c>
      <c r="S10" s="1">
        <v>218907000</v>
      </c>
      <c r="T10" s="1">
        <v>246376000</v>
      </c>
      <c r="U10" s="1">
        <v>253603000</v>
      </c>
      <c r="V10" s="1">
        <v>269515000</v>
      </c>
      <c r="W10" s="1">
        <v>338640000</v>
      </c>
      <c r="X10" s="1">
        <v>413580000</v>
      </c>
      <c r="Y10" s="1">
        <v>521200000</v>
      </c>
      <c r="Z10" s="1" t="s">
        <v>92</v>
      </c>
      <c r="AA10" s="1" t="s">
        <v>92</v>
      </c>
      <c r="AB10" s="1" t="s">
        <v>92</v>
      </c>
      <c r="AH10" s="56">
        <f>AB9</f>
        <v>0.20994910321836333</v>
      </c>
      <c r="AI10" s="57">
        <f>AB13</f>
        <v>0.37417146885119867</v>
      </c>
      <c r="AJ10" s="57">
        <f>AB80</f>
        <v>8.1396120070508962E-2</v>
      </c>
      <c r="AK10" s="57">
        <f>AB89</f>
        <v>0</v>
      </c>
    </row>
    <row r="11" spans="1:37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</row>
    <row r="12" spans="1:37" ht="20" x14ac:dyDescent="0.25">
      <c r="A12" s="5" t="s">
        <v>8</v>
      </c>
      <c r="B12" s="1">
        <v>17400000</v>
      </c>
      <c r="C12" s="1">
        <v>20800000</v>
      </c>
      <c r="D12" s="1">
        <v>22700000</v>
      </c>
      <c r="E12" s="1">
        <v>24948000</v>
      </c>
      <c r="F12" s="1">
        <v>29467000</v>
      </c>
      <c r="G12" s="1">
        <v>32771000</v>
      </c>
      <c r="H12" s="1">
        <v>30283000</v>
      </c>
      <c r="I12" s="1">
        <v>36866000</v>
      </c>
      <c r="J12" s="1">
        <v>39824000</v>
      </c>
      <c r="K12" s="1">
        <v>43285000</v>
      </c>
      <c r="L12" s="1">
        <v>86901000</v>
      </c>
      <c r="M12" s="1">
        <v>115108000</v>
      </c>
      <c r="N12" s="1">
        <v>134887000</v>
      </c>
      <c r="O12" s="1">
        <v>137264000</v>
      </c>
      <c r="P12" s="1">
        <v>155096000</v>
      </c>
      <c r="Q12" s="1">
        <v>180357000</v>
      </c>
      <c r="R12" s="1">
        <v>205178000</v>
      </c>
      <c r="S12" s="1">
        <v>218907000</v>
      </c>
      <c r="T12" s="1">
        <v>246376000</v>
      </c>
      <c r="U12" s="1">
        <v>253603000</v>
      </c>
      <c r="V12" s="1">
        <v>269515000</v>
      </c>
      <c r="W12" s="1">
        <v>338640000</v>
      </c>
      <c r="X12" s="1">
        <v>413580000</v>
      </c>
      <c r="Y12" s="1">
        <v>521200000</v>
      </c>
      <c r="Z12" s="1">
        <v>587707000</v>
      </c>
      <c r="AA12" s="1">
        <v>715377000</v>
      </c>
      <c r="AB12" s="1">
        <v>772871000</v>
      </c>
      <c r="AH12" s="26" t="s">
        <v>115</v>
      </c>
      <c r="AI12" s="22" t="s">
        <v>116</v>
      </c>
      <c r="AJ12" s="22" t="s">
        <v>117</v>
      </c>
      <c r="AK12" s="22" t="s">
        <v>118</v>
      </c>
    </row>
    <row r="13" spans="1:37" ht="19" x14ac:dyDescent="0.25">
      <c r="A13" s="14" t="s">
        <v>100</v>
      </c>
      <c r="B13" s="15">
        <f>B12/B3</f>
        <v>0.36942675159235666</v>
      </c>
      <c r="C13" s="15">
        <f t="shared" ref="C13:AB13" si="2">C12/C3</f>
        <v>0.41188118811881186</v>
      </c>
      <c r="D13" s="15">
        <f t="shared" si="2"/>
        <v>0.40106007067137811</v>
      </c>
      <c r="E13" s="15">
        <f t="shared" si="2"/>
        <v>0.39512820918924912</v>
      </c>
      <c r="F13" s="15">
        <f t="shared" si="2"/>
        <v>0.39570548027985553</v>
      </c>
      <c r="G13" s="15">
        <f t="shared" si="2"/>
        <v>0.38628648215380262</v>
      </c>
      <c r="H13" s="15">
        <f t="shared" si="2"/>
        <v>0.33273999846172442</v>
      </c>
      <c r="I13" s="15">
        <f t="shared" si="2"/>
        <v>0.32471044171400887</v>
      </c>
      <c r="J13" s="15">
        <f t="shared" si="2"/>
        <v>0.29600338935178649</v>
      </c>
      <c r="K13" s="15">
        <f t="shared" si="2"/>
        <v>0.27389329013642461</v>
      </c>
      <c r="L13" s="15">
        <f t="shared" si="2"/>
        <v>0.32961993627674102</v>
      </c>
      <c r="M13" s="15">
        <f t="shared" si="2"/>
        <v>0.29871801525925157</v>
      </c>
      <c r="N13" s="15">
        <f t="shared" si="2"/>
        <v>0.28199038757032147</v>
      </c>
      <c r="O13" s="15">
        <f t="shared" si="2"/>
        <v>0.2655600375325266</v>
      </c>
      <c r="P13" s="15">
        <f t="shared" si="2"/>
        <v>0.26729813386277307</v>
      </c>
      <c r="Q13" s="15">
        <f t="shared" si="2"/>
        <v>0.26083919421388996</v>
      </c>
      <c r="R13" s="15">
        <f t="shared" si="2"/>
        <v>0.25710948875839895</v>
      </c>
      <c r="S13" s="15">
        <f t="shared" si="2"/>
        <v>0.25417063372268539</v>
      </c>
      <c r="T13" s="15">
        <f t="shared" si="2"/>
        <v>0.26321631672793666</v>
      </c>
      <c r="U13" s="15">
        <f t="shared" si="2"/>
        <v>0.26900259134683208</v>
      </c>
      <c r="V13" s="15">
        <f t="shared" si="2"/>
        <v>0.27266013465322497</v>
      </c>
      <c r="W13" s="15">
        <f t="shared" si="2"/>
        <v>0.30918968272083996</v>
      </c>
      <c r="X13" s="15">
        <f t="shared" si="2"/>
        <v>0.31970353329684703</v>
      </c>
      <c r="Y13" s="15">
        <f t="shared" si="2"/>
        <v>0.34382396635116486</v>
      </c>
      <c r="Z13" s="15">
        <f t="shared" si="2"/>
        <v>0.34955572989186323</v>
      </c>
      <c r="AA13" s="15">
        <f t="shared" si="2"/>
        <v>0.37518821638262667</v>
      </c>
      <c r="AB13" s="15">
        <f t="shared" si="2"/>
        <v>0.37417146885119867</v>
      </c>
      <c r="AH13" s="56">
        <f>AB28/AB72</f>
        <v>0.10762968286534051</v>
      </c>
      <c r="AI13" s="57">
        <f>AB28/AB54</f>
        <v>7.8306565021093927E-2</v>
      </c>
      <c r="AJ13" s="57">
        <f>AB22/(AB72+AB56+AB61)</f>
        <v>0.10546595069780271</v>
      </c>
      <c r="AK13" s="17">
        <f>AB67/AB72</f>
        <v>0.37446563817922085</v>
      </c>
    </row>
    <row r="14" spans="1:37" ht="19" x14ac:dyDescent="0.25">
      <c r="A14" s="5" t="s">
        <v>9</v>
      </c>
      <c r="B14" s="1">
        <v>11900000</v>
      </c>
      <c r="C14" s="1">
        <v>4200000</v>
      </c>
      <c r="D14" s="1">
        <v>2700000</v>
      </c>
      <c r="E14" s="1">
        <v>2762000</v>
      </c>
      <c r="F14" s="1">
        <v>4333000</v>
      </c>
      <c r="G14" s="1">
        <v>5271000</v>
      </c>
      <c r="H14" s="1">
        <v>2289000</v>
      </c>
      <c r="I14" s="1">
        <v>1055000</v>
      </c>
      <c r="J14" s="1">
        <v>21149000</v>
      </c>
      <c r="K14" s="1">
        <v>1184000</v>
      </c>
      <c r="L14" s="1">
        <v>6350000</v>
      </c>
      <c r="M14" s="1">
        <v>8935000</v>
      </c>
      <c r="N14" s="1">
        <v>10713000</v>
      </c>
      <c r="O14" s="1">
        <v>16326000</v>
      </c>
      <c r="P14" s="1">
        <v>16003000</v>
      </c>
      <c r="Q14" s="1">
        <v>17989000</v>
      </c>
      <c r="R14" s="1">
        <v>26443000</v>
      </c>
      <c r="S14" s="1">
        <v>22359000</v>
      </c>
      <c r="T14" s="1">
        <v>23388000</v>
      </c>
      <c r="U14" s="1">
        <v>19394000</v>
      </c>
      <c r="V14" s="1">
        <v>12755000</v>
      </c>
      <c r="W14" s="1">
        <v>12972000</v>
      </c>
      <c r="X14" s="1">
        <v>13795000</v>
      </c>
      <c r="Y14" s="1">
        <v>15169000</v>
      </c>
      <c r="Z14" s="1">
        <v>16599000</v>
      </c>
      <c r="AA14" s="1">
        <v>15213000</v>
      </c>
      <c r="AB14" s="1">
        <v>15722000</v>
      </c>
    </row>
    <row r="15" spans="1:37" ht="20" x14ac:dyDescent="0.25">
      <c r="A15" s="5" t="s">
        <v>10</v>
      </c>
      <c r="B15" s="1">
        <v>39100000</v>
      </c>
      <c r="C15" s="1">
        <v>36000000</v>
      </c>
      <c r="D15" s="1">
        <v>37000000</v>
      </c>
      <c r="E15" s="1">
        <v>41185000</v>
      </c>
      <c r="F15" s="1">
        <v>48302000</v>
      </c>
      <c r="G15" s="1">
        <v>54935000</v>
      </c>
      <c r="H15" s="1">
        <v>52177000</v>
      </c>
      <c r="I15" s="1">
        <v>61713000</v>
      </c>
      <c r="J15" s="1">
        <v>87254000</v>
      </c>
      <c r="K15" s="1">
        <v>75157000</v>
      </c>
      <c r="L15" s="1">
        <v>142657000</v>
      </c>
      <c r="M15" s="1">
        <v>180524000</v>
      </c>
      <c r="N15" s="1">
        <v>217194000</v>
      </c>
      <c r="O15" s="1">
        <v>233446000</v>
      </c>
      <c r="P15" s="1">
        <v>260089000</v>
      </c>
      <c r="Q15" s="1">
        <v>306876000</v>
      </c>
      <c r="R15" s="1">
        <v>364249000</v>
      </c>
      <c r="S15" s="1">
        <v>392705000</v>
      </c>
      <c r="T15" s="1">
        <v>435185000</v>
      </c>
      <c r="U15" s="1">
        <v>441828000</v>
      </c>
      <c r="V15" s="1">
        <v>465363000</v>
      </c>
      <c r="W15" s="1">
        <v>554358000</v>
      </c>
      <c r="X15" s="1">
        <v>661177000</v>
      </c>
      <c r="Y15" s="1">
        <v>834579000</v>
      </c>
      <c r="Z15" s="1">
        <v>959677000</v>
      </c>
      <c r="AA15" s="1">
        <v>1135460000</v>
      </c>
      <c r="AB15" s="1">
        <v>1222254000</v>
      </c>
      <c r="AH15" s="26" t="s">
        <v>119</v>
      </c>
      <c r="AI15" s="22" t="s">
        <v>120</v>
      </c>
      <c r="AJ15" s="22" t="s">
        <v>121</v>
      </c>
      <c r="AK15" s="22" t="s">
        <v>122</v>
      </c>
    </row>
    <row r="16" spans="1:37" ht="19" x14ac:dyDescent="0.25">
      <c r="A16" s="5" t="s">
        <v>11</v>
      </c>
      <c r="B16" s="1">
        <v>43400000</v>
      </c>
      <c r="C16" s="1">
        <v>39800000</v>
      </c>
      <c r="D16" s="1">
        <v>41300000</v>
      </c>
      <c r="E16" s="1">
        <v>45896000</v>
      </c>
      <c r="F16" s="1">
        <v>54888000</v>
      </c>
      <c r="G16" s="1">
        <v>66288000</v>
      </c>
      <c r="H16" s="1">
        <v>63937000</v>
      </c>
      <c r="I16" s="1">
        <v>80190000</v>
      </c>
      <c r="J16" s="1">
        <v>105531000</v>
      </c>
      <c r="K16" s="1">
        <v>95620000</v>
      </c>
      <c r="L16" s="1">
        <v>199384000</v>
      </c>
      <c r="M16" s="1">
        <v>258571000</v>
      </c>
      <c r="N16" s="1">
        <v>308608000</v>
      </c>
      <c r="O16" s="1">
        <v>330682000</v>
      </c>
      <c r="P16" s="1">
        <v>360968000</v>
      </c>
      <c r="Q16" s="1">
        <v>425890000</v>
      </c>
      <c r="R16" s="1">
        <v>503765000</v>
      </c>
      <c r="S16" s="1">
        <v>539397000</v>
      </c>
      <c r="T16" s="1">
        <v>588571000</v>
      </c>
      <c r="U16" s="1">
        <v>589074000</v>
      </c>
      <c r="V16" s="1">
        <v>612223000</v>
      </c>
      <c r="W16" s="1">
        <v>704522000</v>
      </c>
      <c r="X16" s="1">
        <v>817062000</v>
      </c>
      <c r="Y16" s="1">
        <v>1000852000</v>
      </c>
      <c r="Z16" s="1">
        <v>1184941000</v>
      </c>
      <c r="AA16" s="1">
        <v>1393444000</v>
      </c>
      <c r="AB16" s="1">
        <v>1472895000</v>
      </c>
      <c r="AH16" s="23">
        <f>(AB35+AA35+Z35+Y35+X35)/5</f>
        <v>1.0336147018832321E-3</v>
      </c>
      <c r="AI16" s="24">
        <f>AJ101/AB3</f>
        <v>13.400590544033486</v>
      </c>
      <c r="AJ16" s="24">
        <f>AJ101/AB28</f>
        <v>52.852972064692288</v>
      </c>
      <c r="AK16" s="25">
        <f>AJ101/AB106</f>
        <v>45.979451827242528</v>
      </c>
    </row>
    <row r="17" spans="1:34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>
        <v>3013000</v>
      </c>
      <c r="M17" s="1" t="s">
        <v>92</v>
      </c>
      <c r="N17" s="1" t="s">
        <v>92</v>
      </c>
      <c r="O17" s="1">
        <v>10401000</v>
      </c>
      <c r="P17" s="1">
        <v>4488000</v>
      </c>
      <c r="Q17" s="1">
        <v>3332000</v>
      </c>
      <c r="R17" s="1">
        <v>2661000</v>
      </c>
      <c r="S17" s="1">
        <v>1169000</v>
      </c>
      <c r="T17" s="1">
        <v>779000</v>
      </c>
      <c r="U17" s="1">
        <v>325000</v>
      </c>
      <c r="V17" s="1">
        <v>221000</v>
      </c>
      <c r="W17" s="1" t="s">
        <v>92</v>
      </c>
      <c r="X17" s="1" t="s">
        <v>92</v>
      </c>
      <c r="Y17" s="1">
        <v>3461000</v>
      </c>
      <c r="Z17" s="1">
        <v>10988000</v>
      </c>
      <c r="AA17" s="1">
        <v>12405000</v>
      </c>
      <c r="AB17" s="1">
        <v>22726000</v>
      </c>
    </row>
    <row r="18" spans="1:34" ht="20" x14ac:dyDescent="0.25">
      <c r="A18" s="5" t="s">
        <v>13</v>
      </c>
      <c r="B18" s="1">
        <v>11900000</v>
      </c>
      <c r="C18" s="1">
        <v>4200000</v>
      </c>
      <c r="D18" s="1">
        <v>2700000</v>
      </c>
      <c r="E18" s="1">
        <v>2762000</v>
      </c>
      <c r="F18" s="1">
        <v>4333000</v>
      </c>
      <c r="G18" s="1">
        <v>7631000</v>
      </c>
      <c r="H18" s="1">
        <v>4525000</v>
      </c>
      <c r="I18" s="1">
        <v>7098000</v>
      </c>
      <c r="J18" s="1">
        <v>7588000</v>
      </c>
      <c r="K18" s="1">
        <v>8107000</v>
      </c>
      <c r="L18" s="1">
        <v>27463000</v>
      </c>
      <c r="M18" s="1">
        <v>38949000</v>
      </c>
      <c r="N18" s="1">
        <v>50093000</v>
      </c>
      <c r="O18" s="1">
        <v>64186000</v>
      </c>
      <c r="P18" s="1">
        <v>60826000</v>
      </c>
      <c r="Q18" s="1">
        <v>65955000</v>
      </c>
      <c r="R18" s="1">
        <v>85422000</v>
      </c>
      <c r="S18" s="1">
        <v>80701000</v>
      </c>
      <c r="T18" s="1">
        <v>81924000</v>
      </c>
      <c r="U18" s="1">
        <v>77670000</v>
      </c>
      <c r="V18" s="1">
        <v>69587000</v>
      </c>
      <c r="W18" s="1">
        <v>67678000</v>
      </c>
      <c r="X18" s="1">
        <v>59255000</v>
      </c>
      <c r="Y18" s="1">
        <v>78975000</v>
      </c>
      <c r="Z18" s="1">
        <v>106246000</v>
      </c>
      <c r="AA18" s="1">
        <v>106867000</v>
      </c>
      <c r="AB18" s="1">
        <v>114563000</v>
      </c>
      <c r="AH18" s="26" t="s">
        <v>123</v>
      </c>
    </row>
    <row r="19" spans="1:34" ht="19" x14ac:dyDescent="0.25">
      <c r="A19" s="6" t="s">
        <v>14</v>
      </c>
      <c r="B19" s="10">
        <v>14200000</v>
      </c>
      <c r="C19" s="10">
        <v>15800000</v>
      </c>
      <c r="D19" s="10">
        <v>19800000</v>
      </c>
      <c r="E19" s="10">
        <v>22631000</v>
      </c>
      <c r="F19" s="10">
        <v>27491000</v>
      </c>
      <c r="G19" s="10">
        <v>27613000</v>
      </c>
      <c r="H19" s="10">
        <v>31910000</v>
      </c>
      <c r="I19" s="10">
        <v>37772000</v>
      </c>
      <c r="J19" s="10">
        <v>55489000</v>
      </c>
      <c r="K19" s="10">
        <v>71218000</v>
      </c>
      <c r="L19" s="10">
        <v>63537000</v>
      </c>
      <c r="M19" s="10">
        <v>163212000</v>
      </c>
      <c r="N19" s="10">
        <v>216784000</v>
      </c>
      <c r="O19" s="10">
        <v>248116000</v>
      </c>
      <c r="P19" s="10">
        <v>281708000</v>
      </c>
      <c r="Q19" s="10">
        <v>334145000</v>
      </c>
      <c r="R19" s="10">
        <v>381630000</v>
      </c>
      <c r="S19" s="10">
        <v>404359000</v>
      </c>
      <c r="T19" s="10">
        <v>430842000</v>
      </c>
      <c r="U19" s="10">
        <v>434760000</v>
      </c>
      <c r="V19" s="10">
        <v>450123000</v>
      </c>
      <c r="W19" s="10">
        <v>463372000</v>
      </c>
      <c r="X19" s="10">
        <v>546340000</v>
      </c>
      <c r="Y19" s="10">
        <v>605019000</v>
      </c>
      <c r="Z19" s="10">
        <v>611159000</v>
      </c>
      <c r="AA19" s="10">
        <v>634626000</v>
      </c>
      <c r="AB19" s="10">
        <v>712604000</v>
      </c>
      <c r="AH19" s="27">
        <f>AB40-AB56-AB61</f>
        <v>475574000</v>
      </c>
    </row>
    <row r="20" spans="1:34" ht="23" customHeight="1" x14ac:dyDescent="0.25">
      <c r="A20" s="14" t="s">
        <v>101</v>
      </c>
      <c r="B20" s="1"/>
      <c r="C20" s="15">
        <f>(C19/B19)-1</f>
        <v>0.11267605633802824</v>
      </c>
      <c r="D20" s="15">
        <f>(D19/C19)-1</f>
        <v>0.25316455696202533</v>
      </c>
      <c r="E20" s="15">
        <f>(E19/D19)-1</f>
        <v>0.14297979797979798</v>
      </c>
      <c r="F20" s="15">
        <f t="shared" ref="F20:AB20" si="3">(F19/E19)-1</f>
        <v>0.21474967964296754</v>
      </c>
      <c r="G20" s="15">
        <f t="shared" si="3"/>
        <v>4.4378160125131405E-3</v>
      </c>
      <c r="H20" s="15">
        <f t="shared" si="3"/>
        <v>0.15561510882555307</v>
      </c>
      <c r="I20" s="15">
        <f t="shared" si="3"/>
        <v>0.18370416797242251</v>
      </c>
      <c r="J20" s="15">
        <f t="shared" si="3"/>
        <v>0.46905114899925882</v>
      </c>
      <c r="K20" s="15">
        <f t="shared" si="3"/>
        <v>0.28346158698120338</v>
      </c>
      <c r="L20" s="15">
        <f t="shared" si="3"/>
        <v>-0.10785194754135186</v>
      </c>
      <c r="M20" s="15">
        <f t="shared" si="3"/>
        <v>1.5687709523584683</v>
      </c>
      <c r="N20" s="15">
        <f t="shared" si="3"/>
        <v>0.32823566894591094</v>
      </c>
      <c r="O20" s="15">
        <f t="shared" si="3"/>
        <v>0.14453096169459001</v>
      </c>
      <c r="P20" s="15">
        <f t="shared" si="3"/>
        <v>0.13538828612423215</v>
      </c>
      <c r="Q20" s="15">
        <f t="shared" si="3"/>
        <v>0.18613954875260919</v>
      </c>
      <c r="R20" s="15">
        <f t="shared" si="3"/>
        <v>0.14210896467102607</v>
      </c>
      <c r="S20" s="15">
        <f t="shared" si="3"/>
        <v>5.9557686764667439E-2</v>
      </c>
      <c r="T20" s="15">
        <f t="shared" si="3"/>
        <v>6.5493781515930216E-2</v>
      </c>
      <c r="U20" s="15">
        <f t="shared" si="3"/>
        <v>9.0938209366775435E-3</v>
      </c>
      <c r="V20" s="15">
        <f t="shared" si="3"/>
        <v>3.5336737510350602E-2</v>
      </c>
      <c r="W20" s="15">
        <f t="shared" si="3"/>
        <v>2.9434176880541507E-2</v>
      </c>
      <c r="X20" s="15">
        <f t="shared" si="3"/>
        <v>0.17905268337318603</v>
      </c>
      <c r="Y20" s="15">
        <f t="shared" si="3"/>
        <v>0.10740381447450309</v>
      </c>
      <c r="Z20" s="15">
        <f t="shared" si="3"/>
        <v>1.0148441619188819E-2</v>
      </c>
      <c r="AA20" s="15">
        <f t="shared" si="3"/>
        <v>3.8397536483959271E-2</v>
      </c>
      <c r="AB20" s="15">
        <f t="shared" si="3"/>
        <v>0.12287236892279862</v>
      </c>
    </row>
    <row r="21" spans="1:34" ht="19" x14ac:dyDescent="0.25">
      <c r="A21" s="5" t="s">
        <v>15</v>
      </c>
      <c r="B21" s="2">
        <v>0.30149999999999999</v>
      </c>
      <c r="C21" s="2">
        <v>0.31290000000000001</v>
      </c>
      <c r="D21" s="2">
        <v>0.3498</v>
      </c>
      <c r="E21" s="2">
        <v>0.3584</v>
      </c>
      <c r="F21" s="2">
        <v>0.36919999999999997</v>
      </c>
      <c r="G21" s="2">
        <v>0.32550000000000001</v>
      </c>
      <c r="H21" s="2">
        <v>0.35060000000000002</v>
      </c>
      <c r="I21" s="2">
        <v>0.3327</v>
      </c>
      <c r="J21" s="2">
        <v>0.41239999999999999</v>
      </c>
      <c r="K21" s="2">
        <v>0.4506</v>
      </c>
      <c r="L21" s="2">
        <v>0.24099999999999999</v>
      </c>
      <c r="M21" s="2">
        <v>0.42359999999999998</v>
      </c>
      <c r="N21" s="2">
        <v>0.45319999999999999</v>
      </c>
      <c r="O21" s="2">
        <v>0.48</v>
      </c>
      <c r="P21" s="2">
        <v>0.48549999999999999</v>
      </c>
      <c r="Q21" s="2">
        <v>0.48330000000000001</v>
      </c>
      <c r="R21" s="2">
        <v>0.47820000000000001</v>
      </c>
      <c r="S21" s="2">
        <v>0.46949999999999997</v>
      </c>
      <c r="T21" s="2">
        <v>0.46029999999999999</v>
      </c>
      <c r="U21" s="2">
        <v>0.4612</v>
      </c>
      <c r="V21" s="2">
        <v>0.45540000000000003</v>
      </c>
      <c r="W21" s="2">
        <v>0.42309999999999998</v>
      </c>
      <c r="X21" s="2">
        <v>0.42230000000000001</v>
      </c>
      <c r="Y21" s="2">
        <v>0.39910000000000001</v>
      </c>
      <c r="Z21" s="2">
        <v>0.36349999999999999</v>
      </c>
      <c r="AA21" s="2">
        <v>0.33279999999999998</v>
      </c>
      <c r="AB21" s="2">
        <v>0.34499999999999997</v>
      </c>
    </row>
    <row r="22" spans="1:34" ht="19" x14ac:dyDescent="0.25">
      <c r="A22" s="6" t="s">
        <v>16</v>
      </c>
      <c r="B22" s="10">
        <v>3700000</v>
      </c>
      <c r="C22" s="10">
        <v>10700000</v>
      </c>
      <c r="D22" s="10">
        <v>15300000</v>
      </c>
      <c r="E22" s="10">
        <v>17243000</v>
      </c>
      <c r="F22" s="10">
        <v>19579000</v>
      </c>
      <c r="G22" s="10">
        <v>18548000</v>
      </c>
      <c r="H22" s="10">
        <v>27074000</v>
      </c>
      <c r="I22" s="10">
        <v>30317000</v>
      </c>
      <c r="J22" s="10">
        <v>45978000</v>
      </c>
      <c r="K22" s="10">
        <v>58840000</v>
      </c>
      <c r="L22" s="10">
        <v>36156000</v>
      </c>
      <c r="M22" s="10">
        <v>126769000</v>
      </c>
      <c r="N22" s="10">
        <v>169731000</v>
      </c>
      <c r="O22" s="10">
        <v>183477000</v>
      </c>
      <c r="P22" s="10">
        <v>219268000</v>
      </c>
      <c r="Q22" s="10">
        <v>265559000</v>
      </c>
      <c r="R22" s="10">
        <v>294253000</v>
      </c>
      <c r="S22" s="10">
        <v>321863000</v>
      </c>
      <c r="T22" s="10">
        <v>347450000</v>
      </c>
      <c r="U22" s="10">
        <v>353679000</v>
      </c>
      <c r="V22" s="10">
        <v>376242000</v>
      </c>
      <c r="W22" s="10">
        <v>390728000</v>
      </c>
      <c r="X22" s="10">
        <v>476574000</v>
      </c>
      <c r="Y22" s="10">
        <v>515040000</v>
      </c>
      <c r="Z22" s="10">
        <v>496356000</v>
      </c>
      <c r="AA22" s="10">
        <v>513271000</v>
      </c>
      <c r="AB22" s="10">
        <v>592658000</v>
      </c>
    </row>
    <row r="23" spans="1:34" ht="19" x14ac:dyDescent="0.25">
      <c r="A23" s="5" t="s">
        <v>17</v>
      </c>
      <c r="B23" s="2">
        <v>7.8600000000000003E-2</v>
      </c>
      <c r="C23" s="2">
        <v>0.21190000000000001</v>
      </c>
      <c r="D23" s="2">
        <v>0.27029999999999998</v>
      </c>
      <c r="E23" s="2">
        <v>0.27310000000000001</v>
      </c>
      <c r="F23" s="2">
        <v>0.26290000000000002</v>
      </c>
      <c r="G23" s="2">
        <v>0.21859999999999999</v>
      </c>
      <c r="H23" s="2">
        <v>0.29749999999999999</v>
      </c>
      <c r="I23" s="2">
        <v>0.26700000000000002</v>
      </c>
      <c r="J23" s="2">
        <v>0.3417</v>
      </c>
      <c r="K23" s="2">
        <v>0.37230000000000002</v>
      </c>
      <c r="L23" s="2">
        <v>0.1371</v>
      </c>
      <c r="M23" s="2">
        <v>0.32900000000000001</v>
      </c>
      <c r="N23" s="2">
        <v>0.3548</v>
      </c>
      <c r="O23" s="2">
        <v>0.35499999999999998</v>
      </c>
      <c r="P23" s="2">
        <v>0.37790000000000001</v>
      </c>
      <c r="Q23" s="2">
        <v>0.3841</v>
      </c>
      <c r="R23" s="2">
        <v>0.36870000000000003</v>
      </c>
      <c r="S23" s="2">
        <v>0.37369999999999998</v>
      </c>
      <c r="T23" s="2">
        <v>0.37119999999999997</v>
      </c>
      <c r="U23" s="2">
        <v>0.37519999999999998</v>
      </c>
      <c r="V23" s="2">
        <v>0.38059999999999999</v>
      </c>
      <c r="W23" s="2">
        <v>0.35670000000000002</v>
      </c>
      <c r="X23" s="2">
        <v>0.36840000000000001</v>
      </c>
      <c r="Y23" s="2">
        <v>0.33979999999999999</v>
      </c>
      <c r="Z23" s="2">
        <v>0.29520000000000002</v>
      </c>
      <c r="AA23" s="2">
        <v>0.26919999999999999</v>
      </c>
      <c r="AB23" s="2">
        <v>0.28689999999999999</v>
      </c>
    </row>
    <row r="24" spans="1:34" ht="19" x14ac:dyDescent="0.25">
      <c r="A24" s="5" t="s">
        <v>18</v>
      </c>
      <c r="B24" s="1">
        <v>-1100000</v>
      </c>
      <c r="C24" s="1">
        <v>900000</v>
      </c>
      <c r="D24" s="1">
        <v>1800000</v>
      </c>
      <c r="E24" s="1">
        <v>2626000</v>
      </c>
      <c r="F24" s="1">
        <v>3579000</v>
      </c>
      <c r="G24" s="1">
        <v>1434000</v>
      </c>
      <c r="H24" s="1">
        <v>311000</v>
      </c>
      <c r="I24" s="1">
        <v>357000</v>
      </c>
      <c r="J24" s="1">
        <v>1923000</v>
      </c>
      <c r="K24" s="1">
        <v>4271000</v>
      </c>
      <c r="L24" s="1">
        <v>-3095000</v>
      </c>
      <c r="M24" s="1">
        <v>-2506000</v>
      </c>
      <c r="N24" s="1">
        <v>-3040000</v>
      </c>
      <c r="O24" s="1">
        <v>-9948000</v>
      </c>
      <c r="P24" s="1">
        <v>-2874000</v>
      </c>
      <c r="Q24" s="1">
        <v>-701000</v>
      </c>
      <c r="R24" s="1">
        <v>-706000</v>
      </c>
      <c r="S24" s="1">
        <v>626000</v>
      </c>
      <c r="T24" s="1">
        <v>689000</v>
      </c>
      <c r="U24" s="1">
        <v>3086000</v>
      </c>
      <c r="V24" s="1">
        <v>4073000</v>
      </c>
      <c r="W24" s="1">
        <v>4966000</v>
      </c>
      <c r="X24" s="1">
        <v>10511000</v>
      </c>
      <c r="Y24" s="1">
        <v>7543000</v>
      </c>
      <c r="Z24" s="1">
        <v>-2431000</v>
      </c>
      <c r="AA24" s="1">
        <v>2083000</v>
      </c>
      <c r="AB24" s="1">
        <v>-17343000</v>
      </c>
    </row>
    <row r="25" spans="1:34" ht="19" x14ac:dyDescent="0.25">
      <c r="A25" s="6" t="s">
        <v>19</v>
      </c>
      <c r="B25" s="10">
        <v>2600000</v>
      </c>
      <c r="C25" s="10">
        <v>11600000</v>
      </c>
      <c r="D25" s="10">
        <v>17100000</v>
      </c>
      <c r="E25" s="10">
        <v>19869000</v>
      </c>
      <c r="F25" s="10">
        <v>23158000</v>
      </c>
      <c r="G25" s="10">
        <v>19982000</v>
      </c>
      <c r="H25" s="10">
        <v>27385000</v>
      </c>
      <c r="I25" s="10">
        <v>30674000</v>
      </c>
      <c r="J25" s="10">
        <v>47901000</v>
      </c>
      <c r="K25" s="10">
        <v>63111000</v>
      </c>
      <c r="L25" s="10">
        <v>33061000</v>
      </c>
      <c r="M25" s="10">
        <v>124263000</v>
      </c>
      <c r="N25" s="10">
        <v>166691000</v>
      </c>
      <c r="O25" s="10">
        <v>173529000</v>
      </c>
      <c r="P25" s="10">
        <v>216394000</v>
      </c>
      <c r="Q25" s="10">
        <v>264858000</v>
      </c>
      <c r="R25" s="10">
        <v>293547000</v>
      </c>
      <c r="S25" s="10">
        <v>322489000</v>
      </c>
      <c r="T25" s="10">
        <v>348139000</v>
      </c>
      <c r="U25" s="10">
        <v>356765000</v>
      </c>
      <c r="V25" s="10">
        <v>380315000</v>
      </c>
      <c r="W25" s="10">
        <v>395694000</v>
      </c>
      <c r="X25" s="10">
        <v>487085000</v>
      </c>
      <c r="Y25" s="10">
        <v>522583000</v>
      </c>
      <c r="Z25" s="10">
        <v>493925000</v>
      </c>
      <c r="AA25" s="10">
        <v>515354000</v>
      </c>
      <c r="AB25" s="10">
        <v>575315000</v>
      </c>
    </row>
    <row r="26" spans="1:34" ht="19" x14ac:dyDescent="0.25">
      <c r="A26" s="5" t="s">
        <v>20</v>
      </c>
      <c r="B26" s="2">
        <v>5.5199999999999999E-2</v>
      </c>
      <c r="C26" s="2">
        <v>0.22969999999999999</v>
      </c>
      <c r="D26" s="2">
        <v>0.30209999999999998</v>
      </c>
      <c r="E26" s="2">
        <v>0.31469999999999998</v>
      </c>
      <c r="F26" s="2">
        <v>0.311</v>
      </c>
      <c r="G26" s="2">
        <v>0.23549999999999999</v>
      </c>
      <c r="H26" s="2">
        <v>0.3009</v>
      </c>
      <c r="I26" s="2">
        <v>0.2702</v>
      </c>
      <c r="J26" s="2">
        <v>0.35599999999999998</v>
      </c>
      <c r="K26" s="2">
        <v>0.39929999999999999</v>
      </c>
      <c r="L26" s="2">
        <v>0.12540000000000001</v>
      </c>
      <c r="M26" s="2">
        <v>0.32250000000000001</v>
      </c>
      <c r="N26" s="2">
        <v>0.34849999999999998</v>
      </c>
      <c r="O26" s="2">
        <v>0.3357</v>
      </c>
      <c r="P26" s="2">
        <v>0.37290000000000001</v>
      </c>
      <c r="Q26" s="2">
        <v>0.38300000000000001</v>
      </c>
      <c r="R26" s="2">
        <v>0.36780000000000002</v>
      </c>
      <c r="S26" s="2">
        <v>0.37440000000000001</v>
      </c>
      <c r="T26" s="2">
        <v>0.37190000000000001</v>
      </c>
      <c r="U26" s="2">
        <v>0.37840000000000001</v>
      </c>
      <c r="V26" s="2">
        <v>0.38479999999999998</v>
      </c>
      <c r="W26" s="2">
        <v>0.36130000000000001</v>
      </c>
      <c r="X26" s="2">
        <v>0.3765</v>
      </c>
      <c r="Y26" s="2">
        <v>0.34470000000000001</v>
      </c>
      <c r="Z26" s="2">
        <v>0.29380000000000001</v>
      </c>
      <c r="AA26" s="2">
        <v>0.27029999999999998</v>
      </c>
      <c r="AB26" s="2">
        <v>0.27850000000000003</v>
      </c>
    </row>
    <row r="27" spans="1:34" ht="19" x14ac:dyDescent="0.25">
      <c r="A27" s="5" t="s">
        <v>21</v>
      </c>
      <c r="B27" s="1">
        <v>1000000</v>
      </c>
      <c r="C27" s="1">
        <v>4200000</v>
      </c>
      <c r="D27" s="1">
        <v>5800000</v>
      </c>
      <c r="E27" s="1">
        <v>5118000</v>
      </c>
      <c r="F27" s="1">
        <v>6848000</v>
      </c>
      <c r="G27" s="1">
        <v>6290000</v>
      </c>
      <c r="H27" s="1">
        <v>8426000</v>
      </c>
      <c r="I27" s="1">
        <v>9361000</v>
      </c>
      <c r="J27" s="1">
        <v>13334000</v>
      </c>
      <c r="K27" s="1">
        <v>19208000</v>
      </c>
      <c r="L27" s="1">
        <v>18905000</v>
      </c>
      <c r="M27" s="1">
        <v>41871000</v>
      </c>
      <c r="N27" s="1">
        <v>55020000</v>
      </c>
      <c r="O27" s="1">
        <v>57138000</v>
      </c>
      <c r="P27" s="1">
        <v>63262000</v>
      </c>
      <c r="Q27" s="1">
        <v>84183000</v>
      </c>
      <c r="R27" s="1">
        <v>90064000</v>
      </c>
      <c r="S27" s="1">
        <v>77162000</v>
      </c>
      <c r="T27" s="1">
        <v>93449000</v>
      </c>
      <c r="U27" s="1">
        <v>104244000</v>
      </c>
      <c r="V27" s="1">
        <v>114679000</v>
      </c>
      <c r="W27" s="1">
        <v>136443000</v>
      </c>
      <c r="X27" s="1">
        <v>67710000</v>
      </c>
      <c r="Y27" s="1">
        <v>71288000</v>
      </c>
      <c r="Z27" s="1">
        <v>60038000</v>
      </c>
      <c r="AA27" s="1">
        <v>60727000</v>
      </c>
      <c r="AB27" s="1">
        <v>51605000</v>
      </c>
    </row>
    <row r="28" spans="1:34" ht="20" thickBot="1" x14ac:dyDescent="0.3">
      <c r="A28" s="7" t="s">
        <v>22</v>
      </c>
      <c r="B28" s="11">
        <v>1300000</v>
      </c>
      <c r="C28" s="11">
        <v>7400000</v>
      </c>
      <c r="D28" s="11">
        <v>11300000</v>
      </c>
      <c r="E28" s="11">
        <v>14751000</v>
      </c>
      <c r="F28" s="11">
        <v>16310000</v>
      </c>
      <c r="G28" s="11">
        <v>13692000</v>
      </c>
      <c r="H28" s="11">
        <v>18959000</v>
      </c>
      <c r="I28" s="11">
        <v>21313000</v>
      </c>
      <c r="J28" s="11">
        <v>34567000</v>
      </c>
      <c r="K28" s="11">
        <v>43903000</v>
      </c>
      <c r="L28" s="11">
        <v>14156000</v>
      </c>
      <c r="M28" s="11">
        <v>82392000</v>
      </c>
      <c r="N28" s="11">
        <v>111671000</v>
      </c>
      <c r="O28" s="11">
        <v>116391000</v>
      </c>
      <c r="P28" s="11">
        <v>153132000</v>
      </c>
      <c r="Q28" s="11">
        <v>180675000</v>
      </c>
      <c r="R28" s="11">
        <v>203483000</v>
      </c>
      <c r="S28" s="11">
        <v>245327000</v>
      </c>
      <c r="T28" s="11">
        <v>254690000</v>
      </c>
      <c r="U28" s="11">
        <v>252521000</v>
      </c>
      <c r="V28" s="11">
        <v>265636000</v>
      </c>
      <c r="W28" s="11">
        <v>259251000</v>
      </c>
      <c r="X28" s="11">
        <v>419375000</v>
      </c>
      <c r="Y28" s="11">
        <v>451295000</v>
      </c>
      <c r="Z28" s="11">
        <v>433887000</v>
      </c>
      <c r="AA28" s="11">
        <v>454627000</v>
      </c>
      <c r="AB28" s="11">
        <v>523710000</v>
      </c>
    </row>
    <row r="29" spans="1:34" ht="20" customHeight="1" thickTop="1" x14ac:dyDescent="0.25">
      <c r="A29" s="14" t="s">
        <v>102</v>
      </c>
      <c r="B29" s="1"/>
      <c r="C29" s="15">
        <f>(C28/B28)-1</f>
        <v>4.6923076923076925</v>
      </c>
      <c r="D29" s="15">
        <f>(D28/C28)-1</f>
        <v>0.52702702702702697</v>
      </c>
      <c r="E29" s="15">
        <f>(E28/D28)-1</f>
        <v>0.30539823008849565</v>
      </c>
      <c r="F29" s="15">
        <f t="shared" ref="F29:AB29" si="4">(F28/E28)-1</f>
        <v>0.10568774998305197</v>
      </c>
      <c r="G29" s="15">
        <f t="shared" si="4"/>
        <v>-0.16051502145922747</v>
      </c>
      <c r="H29" s="15">
        <f t="shared" si="4"/>
        <v>0.38467718375693827</v>
      </c>
      <c r="I29" s="15">
        <f t="shared" si="4"/>
        <v>0.12416266680732102</v>
      </c>
      <c r="J29" s="15">
        <f t="shared" si="4"/>
        <v>0.62187397363111718</v>
      </c>
      <c r="K29" s="15">
        <f t="shared" si="4"/>
        <v>0.27008418433766312</v>
      </c>
      <c r="L29" s="15">
        <f t="shared" si="4"/>
        <v>-0.67756189782019449</v>
      </c>
      <c r="M29" s="15">
        <f t="shared" si="4"/>
        <v>4.8202882170104546</v>
      </c>
      <c r="N29" s="15">
        <f t="shared" si="4"/>
        <v>0.35536217108457135</v>
      </c>
      <c r="O29" s="15">
        <f t="shared" si="4"/>
        <v>4.226701650383724E-2</v>
      </c>
      <c r="P29" s="15">
        <f t="shared" si="4"/>
        <v>0.31566873727350053</v>
      </c>
      <c r="Q29" s="15">
        <f t="shared" si="4"/>
        <v>0.17986443068725011</v>
      </c>
      <c r="R29" s="15">
        <f t="shared" si="4"/>
        <v>0.12623771966237718</v>
      </c>
      <c r="S29" s="15">
        <f t="shared" si="4"/>
        <v>0.20563880029289927</v>
      </c>
      <c r="T29" s="15">
        <f t="shared" si="4"/>
        <v>3.816538742168607E-2</v>
      </c>
      <c r="U29" s="15">
        <f t="shared" si="4"/>
        <v>-8.5162354234559201E-3</v>
      </c>
      <c r="V29" s="15">
        <f t="shared" si="4"/>
        <v>5.1936274606864341E-2</v>
      </c>
      <c r="W29" s="15">
        <f t="shared" si="4"/>
        <v>-2.4036651658660757E-2</v>
      </c>
      <c r="X29" s="15">
        <f t="shared" si="4"/>
        <v>0.61764081912895219</v>
      </c>
      <c r="Y29" s="15">
        <f t="shared" si="4"/>
        <v>7.6113263785394958E-2</v>
      </c>
      <c r="Z29" s="15">
        <f t="shared" si="4"/>
        <v>-3.8573438659856629E-2</v>
      </c>
      <c r="AA29" s="15">
        <f t="shared" si="4"/>
        <v>4.7800464176156465E-2</v>
      </c>
      <c r="AB29" s="15">
        <f t="shared" si="4"/>
        <v>0.15195533921214532</v>
      </c>
    </row>
    <row r="30" spans="1:34" ht="19" x14ac:dyDescent="0.25">
      <c r="A30" s="5" t="s">
        <v>23</v>
      </c>
      <c r="B30" s="2">
        <v>2.76E-2</v>
      </c>
      <c r="C30" s="2">
        <v>0.14649999999999999</v>
      </c>
      <c r="D30" s="2">
        <v>0.1996</v>
      </c>
      <c r="E30" s="2">
        <v>0.2336</v>
      </c>
      <c r="F30" s="2">
        <v>0.219</v>
      </c>
      <c r="G30" s="2">
        <v>0.16139999999999999</v>
      </c>
      <c r="H30" s="2">
        <v>0.20830000000000001</v>
      </c>
      <c r="I30" s="2">
        <v>0.18770000000000001</v>
      </c>
      <c r="J30" s="2">
        <v>0.25690000000000002</v>
      </c>
      <c r="K30" s="2">
        <v>0.27779999999999999</v>
      </c>
      <c r="L30" s="2">
        <v>5.3699999999999998E-2</v>
      </c>
      <c r="M30" s="2">
        <v>0.21379999999999999</v>
      </c>
      <c r="N30" s="2">
        <v>0.23350000000000001</v>
      </c>
      <c r="O30" s="2">
        <v>0.22520000000000001</v>
      </c>
      <c r="P30" s="2">
        <v>0.26390000000000002</v>
      </c>
      <c r="Q30" s="2">
        <v>0.26129999999999998</v>
      </c>
      <c r="R30" s="2">
        <v>0.255</v>
      </c>
      <c r="S30" s="2">
        <v>0.2848</v>
      </c>
      <c r="T30" s="2">
        <v>0.27210000000000001</v>
      </c>
      <c r="U30" s="2">
        <v>0.26790000000000003</v>
      </c>
      <c r="V30" s="2">
        <v>0.26869999999999999</v>
      </c>
      <c r="W30" s="2">
        <v>0.23669999999999999</v>
      </c>
      <c r="X30" s="2">
        <v>0.32419999999999999</v>
      </c>
      <c r="Y30" s="2">
        <v>0.29770000000000002</v>
      </c>
      <c r="Z30" s="2">
        <v>0.2581</v>
      </c>
      <c r="AA30" s="2">
        <v>0.2384</v>
      </c>
      <c r="AB30" s="2">
        <v>0.2535</v>
      </c>
    </row>
    <row r="31" spans="1:34" ht="19" x14ac:dyDescent="0.25">
      <c r="A31" s="5" t="s">
        <v>24</v>
      </c>
      <c r="B31" s="12">
        <v>0.02</v>
      </c>
      <c r="C31" s="12">
        <v>0.12</v>
      </c>
      <c r="D31" s="12">
        <v>0.18</v>
      </c>
      <c r="E31" s="12">
        <v>0.23</v>
      </c>
      <c r="F31" s="12">
        <v>0.26</v>
      </c>
      <c r="G31" s="12">
        <v>0.23</v>
      </c>
      <c r="H31" s="12">
        <v>0.33</v>
      </c>
      <c r="I31" s="12">
        <v>0.35</v>
      </c>
      <c r="J31" s="12">
        <v>0.56000000000000005</v>
      </c>
      <c r="K31" s="12">
        <v>0.69</v>
      </c>
      <c r="L31" s="12">
        <v>0.2</v>
      </c>
      <c r="M31" s="12">
        <v>1.06</v>
      </c>
      <c r="N31" s="12">
        <v>1.35</v>
      </c>
      <c r="O31" s="12">
        <v>1.32</v>
      </c>
      <c r="P31" s="12">
        <v>1.69</v>
      </c>
      <c r="Q31" s="12">
        <v>1.96</v>
      </c>
      <c r="R31" s="12">
        <v>2.2000000000000002</v>
      </c>
      <c r="S31" s="12">
        <v>2.65</v>
      </c>
      <c r="T31" s="12">
        <v>2.77</v>
      </c>
      <c r="U31" s="12">
        <v>2.82</v>
      </c>
      <c r="V31" s="12">
        <v>3.05</v>
      </c>
      <c r="W31" s="12">
        <v>3.05</v>
      </c>
      <c r="X31" s="12">
        <v>4.99</v>
      </c>
      <c r="Y31" s="12">
        <v>5.36</v>
      </c>
      <c r="Z31" s="12">
        <v>5.05</v>
      </c>
      <c r="AA31" s="12">
        <v>5.3</v>
      </c>
      <c r="AB31" s="12">
        <v>6.1</v>
      </c>
    </row>
    <row r="32" spans="1:34" ht="19" x14ac:dyDescent="0.25">
      <c r="A32" s="5" t="s">
        <v>25</v>
      </c>
      <c r="B32" s="12">
        <v>0.02</v>
      </c>
      <c r="C32" s="12">
        <v>0.11</v>
      </c>
      <c r="D32" s="12">
        <v>0.17</v>
      </c>
      <c r="E32" s="12">
        <v>0.22</v>
      </c>
      <c r="F32" s="12">
        <v>0.25</v>
      </c>
      <c r="G32" s="12">
        <v>0.22</v>
      </c>
      <c r="H32" s="12">
        <v>0.3</v>
      </c>
      <c r="I32" s="12">
        <v>0.34</v>
      </c>
      <c r="J32" s="12">
        <v>0.53</v>
      </c>
      <c r="K32" s="12">
        <v>0.65</v>
      </c>
      <c r="L32" s="12">
        <v>0.18</v>
      </c>
      <c r="M32" s="12">
        <v>1.02</v>
      </c>
      <c r="N32" s="12">
        <v>1.29</v>
      </c>
      <c r="O32" s="12">
        <v>1.27</v>
      </c>
      <c r="P32" s="12">
        <v>1.64</v>
      </c>
      <c r="Q32" s="12">
        <v>1.91</v>
      </c>
      <c r="R32" s="12">
        <v>2.14</v>
      </c>
      <c r="S32" s="12">
        <v>2.58</v>
      </c>
      <c r="T32" s="12">
        <v>2.7</v>
      </c>
      <c r="U32" s="12">
        <v>2.76</v>
      </c>
      <c r="V32" s="12">
        <v>2.99</v>
      </c>
      <c r="W32" s="12">
        <v>2.98</v>
      </c>
      <c r="X32" s="12">
        <v>4.88</v>
      </c>
      <c r="Y32" s="12">
        <v>5.25</v>
      </c>
      <c r="Z32" s="12">
        <v>4.97</v>
      </c>
      <c r="AA32" s="12">
        <v>5.21</v>
      </c>
      <c r="AB32" s="12">
        <v>6</v>
      </c>
    </row>
    <row r="33" spans="1:28" ht="19" x14ac:dyDescent="0.25">
      <c r="A33" s="5" t="s">
        <v>26</v>
      </c>
      <c r="B33" s="1">
        <v>60348000</v>
      </c>
      <c r="C33" s="1">
        <v>62968000</v>
      </c>
      <c r="D33" s="1">
        <v>64208000</v>
      </c>
      <c r="E33" s="1">
        <v>65464000</v>
      </c>
      <c r="F33" s="1">
        <v>63216000</v>
      </c>
      <c r="G33" s="1">
        <v>58216000</v>
      </c>
      <c r="H33" s="1">
        <v>58392000</v>
      </c>
      <c r="I33" s="1">
        <v>59832000</v>
      </c>
      <c r="J33" s="1">
        <v>61910000</v>
      </c>
      <c r="K33" s="1">
        <v>63498000</v>
      </c>
      <c r="L33" s="1">
        <v>72594872</v>
      </c>
      <c r="M33" s="1">
        <v>77792000</v>
      </c>
      <c r="N33" s="1">
        <v>82975000</v>
      </c>
      <c r="O33" s="1">
        <v>88486000</v>
      </c>
      <c r="P33" s="1">
        <v>90684000</v>
      </c>
      <c r="Q33" s="1">
        <v>92120000</v>
      </c>
      <c r="R33" s="1">
        <v>92622000</v>
      </c>
      <c r="S33" s="1">
        <v>92691000</v>
      </c>
      <c r="T33" s="1">
        <v>92067000</v>
      </c>
      <c r="U33" s="1">
        <v>89561000</v>
      </c>
      <c r="V33" s="1">
        <v>87227000</v>
      </c>
      <c r="W33" s="1">
        <v>84988000</v>
      </c>
      <c r="X33" s="1">
        <v>83973000</v>
      </c>
      <c r="Y33" s="1">
        <v>84259000</v>
      </c>
      <c r="Z33" s="1">
        <v>85840000</v>
      </c>
      <c r="AA33" s="1">
        <v>85840000</v>
      </c>
      <c r="AB33" s="1">
        <v>85840000</v>
      </c>
    </row>
    <row r="34" spans="1:28" ht="19" x14ac:dyDescent="0.25">
      <c r="A34" s="5" t="s">
        <v>27</v>
      </c>
      <c r="B34" s="1">
        <v>60348000</v>
      </c>
      <c r="C34" s="1">
        <v>66072000</v>
      </c>
      <c r="D34" s="1">
        <v>66324000</v>
      </c>
      <c r="E34" s="1">
        <v>66756000</v>
      </c>
      <c r="F34" s="1">
        <v>65076000</v>
      </c>
      <c r="G34" s="1">
        <v>61752000</v>
      </c>
      <c r="H34" s="1">
        <v>62376000</v>
      </c>
      <c r="I34" s="1">
        <v>63752000</v>
      </c>
      <c r="J34" s="1">
        <v>65956000</v>
      </c>
      <c r="K34" s="1">
        <v>67384000</v>
      </c>
      <c r="L34" s="1">
        <v>76398000</v>
      </c>
      <c r="M34" s="1">
        <v>81135000</v>
      </c>
      <c r="N34" s="1">
        <v>86768000</v>
      </c>
      <c r="O34" s="1">
        <v>91785000</v>
      </c>
      <c r="P34" s="1">
        <v>93209000</v>
      </c>
      <c r="Q34" s="1">
        <v>94381000</v>
      </c>
      <c r="R34" s="1">
        <v>94954000</v>
      </c>
      <c r="S34" s="1">
        <v>95139000</v>
      </c>
      <c r="T34" s="1">
        <v>94194000</v>
      </c>
      <c r="U34" s="1">
        <v>91502000</v>
      </c>
      <c r="V34" s="1">
        <v>88969000</v>
      </c>
      <c r="W34" s="1">
        <v>86854000</v>
      </c>
      <c r="X34" s="1">
        <v>85913000</v>
      </c>
      <c r="Y34" s="1">
        <v>85925000</v>
      </c>
      <c r="Z34" s="1">
        <v>87288000</v>
      </c>
      <c r="AA34" s="1">
        <v>87288000</v>
      </c>
      <c r="AB34" s="1">
        <v>87288000</v>
      </c>
    </row>
    <row r="35" spans="1:28" ht="20" customHeight="1" x14ac:dyDescent="0.25">
      <c r="A35" s="14" t="s">
        <v>103</v>
      </c>
      <c r="B35" s="1"/>
      <c r="C35" s="18">
        <f>(C34-B34)/B34</f>
        <v>9.4849870749652024E-2</v>
      </c>
      <c r="D35" s="18">
        <f t="shared" ref="D35:AB35" si="5">(D34-C34)/C34</f>
        <v>3.8140210679258992E-3</v>
      </c>
      <c r="E35" s="18">
        <f t="shared" si="5"/>
        <v>6.5134792835172791E-3</v>
      </c>
      <c r="F35" s="18">
        <f t="shared" si="5"/>
        <v>-2.5166277188567319E-2</v>
      </c>
      <c r="G35" s="18">
        <f t="shared" si="5"/>
        <v>-5.1078738705513556E-2</v>
      </c>
      <c r="H35" s="18">
        <f t="shared" si="5"/>
        <v>1.0104935872522347E-2</v>
      </c>
      <c r="I35" s="18">
        <f t="shared" si="5"/>
        <v>2.2059766576888545E-2</v>
      </c>
      <c r="J35" s="18">
        <f t="shared" si="5"/>
        <v>3.4571464424645502E-2</v>
      </c>
      <c r="K35" s="18">
        <f t="shared" si="5"/>
        <v>2.1650797501364547E-2</v>
      </c>
      <c r="L35" s="18">
        <f t="shared" si="5"/>
        <v>0.13377062804226522</v>
      </c>
      <c r="M35" s="18">
        <f t="shared" si="5"/>
        <v>6.2004240948715934E-2</v>
      </c>
      <c r="N35" s="18">
        <f t="shared" si="5"/>
        <v>6.9427497380908365E-2</v>
      </c>
      <c r="O35" s="18">
        <f t="shared" si="5"/>
        <v>5.7820855614973264E-2</v>
      </c>
      <c r="P35" s="18">
        <f t="shared" si="5"/>
        <v>1.5514517622705235E-2</v>
      </c>
      <c r="Q35" s="18">
        <f t="shared" si="5"/>
        <v>1.2573893078994518E-2</v>
      </c>
      <c r="R35" s="18">
        <f t="shared" si="5"/>
        <v>6.0711371992244198E-3</v>
      </c>
      <c r="S35" s="18">
        <f t="shared" si="5"/>
        <v>1.9483118141415843E-3</v>
      </c>
      <c r="T35" s="18">
        <f t="shared" si="5"/>
        <v>-9.9328351149370921E-3</v>
      </c>
      <c r="U35" s="18">
        <f t="shared" si="5"/>
        <v>-2.8579315030681361E-2</v>
      </c>
      <c r="V35" s="18">
        <f t="shared" si="5"/>
        <v>-2.7682455028305391E-2</v>
      </c>
      <c r="W35" s="18">
        <f t="shared" si="5"/>
        <v>-2.3772325191920782E-2</v>
      </c>
      <c r="X35" s="18">
        <f t="shared" si="5"/>
        <v>-1.0834273608584521E-2</v>
      </c>
      <c r="Y35" s="18">
        <f t="shared" si="5"/>
        <v>1.3967618404665184E-4</v>
      </c>
      <c r="Z35" s="18">
        <f t="shared" si="5"/>
        <v>1.5862670933954031E-2</v>
      </c>
      <c r="AA35" s="18">
        <f t="shared" si="5"/>
        <v>0</v>
      </c>
      <c r="AB35" s="18">
        <f t="shared" si="5"/>
        <v>0</v>
      </c>
    </row>
    <row r="36" spans="1:2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</row>
    <row r="37" spans="1:2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</row>
    <row r="38" spans="1:28" ht="19" x14ac:dyDescent="0.25">
      <c r="A38" s="5" t="s">
        <v>30</v>
      </c>
      <c r="B38" s="1">
        <v>17100000</v>
      </c>
      <c r="C38" s="1">
        <v>14000000</v>
      </c>
      <c r="D38" s="1">
        <v>6600000</v>
      </c>
      <c r="E38" s="1">
        <v>57132000</v>
      </c>
      <c r="F38" s="1">
        <v>6313000</v>
      </c>
      <c r="G38" s="1">
        <v>28545000</v>
      </c>
      <c r="H38" s="1">
        <v>46198000</v>
      </c>
      <c r="I38" s="1">
        <v>78038000</v>
      </c>
      <c r="J38" s="1">
        <v>83547000</v>
      </c>
      <c r="K38" s="1">
        <v>176166000</v>
      </c>
      <c r="L38" s="1">
        <v>104315000</v>
      </c>
      <c r="M38" s="1">
        <v>167224000</v>
      </c>
      <c r="N38" s="1">
        <v>228176000</v>
      </c>
      <c r="O38" s="1">
        <v>335878000</v>
      </c>
      <c r="P38" s="1">
        <v>472479000</v>
      </c>
      <c r="Q38" s="1">
        <v>471828000</v>
      </c>
      <c r="R38" s="1">
        <v>576703000</v>
      </c>
      <c r="S38" s="1">
        <v>742486000</v>
      </c>
      <c r="T38" s="1">
        <v>788064000</v>
      </c>
      <c r="U38" s="1">
        <v>784168000</v>
      </c>
      <c r="V38" s="1">
        <v>822479000</v>
      </c>
      <c r="W38" s="1">
        <v>881501000</v>
      </c>
      <c r="X38" s="1">
        <v>777139000</v>
      </c>
      <c r="Y38" s="1">
        <v>872094000</v>
      </c>
      <c r="Z38" s="1">
        <v>912672000</v>
      </c>
      <c r="AA38" s="1">
        <v>667667000</v>
      </c>
      <c r="AB38" s="1">
        <v>614574000</v>
      </c>
    </row>
    <row r="39" spans="1:2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41227000</v>
      </c>
      <c r="G39" s="1">
        <v>24903000</v>
      </c>
      <c r="H39" s="1">
        <v>14934000</v>
      </c>
      <c r="I39" s="1">
        <v>4976000</v>
      </c>
      <c r="J39" s="1">
        <v>54899000</v>
      </c>
      <c r="K39" s="1">
        <v>18066000</v>
      </c>
      <c r="L39" s="1">
        <v>171000</v>
      </c>
      <c r="M39" s="1">
        <v>4627000</v>
      </c>
      <c r="N39" s="1">
        <v>5699000</v>
      </c>
      <c r="O39" s="1">
        <v>7966000</v>
      </c>
      <c r="P39" s="1">
        <v>455000</v>
      </c>
      <c r="Q39" s="1">
        <v>576000</v>
      </c>
      <c r="R39" s="1">
        <v>452000</v>
      </c>
      <c r="S39" s="1">
        <v>500000</v>
      </c>
      <c r="T39" s="1">
        <v>714000</v>
      </c>
      <c r="U39" s="1">
        <v>446000</v>
      </c>
      <c r="V39" s="1">
        <v>381000</v>
      </c>
      <c r="W39" s="1">
        <v>286000</v>
      </c>
      <c r="X39" s="1">
        <v>225000</v>
      </c>
      <c r="Y39" s="1">
        <v>288000</v>
      </c>
      <c r="Z39" s="1">
        <v>479000</v>
      </c>
      <c r="AA39" s="1">
        <v>361000</v>
      </c>
      <c r="AB39" s="1">
        <v>614574000</v>
      </c>
    </row>
    <row r="40" spans="1:28" ht="19" x14ac:dyDescent="0.25">
      <c r="A40" s="5" t="s">
        <v>32</v>
      </c>
      <c r="B40" s="1">
        <v>17100000</v>
      </c>
      <c r="C40" s="1">
        <v>14000000</v>
      </c>
      <c r="D40" s="1">
        <v>6600000</v>
      </c>
      <c r="E40" s="1">
        <v>57132000</v>
      </c>
      <c r="F40" s="1">
        <v>47540000</v>
      </c>
      <c r="G40" s="1">
        <v>53448000</v>
      </c>
      <c r="H40" s="1">
        <v>61132000</v>
      </c>
      <c r="I40" s="1">
        <v>83014000</v>
      </c>
      <c r="J40" s="1">
        <v>138446000</v>
      </c>
      <c r="K40" s="1">
        <v>194232000</v>
      </c>
      <c r="L40" s="1">
        <v>104486000</v>
      </c>
      <c r="M40" s="1">
        <v>171851000</v>
      </c>
      <c r="N40" s="1">
        <v>233875000</v>
      </c>
      <c r="O40" s="1">
        <v>343844000</v>
      </c>
      <c r="P40" s="1">
        <v>472934000</v>
      </c>
      <c r="Q40" s="1">
        <v>472404000</v>
      </c>
      <c r="R40" s="1">
        <v>577155000</v>
      </c>
      <c r="S40" s="1">
        <v>742986000</v>
      </c>
      <c r="T40" s="1">
        <v>788778000</v>
      </c>
      <c r="U40" s="1">
        <v>784614000</v>
      </c>
      <c r="V40" s="1">
        <v>822860000</v>
      </c>
      <c r="W40" s="1">
        <v>881787000</v>
      </c>
      <c r="X40" s="1">
        <v>777364000</v>
      </c>
      <c r="Y40" s="1">
        <v>872382000</v>
      </c>
      <c r="Z40" s="1">
        <v>913151000</v>
      </c>
      <c r="AA40" s="1">
        <v>668028000</v>
      </c>
      <c r="AB40" s="1">
        <v>1229148000</v>
      </c>
    </row>
    <row r="41" spans="1:28" ht="19" x14ac:dyDescent="0.25">
      <c r="A41" s="5" t="s">
        <v>33</v>
      </c>
      <c r="B41" s="1">
        <v>7300000</v>
      </c>
      <c r="C41" s="1">
        <v>8000000</v>
      </c>
      <c r="D41" s="1">
        <v>8900000</v>
      </c>
      <c r="E41" s="1">
        <v>10518000</v>
      </c>
      <c r="F41" s="1">
        <v>14403000</v>
      </c>
      <c r="G41" s="1">
        <v>28155000</v>
      </c>
      <c r="H41" s="1">
        <v>29612000</v>
      </c>
      <c r="I41" s="1">
        <v>36234000</v>
      </c>
      <c r="J41" s="1">
        <v>18792000</v>
      </c>
      <c r="K41" s="1">
        <v>44199000</v>
      </c>
      <c r="L41" s="1">
        <v>89694000</v>
      </c>
      <c r="M41" s="1">
        <v>115780000</v>
      </c>
      <c r="N41" s="1">
        <v>157285000</v>
      </c>
      <c r="O41" s="1">
        <v>153819000</v>
      </c>
      <c r="P41" s="1">
        <v>224006000</v>
      </c>
      <c r="Q41" s="1">
        <v>247898000</v>
      </c>
      <c r="R41" s="1">
        <v>312866000</v>
      </c>
      <c r="S41" s="1">
        <v>298579000</v>
      </c>
      <c r="T41" s="1">
        <v>272335000</v>
      </c>
      <c r="U41" s="1">
        <v>269642000</v>
      </c>
      <c r="V41" s="1">
        <v>322029000</v>
      </c>
      <c r="W41" s="1">
        <v>361477000</v>
      </c>
      <c r="X41" s="1">
        <v>498553000</v>
      </c>
      <c r="Y41" s="1">
        <v>637830000</v>
      </c>
      <c r="Z41" s="1">
        <v>761346000</v>
      </c>
      <c r="AA41" s="1">
        <v>918111000</v>
      </c>
      <c r="AB41" s="1">
        <v>760287000</v>
      </c>
    </row>
    <row r="42" spans="1:2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</row>
    <row r="43" spans="1:28" ht="19" x14ac:dyDescent="0.25">
      <c r="A43" s="5" t="s">
        <v>35</v>
      </c>
      <c r="B43" s="1">
        <v>700000</v>
      </c>
      <c r="C43" s="1">
        <v>14900000</v>
      </c>
      <c r="D43" s="1">
        <v>38200000</v>
      </c>
      <c r="E43" s="1">
        <v>3265000</v>
      </c>
      <c r="F43" s="1">
        <v>2964000</v>
      </c>
      <c r="G43" s="1">
        <v>1799000</v>
      </c>
      <c r="H43" s="1">
        <v>1747000</v>
      </c>
      <c r="I43" s="1">
        <v>3311000</v>
      </c>
      <c r="J43" s="1">
        <v>27016000</v>
      </c>
      <c r="K43" s="1">
        <v>4055000</v>
      </c>
      <c r="L43" s="1">
        <v>20976000</v>
      </c>
      <c r="M43" s="1">
        <v>17538000</v>
      </c>
      <c r="N43" s="1">
        <v>5993000</v>
      </c>
      <c r="O43" s="1">
        <v>17827000</v>
      </c>
      <c r="P43" s="1">
        <v>17693000</v>
      </c>
      <c r="Q43" s="1">
        <v>19731000</v>
      </c>
      <c r="R43" s="1">
        <v>23338000</v>
      </c>
      <c r="S43" s="1">
        <v>26031000</v>
      </c>
      <c r="T43" s="1">
        <v>49380000</v>
      </c>
      <c r="U43" s="1">
        <v>22170000</v>
      </c>
      <c r="V43" s="1">
        <v>24512000</v>
      </c>
      <c r="W43" s="1">
        <v>27002000</v>
      </c>
      <c r="X43" s="1">
        <v>35260000</v>
      </c>
      <c r="Y43" s="1">
        <v>45268000</v>
      </c>
      <c r="Z43" s="1">
        <v>44740000</v>
      </c>
      <c r="AA43" s="1">
        <v>52435000</v>
      </c>
      <c r="AB43" s="1">
        <v>-614574000</v>
      </c>
    </row>
    <row r="44" spans="1:28" ht="19" x14ac:dyDescent="0.25">
      <c r="A44" s="6" t="s">
        <v>36</v>
      </c>
      <c r="B44" s="10">
        <v>25100000</v>
      </c>
      <c r="C44" s="10">
        <v>36900000</v>
      </c>
      <c r="D44" s="10">
        <v>53700000</v>
      </c>
      <c r="E44" s="10">
        <v>70915000</v>
      </c>
      <c r="F44" s="10">
        <v>64907000</v>
      </c>
      <c r="G44" s="10">
        <v>83402000</v>
      </c>
      <c r="H44" s="10">
        <v>92491000</v>
      </c>
      <c r="I44" s="10">
        <v>122559000</v>
      </c>
      <c r="J44" s="10">
        <v>184254000</v>
      </c>
      <c r="K44" s="10">
        <v>242486000</v>
      </c>
      <c r="L44" s="10">
        <v>215156000</v>
      </c>
      <c r="M44" s="10">
        <v>305169000</v>
      </c>
      <c r="N44" s="10">
        <v>397153000</v>
      </c>
      <c r="O44" s="10">
        <v>515490000</v>
      </c>
      <c r="P44" s="10">
        <v>714633000</v>
      </c>
      <c r="Q44" s="10">
        <v>740033000</v>
      </c>
      <c r="R44" s="10">
        <v>913359000</v>
      </c>
      <c r="S44" s="10">
        <v>1067596000</v>
      </c>
      <c r="T44" s="10">
        <v>1110493000</v>
      </c>
      <c r="U44" s="10">
        <v>1076426000</v>
      </c>
      <c r="V44" s="10">
        <v>1169401000</v>
      </c>
      <c r="W44" s="10">
        <v>1270266000</v>
      </c>
      <c r="X44" s="10">
        <v>1311177000</v>
      </c>
      <c r="Y44" s="10">
        <v>1555480000</v>
      </c>
      <c r="Z44" s="10">
        <v>1719237000</v>
      </c>
      <c r="AA44" s="10">
        <v>1638574000</v>
      </c>
      <c r="AB44" s="10">
        <v>1374861000</v>
      </c>
    </row>
    <row r="45" spans="1:28" ht="19" x14ac:dyDescent="0.25">
      <c r="A45" s="5" t="s">
        <v>37</v>
      </c>
      <c r="B45" s="1">
        <v>4300000</v>
      </c>
      <c r="C45" s="1">
        <v>4800000</v>
      </c>
      <c r="D45" s="1">
        <v>3700000</v>
      </c>
      <c r="E45" s="1">
        <v>3529000</v>
      </c>
      <c r="F45" s="1">
        <v>5152000</v>
      </c>
      <c r="G45" s="1">
        <v>4915000</v>
      </c>
      <c r="H45" s="1">
        <v>4302000</v>
      </c>
      <c r="I45" s="1">
        <v>5801000</v>
      </c>
      <c r="J45" s="1">
        <v>5551000</v>
      </c>
      <c r="K45" s="1">
        <v>6362000</v>
      </c>
      <c r="L45" s="1">
        <v>25530000</v>
      </c>
      <c r="M45" s="1">
        <v>29082000</v>
      </c>
      <c r="N45" s="1">
        <v>36812000</v>
      </c>
      <c r="O45" s="1">
        <v>35131000</v>
      </c>
      <c r="P45" s="1">
        <v>36921000</v>
      </c>
      <c r="Q45" s="1">
        <v>45638000</v>
      </c>
      <c r="R45" s="1">
        <v>52253000</v>
      </c>
      <c r="S45" s="1">
        <v>78674000</v>
      </c>
      <c r="T45" s="1">
        <v>64643000</v>
      </c>
      <c r="U45" s="1">
        <v>61924000</v>
      </c>
      <c r="V45" s="1">
        <v>54677000</v>
      </c>
      <c r="W45" s="1">
        <v>57096000</v>
      </c>
      <c r="X45" s="1">
        <v>61655000</v>
      </c>
      <c r="Y45" s="1">
        <v>189307000</v>
      </c>
      <c r="Z45" s="1">
        <v>234233000</v>
      </c>
      <c r="AA45" s="1">
        <v>208795000</v>
      </c>
      <c r="AB45" s="1">
        <v>209978000</v>
      </c>
    </row>
    <row r="46" spans="1:2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>
        <v>16937000</v>
      </c>
      <c r="H46" s="1">
        <v>18615000</v>
      </c>
      <c r="I46" s="1" t="s">
        <v>92</v>
      </c>
      <c r="J46" s="1" t="s">
        <v>92</v>
      </c>
      <c r="K46" s="1" t="s">
        <v>92</v>
      </c>
      <c r="L46" s="1">
        <v>428959000</v>
      </c>
      <c r="M46" s="1">
        <v>453689000</v>
      </c>
      <c r="N46" s="1">
        <v>1048003000</v>
      </c>
      <c r="O46" s="1">
        <v>1038824000</v>
      </c>
      <c r="P46" s="1">
        <v>1035083000</v>
      </c>
      <c r="Q46" s="1">
        <v>1225375000</v>
      </c>
      <c r="R46" s="1">
        <v>1251247000</v>
      </c>
      <c r="S46" s="1">
        <v>1255704000</v>
      </c>
      <c r="T46" s="1">
        <v>1312182000</v>
      </c>
      <c r="U46" s="1">
        <v>1332348000</v>
      </c>
      <c r="V46" s="1">
        <v>1337215000</v>
      </c>
      <c r="W46" s="1">
        <v>1378553000</v>
      </c>
      <c r="X46" s="1">
        <v>1572455000</v>
      </c>
      <c r="Y46" s="1">
        <v>2413280000</v>
      </c>
      <c r="Z46" s="1">
        <v>3038306000</v>
      </c>
      <c r="AA46" s="1">
        <v>3409271000</v>
      </c>
      <c r="AB46" s="1">
        <v>3658267000</v>
      </c>
    </row>
    <row r="47" spans="1:28" ht="19" x14ac:dyDescent="0.25">
      <c r="A47" s="5" t="s">
        <v>39</v>
      </c>
      <c r="B47" s="1">
        <v>2200000</v>
      </c>
      <c r="C47" s="1">
        <v>2600000</v>
      </c>
      <c r="D47" s="1">
        <v>2300000</v>
      </c>
      <c r="E47" s="1">
        <v>1946000</v>
      </c>
      <c r="F47" s="1">
        <v>18197000</v>
      </c>
      <c r="G47" s="1">
        <v>6499000</v>
      </c>
      <c r="H47" s="1">
        <v>5098000</v>
      </c>
      <c r="I47" s="1">
        <v>50027000</v>
      </c>
      <c r="J47" s="1">
        <v>48385000</v>
      </c>
      <c r="K47" s="1">
        <v>53866000</v>
      </c>
      <c r="L47" s="1">
        <v>205381000</v>
      </c>
      <c r="M47" s="1">
        <v>177745000</v>
      </c>
      <c r="N47" s="1">
        <v>373398000</v>
      </c>
      <c r="O47" s="1">
        <v>322313000</v>
      </c>
      <c r="P47" s="1">
        <v>278320000</v>
      </c>
      <c r="Q47" s="1">
        <v>383420000</v>
      </c>
      <c r="R47" s="1">
        <v>351173000</v>
      </c>
      <c r="S47" s="1">
        <v>291390000</v>
      </c>
      <c r="T47" s="1">
        <v>259312000</v>
      </c>
      <c r="U47" s="1">
        <v>220553000</v>
      </c>
      <c r="V47" s="1">
        <v>172619000</v>
      </c>
      <c r="W47" s="1">
        <v>157625000</v>
      </c>
      <c r="X47" s="1">
        <v>211272000</v>
      </c>
      <c r="Y47" s="1">
        <v>476711000</v>
      </c>
      <c r="Z47" s="1">
        <v>694865000</v>
      </c>
      <c r="AA47" s="1">
        <v>763119000</v>
      </c>
      <c r="AB47" s="1">
        <v>809183000</v>
      </c>
    </row>
    <row r="48" spans="1:28" ht="19" x14ac:dyDescent="0.25">
      <c r="A48" s="5" t="s">
        <v>40</v>
      </c>
      <c r="B48" s="1">
        <v>2200000</v>
      </c>
      <c r="C48" s="1">
        <v>2600000</v>
      </c>
      <c r="D48" s="1">
        <v>2300000</v>
      </c>
      <c r="E48" s="1">
        <v>1946000</v>
      </c>
      <c r="F48" s="1">
        <v>18197000</v>
      </c>
      <c r="G48" s="1">
        <v>23436000</v>
      </c>
      <c r="H48" s="1">
        <v>23713000</v>
      </c>
      <c r="I48" s="1">
        <v>50027000</v>
      </c>
      <c r="J48" s="1">
        <v>48385000</v>
      </c>
      <c r="K48" s="1">
        <v>53866000</v>
      </c>
      <c r="L48" s="1">
        <v>634340000</v>
      </c>
      <c r="M48" s="1">
        <v>631434000</v>
      </c>
      <c r="N48" s="1">
        <v>1421401000</v>
      </c>
      <c r="O48" s="1">
        <v>1361137000</v>
      </c>
      <c r="P48" s="1">
        <v>1313403000</v>
      </c>
      <c r="Q48" s="1">
        <v>1608795000</v>
      </c>
      <c r="R48" s="1">
        <v>1602420000</v>
      </c>
      <c r="S48" s="1">
        <v>1547094000</v>
      </c>
      <c r="T48" s="1">
        <v>1571494000</v>
      </c>
      <c r="U48" s="1">
        <v>1552901000</v>
      </c>
      <c r="V48" s="1">
        <v>1509834000</v>
      </c>
      <c r="W48" s="1">
        <v>1536178000</v>
      </c>
      <c r="X48" s="1">
        <v>1783727000</v>
      </c>
      <c r="Y48" s="1">
        <v>2889991000</v>
      </c>
      <c r="Z48" s="1">
        <v>3733171000</v>
      </c>
      <c r="AA48" s="1">
        <v>4172390000</v>
      </c>
      <c r="AB48" s="1">
        <v>4467450000</v>
      </c>
    </row>
    <row r="49" spans="1:2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</row>
    <row r="50" spans="1:2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>
        <v>4692000</v>
      </c>
      <c r="H50" s="1">
        <v>5038000</v>
      </c>
      <c r="I50" s="1" t="s">
        <v>92</v>
      </c>
      <c r="J50" s="1">
        <v>558000</v>
      </c>
      <c r="K50" s="1">
        <v>2153000</v>
      </c>
      <c r="L50" s="1" t="s">
        <v>92</v>
      </c>
      <c r="M50" s="1" t="s">
        <v>92</v>
      </c>
      <c r="N50" s="1">
        <v>456000</v>
      </c>
      <c r="O50" s="1">
        <v>2576000</v>
      </c>
      <c r="P50" s="1">
        <v>5796000</v>
      </c>
      <c r="Q50" s="1">
        <v>7062000</v>
      </c>
      <c r="R50" s="1">
        <v>14992000</v>
      </c>
      <c r="S50" s="1">
        <v>18432000</v>
      </c>
      <c r="T50" s="1">
        <v>21286000</v>
      </c>
      <c r="U50" s="1">
        <v>32896000</v>
      </c>
      <c r="V50" s="1">
        <v>42327000</v>
      </c>
      <c r="W50" s="1">
        <v>42111000</v>
      </c>
      <c r="X50" s="1">
        <v>26630000</v>
      </c>
      <c r="Y50" s="1">
        <v>24077000</v>
      </c>
      <c r="Z50" s="1">
        <v>28830000</v>
      </c>
      <c r="AA50" s="1">
        <v>24879000</v>
      </c>
      <c r="AB50" s="1">
        <v>84515000</v>
      </c>
    </row>
    <row r="51" spans="1:28" ht="19" x14ac:dyDescent="0.25">
      <c r="A51" s="5" t="s">
        <v>43</v>
      </c>
      <c r="B51" s="1">
        <v>11800000</v>
      </c>
      <c r="C51" s="1">
        <v>9300000</v>
      </c>
      <c r="D51" s="1">
        <v>8300000</v>
      </c>
      <c r="E51" s="1">
        <v>7501000</v>
      </c>
      <c r="F51" s="1">
        <v>5969000</v>
      </c>
      <c r="G51" s="1">
        <v>1317000</v>
      </c>
      <c r="H51" s="1">
        <v>1457000</v>
      </c>
      <c r="I51" s="1">
        <v>959000</v>
      </c>
      <c r="J51" s="1">
        <v>898000</v>
      </c>
      <c r="K51" s="1">
        <v>642000</v>
      </c>
      <c r="L51" s="1">
        <v>3017000</v>
      </c>
      <c r="M51" s="1">
        <v>3607000</v>
      </c>
      <c r="N51" s="1">
        <v>8692000</v>
      </c>
      <c r="O51" s="1">
        <v>5848000</v>
      </c>
      <c r="P51" s="1">
        <v>56123000</v>
      </c>
      <c r="Q51" s="1">
        <v>46942000</v>
      </c>
      <c r="R51" s="1">
        <v>24393000</v>
      </c>
      <c r="S51" s="1">
        <v>10586000</v>
      </c>
      <c r="T51" s="1">
        <v>6187000</v>
      </c>
      <c r="U51" s="1">
        <v>5757000</v>
      </c>
      <c r="V51" s="1">
        <v>24287000</v>
      </c>
      <c r="W51" s="1">
        <v>35972000</v>
      </c>
      <c r="X51" s="1">
        <v>82775000</v>
      </c>
      <c r="Y51" s="1">
        <v>180032000</v>
      </c>
      <c r="Z51" s="1">
        <v>225119000</v>
      </c>
      <c r="AA51" s="1">
        <v>279676000</v>
      </c>
      <c r="AB51" s="1">
        <v>-294493000</v>
      </c>
    </row>
    <row r="52" spans="1:28" ht="19" x14ac:dyDescent="0.25">
      <c r="A52" s="5" t="s">
        <v>44</v>
      </c>
      <c r="B52" s="1">
        <v>18300000</v>
      </c>
      <c r="C52" s="1">
        <v>16700000</v>
      </c>
      <c r="D52" s="1">
        <v>14300000</v>
      </c>
      <c r="E52" s="1">
        <v>12976000</v>
      </c>
      <c r="F52" s="1">
        <v>29318000</v>
      </c>
      <c r="G52" s="1">
        <v>34360000</v>
      </c>
      <c r="H52" s="1">
        <v>34510000</v>
      </c>
      <c r="I52" s="1">
        <v>56787000</v>
      </c>
      <c r="J52" s="1">
        <v>55392000</v>
      </c>
      <c r="K52" s="1">
        <v>63023000</v>
      </c>
      <c r="L52" s="1">
        <v>662887000</v>
      </c>
      <c r="M52" s="1">
        <v>664123000</v>
      </c>
      <c r="N52" s="1">
        <v>1467361000</v>
      </c>
      <c r="O52" s="1">
        <v>1404692000</v>
      </c>
      <c r="P52" s="1">
        <v>1412243000</v>
      </c>
      <c r="Q52" s="1">
        <v>1708437000</v>
      </c>
      <c r="R52" s="1">
        <v>1694058000</v>
      </c>
      <c r="S52" s="1">
        <v>1654786000</v>
      </c>
      <c r="T52" s="1">
        <v>1663610000</v>
      </c>
      <c r="U52" s="1">
        <v>1653478000</v>
      </c>
      <c r="V52" s="1">
        <v>1631125000</v>
      </c>
      <c r="W52" s="1">
        <v>1671357000</v>
      </c>
      <c r="X52" s="1">
        <v>1954787000</v>
      </c>
      <c r="Y52" s="1">
        <v>3283407000</v>
      </c>
      <c r="Z52" s="1">
        <v>4221353000</v>
      </c>
      <c r="AA52" s="1">
        <v>4685740000</v>
      </c>
      <c r="AB52" s="1">
        <v>4467450000</v>
      </c>
    </row>
    <row r="53" spans="1:2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>
        <v>845634000</v>
      </c>
    </row>
    <row r="54" spans="1:28" ht="20" thickBot="1" x14ac:dyDescent="0.3">
      <c r="A54" s="7" t="s">
        <v>46</v>
      </c>
      <c r="B54" s="11">
        <v>43400000</v>
      </c>
      <c r="C54" s="11">
        <v>53600000</v>
      </c>
      <c r="D54" s="11">
        <v>68000000</v>
      </c>
      <c r="E54" s="11">
        <v>83891000</v>
      </c>
      <c r="F54" s="11">
        <v>94225000</v>
      </c>
      <c r="G54" s="11">
        <v>117762000</v>
      </c>
      <c r="H54" s="11">
        <v>127001000</v>
      </c>
      <c r="I54" s="11">
        <v>179346000</v>
      </c>
      <c r="J54" s="11">
        <v>239646000</v>
      </c>
      <c r="K54" s="11">
        <v>305509000</v>
      </c>
      <c r="L54" s="11">
        <v>878043000</v>
      </c>
      <c r="M54" s="11">
        <v>969292000</v>
      </c>
      <c r="N54" s="11">
        <v>1864514000</v>
      </c>
      <c r="O54" s="11">
        <v>1920182000</v>
      </c>
      <c r="P54" s="11">
        <v>2126876000</v>
      </c>
      <c r="Q54" s="11">
        <v>2448470000</v>
      </c>
      <c r="R54" s="11">
        <v>2607417000</v>
      </c>
      <c r="S54" s="11">
        <v>2722382000</v>
      </c>
      <c r="T54" s="11">
        <v>2774103000</v>
      </c>
      <c r="U54" s="11">
        <v>2729904000</v>
      </c>
      <c r="V54" s="11">
        <v>2800526000</v>
      </c>
      <c r="W54" s="11">
        <v>2941623000</v>
      </c>
      <c r="X54" s="11">
        <v>3265964000</v>
      </c>
      <c r="Y54" s="11">
        <v>4838887000</v>
      </c>
      <c r="Z54" s="11">
        <v>5940590000</v>
      </c>
      <c r="AA54" s="11">
        <v>6324314000</v>
      </c>
      <c r="AB54" s="11">
        <v>6687945000</v>
      </c>
    </row>
    <row r="55" spans="1:28" ht="20" thickTop="1" x14ac:dyDescent="0.25">
      <c r="A55" s="5" t="s">
        <v>47</v>
      </c>
      <c r="B55" s="1">
        <v>500000</v>
      </c>
      <c r="C55" s="1">
        <v>200000</v>
      </c>
      <c r="D55" s="1">
        <v>200000</v>
      </c>
      <c r="E55" s="1">
        <v>222000</v>
      </c>
      <c r="F55" s="1">
        <v>459000</v>
      </c>
      <c r="G55" s="1">
        <v>624000</v>
      </c>
      <c r="H55" s="1">
        <v>627000</v>
      </c>
      <c r="I55" s="1">
        <v>988000</v>
      </c>
      <c r="J55" s="1">
        <v>1100000</v>
      </c>
      <c r="K55" s="1">
        <v>1330000</v>
      </c>
      <c r="L55" s="1">
        <v>3599000</v>
      </c>
      <c r="M55" s="1">
        <v>3603000</v>
      </c>
      <c r="N55" s="1">
        <v>3069000</v>
      </c>
      <c r="O55" s="1">
        <v>2426000</v>
      </c>
      <c r="P55" s="1">
        <v>2241000</v>
      </c>
      <c r="Q55" s="1">
        <v>6987000</v>
      </c>
      <c r="R55" s="1">
        <v>4924000</v>
      </c>
      <c r="S55" s="1">
        <v>7939000</v>
      </c>
      <c r="T55" s="1">
        <v>3421000</v>
      </c>
      <c r="U55" s="1">
        <v>4865000</v>
      </c>
      <c r="V55" s="1">
        <v>7395000</v>
      </c>
      <c r="W55" s="1">
        <v>6042000</v>
      </c>
      <c r="X55" s="1">
        <v>7953000</v>
      </c>
      <c r="Y55" s="1">
        <v>14298000</v>
      </c>
      <c r="Z55" s="1">
        <v>18691000</v>
      </c>
      <c r="AA55" s="1">
        <v>10863000</v>
      </c>
      <c r="AB55" s="1">
        <v>14021000</v>
      </c>
    </row>
    <row r="56" spans="1:2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>
        <v>13927000</v>
      </c>
      <c r="M56" s="1">
        <v>7716000</v>
      </c>
      <c r="N56" s="1">
        <v>29630000</v>
      </c>
      <c r="O56" s="1">
        <v>26758000</v>
      </c>
      <c r="P56" s="1">
        <v>31962000</v>
      </c>
      <c r="Q56" s="1">
        <v>74423000</v>
      </c>
      <c r="R56" s="1">
        <v>53149000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75000000</v>
      </c>
      <c r="Z56" s="1" t="s">
        <v>92</v>
      </c>
      <c r="AA56" s="1" t="s">
        <v>92</v>
      </c>
      <c r="AB56" s="1">
        <v>0</v>
      </c>
    </row>
    <row r="57" spans="1:2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>
        <v>12262000</v>
      </c>
      <c r="P57" s="1">
        <v>6179000</v>
      </c>
      <c r="Q57" s="1">
        <v>6213000</v>
      </c>
      <c r="R57" s="1">
        <v>8182000</v>
      </c>
      <c r="S57" s="1">
        <v>9333000</v>
      </c>
      <c r="T57" s="1">
        <v>7127000</v>
      </c>
      <c r="U57" s="1">
        <v>4695000</v>
      </c>
      <c r="V57" s="1">
        <v>5263000</v>
      </c>
      <c r="W57" s="1">
        <v>5760000</v>
      </c>
      <c r="X57" s="1">
        <v>8726000</v>
      </c>
      <c r="Y57" s="1">
        <v>46394000</v>
      </c>
      <c r="Z57" s="1">
        <v>71272000</v>
      </c>
      <c r="AA57" s="1">
        <v>61040000</v>
      </c>
      <c r="AB57" s="1">
        <v>7698000</v>
      </c>
    </row>
    <row r="58" spans="1:28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>
        <v>25120000</v>
      </c>
      <c r="H58" s="1">
        <v>26395000</v>
      </c>
      <c r="I58" s="1">
        <v>37874000</v>
      </c>
      <c r="J58" s="1">
        <v>43906000</v>
      </c>
      <c r="K58" s="1">
        <v>49894000</v>
      </c>
      <c r="L58" s="1">
        <v>101226000</v>
      </c>
      <c r="M58" s="1">
        <v>122799000</v>
      </c>
      <c r="N58" s="1">
        <v>166189000</v>
      </c>
      <c r="O58" s="1">
        <v>169275000</v>
      </c>
      <c r="P58" s="1">
        <v>199805000</v>
      </c>
      <c r="Q58" s="1">
        <v>259155000</v>
      </c>
      <c r="R58" s="1">
        <v>305793000</v>
      </c>
      <c r="S58" s="1">
        <v>309775000</v>
      </c>
      <c r="T58" s="1">
        <v>332664000</v>
      </c>
      <c r="U58" s="1">
        <v>364644000</v>
      </c>
      <c r="V58" s="1">
        <v>403279000</v>
      </c>
      <c r="W58" s="1">
        <v>440491000</v>
      </c>
      <c r="X58" s="1">
        <v>328584000</v>
      </c>
      <c r="Y58" s="1">
        <v>351353000</v>
      </c>
      <c r="Z58" s="1">
        <v>372061000</v>
      </c>
      <c r="AA58" s="1">
        <v>391528000</v>
      </c>
      <c r="AB58" s="1">
        <v>413989000</v>
      </c>
    </row>
    <row r="59" spans="1:28" ht="19" x14ac:dyDescent="0.25">
      <c r="A59" s="5" t="s">
        <v>51</v>
      </c>
      <c r="B59" s="1">
        <v>10000000</v>
      </c>
      <c r="C59" s="1">
        <v>13000000</v>
      </c>
      <c r="D59" s="1">
        <v>15400000</v>
      </c>
      <c r="E59" s="1">
        <v>18038000</v>
      </c>
      <c r="F59" s="1">
        <v>24402000</v>
      </c>
      <c r="G59" s="1">
        <v>17625000</v>
      </c>
      <c r="H59" s="1">
        <v>8586000</v>
      </c>
      <c r="I59" s="1">
        <v>12762000</v>
      </c>
      <c r="J59" s="1">
        <v>19171000</v>
      </c>
      <c r="K59" s="1">
        <v>29308000</v>
      </c>
      <c r="L59" s="1">
        <v>60548000</v>
      </c>
      <c r="M59" s="1">
        <v>61749000</v>
      </c>
      <c r="N59" s="1">
        <v>68776000</v>
      </c>
      <c r="O59" s="1">
        <v>56045000</v>
      </c>
      <c r="P59" s="1">
        <v>71182000</v>
      </c>
      <c r="Q59" s="1">
        <v>91973000</v>
      </c>
      <c r="R59" s="1">
        <v>105339000</v>
      </c>
      <c r="S59" s="1">
        <v>113384000</v>
      </c>
      <c r="T59" s="1">
        <v>121887000</v>
      </c>
      <c r="U59" s="1">
        <v>109942000</v>
      </c>
      <c r="V59" s="1">
        <v>123163000</v>
      </c>
      <c r="W59" s="1">
        <v>156260000</v>
      </c>
      <c r="X59" s="1">
        <v>179504000</v>
      </c>
      <c r="Y59" s="1">
        <v>208095000</v>
      </c>
      <c r="Z59" s="1">
        <v>266801000</v>
      </c>
      <c r="AA59" s="1">
        <v>315061000</v>
      </c>
      <c r="AB59" s="1">
        <v>-21719000</v>
      </c>
    </row>
    <row r="60" spans="1:28" ht="19" x14ac:dyDescent="0.25">
      <c r="A60" s="6" t="s">
        <v>52</v>
      </c>
      <c r="B60" s="10">
        <v>10500000</v>
      </c>
      <c r="C60" s="10">
        <v>13200000</v>
      </c>
      <c r="D60" s="10">
        <v>15600000</v>
      </c>
      <c r="E60" s="10">
        <v>18260000</v>
      </c>
      <c r="F60" s="10">
        <v>24861000</v>
      </c>
      <c r="G60" s="10">
        <v>43369000</v>
      </c>
      <c r="H60" s="10">
        <v>35608000</v>
      </c>
      <c r="I60" s="10">
        <v>51624000</v>
      </c>
      <c r="J60" s="10">
        <v>64177000</v>
      </c>
      <c r="K60" s="10">
        <v>80532000</v>
      </c>
      <c r="L60" s="10">
        <v>179300000</v>
      </c>
      <c r="M60" s="10">
        <v>195867000</v>
      </c>
      <c r="N60" s="10">
        <v>267664000</v>
      </c>
      <c r="O60" s="10">
        <v>266766000</v>
      </c>
      <c r="P60" s="10">
        <v>311369000</v>
      </c>
      <c r="Q60" s="10">
        <v>438751000</v>
      </c>
      <c r="R60" s="10">
        <v>477387000</v>
      </c>
      <c r="S60" s="10">
        <v>440431000</v>
      </c>
      <c r="T60" s="10">
        <v>465099000</v>
      </c>
      <c r="U60" s="10">
        <v>484146000</v>
      </c>
      <c r="V60" s="10">
        <v>539100000</v>
      </c>
      <c r="W60" s="10">
        <v>608553000</v>
      </c>
      <c r="X60" s="10">
        <v>524767000</v>
      </c>
      <c r="Y60" s="10">
        <v>695140000</v>
      </c>
      <c r="Z60" s="10">
        <v>728825000</v>
      </c>
      <c r="AA60" s="10">
        <v>778492000</v>
      </c>
      <c r="AB60" s="10">
        <v>413989000</v>
      </c>
    </row>
    <row r="61" spans="1:28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>
        <v>109393000</v>
      </c>
      <c r="M61" s="1">
        <v>52430000</v>
      </c>
      <c r="N61" s="1">
        <v>249370000</v>
      </c>
      <c r="O61" s="1">
        <v>198668000</v>
      </c>
      <c r="P61" s="1">
        <v>127563000</v>
      </c>
      <c r="Q61" s="1">
        <v>53149000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>
        <v>423531000</v>
      </c>
      <c r="Z61" s="1">
        <v>919058000</v>
      </c>
      <c r="AA61" s="1">
        <v>857954000</v>
      </c>
      <c r="AB61" s="1">
        <v>753574000</v>
      </c>
    </row>
    <row r="62" spans="1:28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</row>
    <row r="63" spans="1:2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648000</v>
      </c>
      <c r="J63" s="1" t="s">
        <v>92</v>
      </c>
      <c r="K63" s="1" t="s">
        <v>92</v>
      </c>
      <c r="L63" s="1">
        <v>47577000</v>
      </c>
      <c r="M63" s="1">
        <v>62471000</v>
      </c>
      <c r="N63" s="1">
        <v>127527000</v>
      </c>
      <c r="O63" s="1">
        <v>107313000</v>
      </c>
      <c r="P63" s="1">
        <v>75026000</v>
      </c>
      <c r="Q63" s="1">
        <v>101618000</v>
      </c>
      <c r="R63" s="1">
        <v>92822000</v>
      </c>
      <c r="S63" s="1">
        <v>66899000</v>
      </c>
      <c r="T63" s="1">
        <v>37390000</v>
      </c>
      <c r="U63" s="1">
        <v>2091000</v>
      </c>
      <c r="V63" s="1">
        <v>2259000</v>
      </c>
      <c r="W63" s="1">
        <v>1461000</v>
      </c>
      <c r="X63" s="1">
        <v>30077000</v>
      </c>
      <c r="Y63" s="1">
        <v>78643000</v>
      </c>
      <c r="Z63" s="1">
        <v>110321000</v>
      </c>
      <c r="AA63" s="1">
        <v>105548000</v>
      </c>
      <c r="AB63" s="1">
        <v>58126000</v>
      </c>
    </row>
    <row r="64" spans="1:28" ht="19" x14ac:dyDescent="0.25">
      <c r="A64" s="5" t="s">
        <v>55</v>
      </c>
      <c r="B64" s="1">
        <v>-100000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>
        <v>6980000</v>
      </c>
      <c r="M64" s="1">
        <v>17314000</v>
      </c>
      <c r="N64" s="1">
        <v>37054000</v>
      </c>
      <c r="O64" s="1">
        <v>34804000</v>
      </c>
      <c r="P64" s="1">
        <v>82989000</v>
      </c>
      <c r="Q64" s="1">
        <v>100479000</v>
      </c>
      <c r="R64" s="1">
        <v>96917000</v>
      </c>
      <c r="S64" s="1">
        <v>78806000</v>
      </c>
      <c r="T64" s="1">
        <v>54113000</v>
      </c>
      <c r="U64" s="1">
        <v>49240000</v>
      </c>
      <c r="V64" s="1">
        <v>50762000</v>
      </c>
      <c r="W64" s="1">
        <v>85778000</v>
      </c>
      <c r="X64" s="1">
        <v>61573000</v>
      </c>
      <c r="Y64" s="1">
        <v>188194000</v>
      </c>
      <c r="Z64" s="1">
        <v>84514000</v>
      </c>
      <c r="AA64" s="1">
        <v>98272000</v>
      </c>
      <c r="AB64" s="1">
        <v>596405000</v>
      </c>
    </row>
    <row r="65" spans="1:28" ht="19" x14ac:dyDescent="0.25">
      <c r="A65" s="5" t="s">
        <v>56</v>
      </c>
      <c r="B65" s="1">
        <v>-100000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>
        <v>648000</v>
      </c>
      <c r="J65" s="1" t="s">
        <v>92</v>
      </c>
      <c r="K65" s="1" t="s">
        <v>92</v>
      </c>
      <c r="L65" s="1">
        <v>163950000</v>
      </c>
      <c r="M65" s="1">
        <v>132215000</v>
      </c>
      <c r="N65" s="1">
        <v>413951000</v>
      </c>
      <c r="O65" s="1">
        <v>340785000</v>
      </c>
      <c r="P65" s="1">
        <v>285578000</v>
      </c>
      <c r="Q65" s="1">
        <v>255246000</v>
      </c>
      <c r="R65" s="1">
        <v>189739000</v>
      </c>
      <c r="S65" s="1">
        <v>145705000</v>
      </c>
      <c r="T65" s="1">
        <v>91503000</v>
      </c>
      <c r="U65" s="1">
        <v>51331000</v>
      </c>
      <c r="V65" s="1">
        <v>53021000</v>
      </c>
      <c r="W65" s="1">
        <v>87239000</v>
      </c>
      <c r="X65" s="1">
        <v>91650000</v>
      </c>
      <c r="Y65" s="1">
        <v>690368000</v>
      </c>
      <c r="Z65" s="1">
        <v>1113893000</v>
      </c>
      <c r="AA65" s="1">
        <v>1061774000</v>
      </c>
      <c r="AB65" s="1">
        <v>1408105000</v>
      </c>
    </row>
    <row r="66" spans="1:2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</row>
    <row r="67" spans="1:28" ht="19" x14ac:dyDescent="0.25">
      <c r="A67" s="6" t="s">
        <v>58</v>
      </c>
      <c r="B67" s="10">
        <v>10400000</v>
      </c>
      <c r="C67" s="10">
        <v>13200000</v>
      </c>
      <c r="D67" s="10">
        <v>15600000</v>
      </c>
      <c r="E67" s="10">
        <v>18260000</v>
      </c>
      <c r="F67" s="10">
        <v>24861000</v>
      </c>
      <c r="G67" s="10">
        <v>43369000</v>
      </c>
      <c r="H67" s="10">
        <v>35608000</v>
      </c>
      <c r="I67" s="10">
        <v>52272000</v>
      </c>
      <c r="J67" s="10">
        <v>64177000</v>
      </c>
      <c r="K67" s="10">
        <v>80532000</v>
      </c>
      <c r="L67" s="10">
        <v>343250000</v>
      </c>
      <c r="M67" s="10">
        <v>328082000</v>
      </c>
      <c r="N67" s="10">
        <v>681615000</v>
      </c>
      <c r="O67" s="10">
        <v>607551000</v>
      </c>
      <c r="P67" s="10">
        <v>596947000</v>
      </c>
      <c r="Q67" s="10">
        <v>693997000</v>
      </c>
      <c r="R67" s="10">
        <v>667126000</v>
      </c>
      <c r="S67" s="10">
        <v>586136000</v>
      </c>
      <c r="T67" s="10">
        <v>556602000</v>
      </c>
      <c r="U67" s="10">
        <v>535477000</v>
      </c>
      <c r="V67" s="10">
        <v>592121000</v>
      </c>
      <c r="W67" s="10">
        <v>695792000</v>
      </c>
      <c r="X67" s="10">
        <v>616417000</v>
      </c>
      <c r="Y67" s="10">
        <v>1385508000</v>
      </c>
      <c r="Z67" s="10">
        <v>1842718000</v>
      </c>
      <c r="AA67" s="10">
        <v>1840266000</v>
      </c>
      <c r="AB67" s="10">
        <v>1822094000</v>
      </c>
    </row>
    <row r="68" spans="1:2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166000</v>
      </c>
      <c r="F68" s="1">
        <v>166000</v>
      </c>
      <c r="G68" s="1">
        <v>166000</v>
      </c>
      <c r="H68" s="1">
        <v>166000</v>
      </c>
      <c r="I68" s="1">
        <v>166000</v>
      </c>
      <c r="J68" s="1">
        <v>332000</v>
      </c>
      <c r="K68" s="1">
        <v>332000</v>
      </c>
      <c r="L68" s="1">
        <v>392000</v>
      </c>
      <c r="M68" s="1">
        <v>783000</v>
      </c>
      <c r="N68" s="1">
        <v>897000</v>
      </c>
      <c r="O68" s="1">
        <v>897000</v>
      </c>
      <c r="P68" s="1">
        <v>916000</v>
      </c>
      <c r="Q68" s="1">
        <v>927000</v>
      </c>
      <c r="R68" s="1">
        <v>932000</v>
      </c>
      <c r="S68" s="1">
        <v>932000</v>
      </c>
      <c r="T68" s="1">
        <v>932000</v>
      </c>
      <c r="U68" s="1">
        <v>932000</v>
      </c>
      <c r="V68" s="1">
        <v>932000</v>
      </c>
      <c r="W68" s="1">
        <v>932000</v>
      </c>
      <c r="X68" s="1">
        <v>932000</v>
      </c>
      <c r="Y68" s="1">
        <v>946000</v>
      </c>
      <c r="Z68" s="1">
        <v>953000</v>
      </c>
      <c r="AA68" s="1">
        <v>953000</v>
      </c>
      <c r="AB68" s="1">
        <v>953000</v>
      </c>
    </row>
    <row r="69" spans="1:28" ht="19" x14ac:dyDescent="0.25">
      <c r="A69" s="5" t="s">
        <v>60</v>
      </c>
      <c r="B69" s="1">
        <v>-3100000</v>
      </c>
      <c r="C69" s="1">
        <v>4300000</v>
      </c>
      <c r="D69" s="1">
        <v>15700000</v>
      </c>
      <c r="E69" s="1">
        <v>30427000</v>
      </c>
      <c r="F69" s="1">
        <v>46737000</v>
      </c>
      <c r="G69" s="1">
        <v>60429000</v>
      </c>
      <c r="H69" s="1">
        <v>79388000</v>
      </c>
      <c r="I69" s="1">
        <v>100701000</v>
      </c>
      <c r="J69" s="1">
        <v>135268000</v>
      </c>
      <c r="K69" s="1">
        <v>179171000</v>
      </c>
      <c r="L69" s="1">
        <v>193327000</v>
      </c>
      <c r="M69" s="1">
        <v>274139000</v>
      </c>
      <c r="N69" s="1">
        <v>385810000</v>
      </c>
      <c r="O69" s="1">
        <v>502201000</v>
      </c>
      <c r="P69" s="1">
        <v>655333000</v>
      </c>
      <c r="Q69" s="1">
        <v>836008000</v>
      </c>
      <c r="R69" s="1">
        <v>1039491000</v>
      </c>
      <c r="S69" s="1">
        <v>1284818000</v>
      </c>
      <c r="T69" s="1">
        <v>1539508000</v>
      </c>
      <c r="U69" s="1">
        <v>1792029000</v>
      </c>
      <c r="V69" s="1">
        <v>2057665000</v>
      </c>
      <c r="W69" s="1">
        <v>2316916000</v>
      </c>
      <c r="X69" s="1">
        <v>2919411000</v>
      </c>
      <c r="Y69" s="1">
        <v>3370706000</v>
      </c>
      <c r="Z69" s="1">
        <v>3804593000</v>
      </c>
      <c r="AA69" s="1">
        <v>4259220000</v>
      </c>
      <c r="AB69" s="1">
        <v>4782930</v>
      </c>
    </row>
    <row r="70" spans="1:28" ht="19" x14ac:dyDescent="0.25">
      <c r="A70" s="5" t="s">
        <v>61</v>
      </c>
      <c r="B70" s="1">
        <v>-2200000</v>
      </c>
      <c r="C70" s="1">
        <v>-3100000</v>
      </c>
      <c r="D70" s="1">
        <v>-5100000</v>
      </c>
      <c r="E70" s="1">
        <v>-6891000</v>
      </c>
      <c r="F70" s="1">
        <v>-8237000</v>
      </c>
      <c r="G70" s="1">
        <v>-10338000</v>
      </c>
      <c r="H70" s="1">
        <v>760000</v>
      </c>
      <c r="I70" s="1">
        <v>4440000</v>
      </c>
      <c r="J70" s="1">
        <v>6701000</v>
      </c>
      <c r="K70" s="1">
        <v>4271000</v>
      </c>
      <c r="L70" s="1">
        <v>7718000</v>
      </c>
      <c r="M70" s="1">
        <v>16229000</v>
      </c>
      <c r="N70" s="1">
        <v>-1484000</v>
      </c>
      <c r="O70" s="1">
        <v>8812000</v>
      </c>
      <c r="P70" s="1">
        <v>16962000</v>
      </c>
      <c r="Q70" s="1">
        <v>11876000</v>
      </c>
      <c r="R70" s="1">
        <v>8651000</v>
      </c>
      <c r="S70" s="1">
        <v>-2644000</v>
      </c>
      <c r="T70" s="1">
        <v>-31754000</v>
      </c>
      <c r="U70" s="1">
        <v>-52164000</v>
      </c>
      <c r="V70" s="1">
        <v>-57652000</v>
      </c>
      <c r="W70" s="1">
        <v>-37844000</v>
      </c>
      <c r="X70" s="1">
        <v>-62379000</v>
      </c>
      <c r="Y70" s="1">
        <v>-65381000</v>
      </c>
      <c r="Z70" s="1">
        <v>-17775000</v>
      </c>
      <c r="AA70" s="1">
        <v>-56112000</v>
      </c>
      <c r="AB70" s="1">
        <v>-122722000</v>
      </c>
    </row>
    <row r="71" spans="1:28" ht="19" x14ac:dyDescent="0.25">
      <c r="A71" s="5" t="s">
        <v>62</v>
      </c>
      <c r="B71" s="1">
        <v>38300000</v>
      </c>
      <c r="C71" s="1">
        <v>39200000</v>
      </c>
      <c r="D71" s="1">
        <v>41800000</v>
      </c>
      <c r="E71" s="1">
        <v>41929000</v>
      </c>
      <c r="F71" s="1">
        <v>30698000</v>
      </c>
      <c r="G71" s="1">
        <v>24136000</v>
      </c>
      <c r="H71" s="1">
        <v>11079000</v>
      </c>
      <c r="I71" s="1">
        <v>21767000</v>
      </c>
      <c r="J71" s="1">
        <v>33168000</v>
      </c>
      <c r="K71" s="1">
        <v>41203000</v>
      </c>
      <c r="L71" s="1">
        <v>333356000</v>
      </c>
      <c r="M71" s="1">
        <v>350059000</v>
      </c>
      <c r="N71" s="1">
        <v>797676000</v>
      </c>
      <c r="O71" s="1">
        <v>800721000</v>
      </c>
      <c r="P71" s="1">
        <v>856718000</v>
      </c>
      <c r="Q71" s="1">
        <v>905662000</v>
      </c>
      <c r="R71" s="1">
        <v>891217000</v>
      </c>
      <c r="S71" s="1">
        <v>853140000</v>
      </c>
      <c r="T71" s="1">
        <v>708815000</v>
      </c>
      <c r="U71" s="1">
        <v>453630000</v>
      </c>
      <c r="V71" s="1">
        <v>207460000</v>
      </c>
      <c r="W71" s="1">
        <v>-34173000</v>
      </c>
      <c r="X71" s="1">
        <v>-208417000</v>
      </c>
      <c r="Y71" s="1">
        <v>147108000</v>
      </c>
      <c r="Z71" s="1">
        <v>310101000</v>
      </c>
      <c r="AA71" s="1">
        <v>279987000</v>
      </c>
      <c r="AB71" s="1">
        <v>4861068070</v>
      </c>
    </row>
    <row r="72" spans="1:28" ht="19" x14ac:dyDescent="0.25">
      <c r="A72" s="6" t="s">
        <v>63</v>
      </c>
      <c r="B72" s="10">
        <v>33000000</v>
      </c>
      <c r="C72" s="10">
        <v>40400000</v>
      </c>
      <c r="D72" s="10">
        <v>52400000</v>
      </c>
      <c r="E72" s="10">
        <v>65631000</v>
      </c>
      <c r="F72" s="10">
        <v>69364000</v>
      </c>
      <c r="G72" s="10">
        <v>74393000</v>
      </c>
      <c r="H72" s="10">
        <v>91393000</v>
      </c>
      <c r="I72" s="10">
        <v>127074000</v>
      </c>
      <c r="J72" s="10">
        <v>175469000</v>
      </c>
      <c r="K72" s="10">
        <v>224977000</v>
      </c>
      <c r="L72" s="10">
        <v>534793000</v>
      </c>
      <c r="M72" s="10">
        <v>641210000</v>
      </c>
      <c r="N72" s="10">
        <v>1182899000</v>
      </c>
      <c r="O72" s="10">
        <v>1312631000</v>
      </c>
      <c r="P72" s="10">
        <v>1529929000</v>
      </c>
      <c r="Q72" s="10">
        <v>1754473000</v>
      </c>
      <c r="R72" s="10">
        <v>1940291000</v>
      </c>
      <c r="S72" s="10">
        <v>2136246000</v>
      </c>
      <c r="T72" s="10">
        <v>2217501000</v>
      </c>
      <c r="U72" s="10">
        <v>2194427000</v>
      </c>
      <c r="V72" s="10">
        <v>2208405000</v>
      </c>
      <c r="W72" s="10">
        <v>2245831000</v>
      </c>
      <c r="X72" s="10">
        <v>2649547000</v>
      </c>
      <c r="Y72" s="10">
        <v>3453379000</v>
      </c>
      <c r="Z72" s="10">
        <v>4097872000</v>
      </c>
      <c r="AA72" s="10">
        <v>4484048000</v>
      </c>
      <c r="AB72" s="10">
        <v>4865851000</v>
      </c>
    </row>
    <row r="73" spans="1:28" ht="20" thickBot="1" x14ac:dyDescent="0.3">
      <c r="A73" s="7" t="s">
        <v>64</v>
      </c>
      <c r="B73" s="11">
        <v>43400000</v>
      </c>
      <c r="C73" s="11">
        <v>53600000</v>
      </c>
      <c r="D73" s="11">
        <v>68000000</v>
      </c>
      <c r="E73" s="11">
        <v>83891000</v>
      </c>
      <c r="F73" s="11">
        <v>94225000</v>
      </c>
      <c r="G73" s="11">
        <v>117762000</v>
      </c>
      <c r="H73" s="11">
        <v>127001000</v>
      </c>
      <c r="I73" s="11">
        <v>179346000</v>
      </c>
      <c r="J73" s="11">
        <v>239646000</v>
      </c>
      <c r="K73" s="11">
        <v>305509000</v>
      </c>
      <c r="L73" s="11">
        <v>878043000</v>
      </c>
      <c r="M73" s="11">
        <v>969292000</v>
      </c>
      <c r="N73" s="11">
        <v>1864514000</v>
      </c>
      <c r="O73" s="11">
        <v>1920182000</v>
      </c>
      <c r="P73" s="11">
        <v>2126876000</v>
      </c>
      <c r="Q73" s="11">
        <v>2448470000</v>
      </c>
      <c r="R73" s="11">
        <v>2607417000</v>
      </c>
      <c r="S73" s="11">
        <v>2722382000</v>
      </c>
      <c r="T73" s="11">
        <v>2774103000</v>
      </c>
      <c r="U73" s="11">
        <v>2729904000</v>
      </c>
      <c r="V73" s="11">
        <v>2800526000</v>
      </c>
      <c r="W73" s="11">
        <v>2941623000</v>
      </c>
      <c r="X73" s="11">
        <v>3265964000</v>
      </c>
      <c r="Y73" s="11">
        <v>4838887000</v>
      </c>
      <c r="Z73" s="11">
        <v>5940590000</v>
      </c>
      <c r="AA73" s="11">
        <v>6324314000</v>
      </c>
      <c r="AB73" s="11">
        <v>6687945000</v>
      </c>
    </row>
    <row r="74" spans="1:2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</row>
    <row r="75" spans="1:2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</row>
    <row r="76" spans="1:28" ht="19" x14ac:dyDescent="0.25">
      <c r="A76" s="5" t="s">
        <v>66</v>
      </c>
      <c r="B76" s="1">
        <v>1300000</v>
      </c>
      <c r="C76" s="1">
        <v>7400000</v>
      </c>
      <c r="D76" s="1">
        <v>11300000</v>
      </c>
      <c r="E76" s="1">
        <v>14751000</v>
      </c>
      <c r="F76" s="1">
        <v>16310000</v>
      </c>
      <c r="G76" s="1">
        <v>13692000</v>
      </c>
      <c r="H76" s="1">
        <v>18959000</v>
      </c>
      <c r="I76" s="1">
        <v>21313000</v>
      </c>
      <c r="J76" s="1">
        <v>34567000</v>
      </c>
      <c r="K76" s="1">
        <v>43903000</v>
      </c>
      <c r="L76" s="1">
        <v>14156000</v>
      </c>
      <c r="M76" s="1">
        <v>82392000</v>
      </c>
      <c r="N76" s="1">
        <v>111671000</v>
      </c>
      <c r="O76" s="1">
        <v>116391000</v>
      </c>
      <c r="P76" s="1">
        <v>153132000</v>
      </c>
      <c r="Q76" s="1">
        <v>180675000</v>
      </c>
      <c r="R76" s="1">
        <v>203483000</v>
      </c>
      <c r="S76" s="1">
        <v>245327000</v>
      </c>
      <c r="T76" s="1">
        <v>254690000</v>
      </c>
      <c r="U76" s="1">
        <v>252521000</v>
      </c>
      <c r="V76" s="1">
        <v>265636000</v>
      </c>
      <c r="W76" s="1">
        <v>259251000</v>
      </c>
      <c r="X76" s="1">
        <v>419375000</v>
      </c>
      <c r="Y76" s="1">
        <v>451295000</v>
      </c>
      <c r="Z76" s="1">
        <v>433887000</v>
      </c>
      <c r="AA76" s="1">
        <v>454627000</v>
      </c>
      <c r="AB76" s="1">
        <v>523710000</v>
      </c>
    </row>
    <row r="77" spans="1:28" ht="19" x14ac:dyDescent="0.25">
      <c r="A77" s="5" t="s">
        <v>13</v>
      </c>
      <c r="B77" s="1">
        <v>11900000</v>
      </c>
      <c r="C77" s="1">
        <v>4200000</v>
      </c>
      <c r="D77" s="1">
        <v>2700000</v>
      </c>
      <c r="E77" s="1">
        <v>2762000</v>
      </c>
      <c r="F77" s="1">
        <v>4333000</v>
      </c>
      <c r="G77" s="1">
        <v>7631000</v>
      </c>
      <c r="H77" s="1">
        <v>4525000</v>
      </c>
      <c r="I77" s="1">
        <v>7098000</v>
      </c>
      <c r="J77" s="1">
        <v>7588000</v>
      </c>
      <c r="K77" s="1">
        <v>8107000</v>
      </c>
      <c r="L77" s="1">
        <v>27463000</v>
      </c>
      <c r="M77" s="1">
        <v>38949000</v>
      </c>
      <c r="N77" s="1">
        <v>50093000</v>
      </c>
      <c r="O77" s="1">
        <v>64186000</v>
      </c>
      <c r="P77" s="1">
        <v>60826000</v>
      </c>
      <c r="Q77" s="1">
        <v>65955000</v>
      </c>
      <c r="R77" s="1">
        <v>85422000</v>
      </c>
      <c r="S77" s="1">
        <v>80701000</v>
      </c>
      <c r="T77" s="1">
        <v>81924000</v>
      </c>
      <c r="U77" s="1">
        <v>77670000</v>
      </c>
      <c r="V77" s="1">
        <v>69587000</v>
      </c>
      <c r="W77" s="1">
        <v>67678000</v>
      </c>
      <c r="X77" s="1">
        <v>59255000</v>
      </c>
      <c r="Y77" s="1">
        <v>78975000</v>
      </c>
      <c r="Z77" s="1">
        <v>106246000</v>
      </c>
      <c r="AA77" s="1">
        <v>106867000</v>
      </c>
      <c r="AB77" s="1">
        <v>114563000</v>
      </c>
    </row>
    <row r="78" spans="1:28" ht="19" x14ac:dyDescent="0.25">
      <c r="A78" s="5" t="s">
        <v>67</v>
      </c>
      <c r="B78" s="1">
        <v>-2800000</v>
      </c>
      <c r="C78" s="1">
        <v>700000</v>
      </c>
      <c r="D78" s="1" t="s">
        <v>92</v>
      </c>
      <c r="E78" s="1">
        <v>855000</v>
      </c>
      <c r="F78" s="1">
        <v>-69000</v>
      </c>
      <c r="G78" s="1">
        <v>-800000</v>
      </c>
      <c r="H78" s="1">
        <v>231000</v>
      </c>
      <c r="I78" s="1">
        <v>-17000</v>
      </c>
      <c r="J78" s="1">
        <v>546000</v>
      </c>
      <c r="K78" s="1">
        <v>-2051000</v>
      </c>
      <c r="L78" s="1">
        <v>-15224000</v>
      </c>
      <c r="M78" s="1">
        <v>-5634000</v>
      </c>
      <c r="N78" s="1">
        <v>-13323000</v>
      </c>
      <c r="O78" s="1">
        <v>-28146000</v>
      </c>
      <c r="P78" s="1">
        <v>-26719000</v>
      </c>
      <c r="Q78" s="1">
        <v>-3021000</v>
      </c>
      <c r="R78" s="1">
        <v>-18896000</v>
      </c>
      <c r="S78" s="1">
        <v>-24025000</v>
      </c>
      <c r="T78" s="1">
        <v>-18859000</v>
      </c>
      <c r="U78" s="1">
        <v>-15196000</v>
      </c>
      <c r="V78" s="1">
        <v>-10921000</v>
      </c>
      <c r="W78" s="1">
        <v>-2693000</v>
      </c>
      <c r="X78" s="1">
        <v>-33675000</v>
      </c>
      <c r="Y78" s="1">
        <v>-14511000</v>
      </c>
      <c r="Z78" s="1">
        <v>-30932000</v>
      </c>
      <c r="AA78" s="1">
        <v>-34490000</v>
      </c>
      <c r="AB78" s="1">
        <v>-130716000</v>
      </c>
    </row>
    <row r="79" spans="1:2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>
        <v>13212000</v>
      </c>
      <c r="P79" s="1">
        <v>19019000</v>
      </c>
      <c r="Q79" s="1">
        <v>23088000</v>
      </c>
      <c r="R79" s="1">
        <v>32415000</v>
      </c>
      <c r="S79" s="1">
        <v>35298000</v>
      </c>
      <c r="T79" s="1">
        <v>36861000</v>
      </c>
      <c r="U79" s="1">
        <v>33951000</v>
      </c>
      <c r="V79" s="1">
        <v>33347000</v>
      </c>
      <c r="W79" s="1">
        <v>53154000</v>
      </c>
      <c r="X79" s="1">
        <v>83346000</v>
      </c>
      <c r="Y79" s="1">
        <v>116190000</v>
      </c>
      <c r="Z79" s="1">
        <v>145615000</v>
      </c>
      <c r="AA79" s="1">
        <v>166338000</v>
      </c>
      <c r="AB79" s="1">
        <v>168128000</v>
      </c>
    </row>
    <row r="80" spans="1:28" ht="19" x14ac:dyDescent="0.25">
      <c r="A80" s="14" t="s">
        <v>104</v>
      </c>
      <c r="B80" s="15" t="e">
        <f>B79/B3</f>
        <v>#VALUE!</v>
      </c>
      <c r="C80" s="15" t="e">
        <f t="shared" ref="C80:AB80" si="6">C79/C3</f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>
        <f t="shared" si="6"/>
        <v>2.5560811399053949E-2</v>
      </c>
      <c r="P80" s="15">
        <f t="shared" si="6"/>
        <v>3.2778042038067272E-2</v>
      </c>
      <c r="Q80" s="15">
        <f t="shared" si="6"/>
        <v>3.3390748992333491E-2</v>
      </c>
      <c r="R80" s="15">
        <f t="shared" si="6"/>
        <v>4.061938452516109E-2</v>
      </c>
      <c r="S80" s="15">
        <f t="shared" si="6"/>
        <v>4.0984139516522307E-2</v>
      </c>
      <c r="T80" s="15">
        <f t="shared" si="6"/>
        <v>3.9380526718951821E-2</v>
      </c>
      <c r="U80" s="15">
        <f t="shared" si="6"/>
        <v>3.6012614120559679E-2</v>
      </c>
      <c r="V80" s="15">
        <f t="shared" si="6"/>
        <v>3.3736146449292591E-2</v>
      </c>
      <c r="W80" s="15">
        <f t="shared" si="6"/>
        <v>4.8531385528418167E-2</v>
      </c>
      <c r="X80" s="15">
        <f t="shared" si="6"/>
        <v>6.4427706093522441E-2</v>
      </c>
      <c r="Y80" s="15">
        <f t="shared" si="6"/>
        <v>7.6647940618460947E-2</v>
      </c>
      <c r="Z80" s="15">
        <f t="shared" si="6"/>
        <v>8.6608731235468805E-2</v>
      </c>
      <c r="AA80" s="15">
        <f t="shared" si="6"/>
        <v>8.7237998337454728E-2</v>
      </c>
      <c r="AB80" s="15">
        <f t="shared" si="6"/>
        <v>8.1396120070508962E-2</v>
      </c>
    </row>
    <row r="81" spans="1:36" ht="19" x14ac:dyDescent="0.25">
      <c r="A81" s="5" t="s">
        <v>69</v>
      </c>
      <c r="B81" s="1">
        <v>2400000</v>
      </c>
      <c r="C81" s="1">
        <v>-800000</v>
      </c>
      <c r="D81" s="1">
        <v>-1100000</v>
      </c>
      <c r="E81" s="1">
        <v>-1079000</v>
      </c>
      <c r="F81" s="1">
        <v>1537000</v>
      </c>
      <c r="G81" s="1">
        <v>2247000</v>
      </c>
      <c r="H81" s="1">
        <v>-2719000</v>
      </c>
      <c r="I81" s="1">
        <v>9279000</v>
      </c>
      <c r="J81" s="1">
        <v>8512000</v>
      </c>
      <c r="K81" s="1">
        <v>17296000</v>
      </c>
      <c r="L81" s="1">
        <v>23307000</v>
      </c>
      <c r="M81" s="1">
        <v>-78000</v>
      </c>
      <c r="N81" s="1">
        <v>37771000</v>
      </c>
      <c r="O81" s="1">
        <v>19388000</v>
      </c>
      <c r="P81" s="1">
        <v>-29475000</v>
      </c>
      <c r="Q81" s="1">
        <v>50426000</v>
      </c>
      <c r="R81" s="1">
        <v>8872000</v>
      </c>
      <c r="S81" s="1">
        <v>4115000</v>
      </c>
      <c r="T81" s="1">
        <v>42250000</v>
      </c>
      <c r="U81" s="1">
        <v>24036000</v>
      </c>
      <c r="V81" s="1">
        <v>5032000</v>
      </c>
      <c r="W81" s="1">
        <v>51553000</v>
      </c>
      <c r="X81" s="1">
        <v>-43851000</v>
      </c>
      <c r="Y81" s="1">
        <v>-137719000</v>
      </c>
      <c r="Z81" s="1">
        <v>-116124000</v>
      </c>
      <c r="AA81" s="1">
        <v>-154628000</v>
      </c>
      <c r="AB81" s="1">
        <v>631003000000</v>
      </c>
    </row>
    <row r="82" spans="1:3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>
        <v>-6434000</v>
      </c>
      <c r="P82" s="1">
        <v>-11149000</v>
      </c>
      <c r="Q82" s="1">
        <v>-8086000</v>
      </c>
      <c r="R82" s="1">
        <v>-12401000</v>
      </c>
      <c r="S82" s="1">
        <v>-2983000</v>
      </c>
      <c r="T82" s="1">
        <v>-5554000</v>
      </c>
      <c r="U82" s="1">
        <v>6044000</v>
      </c>
      <c r="V82" s="1">
        <v>-17388000</v>
      </c>
      <c r="W82" s="1">
        <v>-14406000</v>
      </c>
      <c r="X82" s="1">
        <v>-74455000</v>
      </c>
      <c r="Y82" s="1">
        <v>-154403000</v>
      </c>
      <c r="Z82" s="1">
        <v>-160319000</v>
      </c>
      <c r="AA82" s="1">
        <v>-149017000</v>
      </c>
      <c r="AB82" s="1">
        <v>-114986000</v>
      </c>
    </row>
    <row r="83" spans="1:36" ht="19" customHeight="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I83" s="59" t="s">
        <v>159</v>
      </c>
      <c r="AJ83" s="60"/>
    </row>
    <row r="84" spans="1:36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>
        <v>9548000</v>
      </c>
      <c r="S84" s="1">
        <v>15737000</v>
      </c>
      <c r="T84" s="1">
        <v>8208000</v>
      </c>
      <c r="U84" s="1">
        <v>-6993000</v>
      </c>
      <c r="V84" s="1">
        <v>16919000</v>
      </c>
      <c r="W84" s="1">
        <v>27045000</v>
      </c>
      <c r="X84" s="1">
        <v>19920000</v>
      </c>
      <c r="Y84" s="1">
        <v>38543000</v>
      </c>
      <c r="Z84" s="1">
        <v>21362000</v>
      </c>
      <c r="AA84" s="1">
        <v>53846000</v>
      </c>
      <c r="AB84" s="1">
        <v>-8250000</v>
      </c>
      <c r="AI84" s="63" t="s">
        <v>125</v>
      </c>
      <c r="AJ84" s="64"/>
    </row>
    <row r="85" spans="1:36" ht="20" x14ac:dyDescent="0.25">
      <c r="A85" s="5" t="s">
        <v>71</v>
      </c>
      <c r="B85" s="1">
        <v>23700000</v>
      </c>
      <c r="C85" s="1">
        <v>38100000</v>
      </c>
      <c r="D85" s="1">
        <v>52655000</v>
      </c>
      <c r="E85" s="1">
        <v>40046000</v>
      </c>
      <c r="F85" s="1">
        <v>40033000</v>
      </c>
      <c r="G85" s="1">
        <v>56883000</v>
      </c>
      <c r="H85" s="1">
        <v>70935000</v>
      </c>
      <c r="I85" s="1">
        <v>120077000</v>
      </c>
      <c r="J85" s="1">
        <v>161954000</v>
      </c>
      <c r="K85" s="1">
        <v>35856000</v>
      </c>
      <c r="L85" s="1">
        <v>2605000</v>
      </c>
      <c r="M85" s="1">
        <v>3267000</v>
      </c>
      <c r="N85" s="1">
        <v>11984000</v>
      </c>
      <c r="O85" s="1">
        <v>3349000</v>
      </c>
      <c r="P85" s="1">
        <v>-12826000</v>
      </c>
      <c r="Q85" s="1">
        <v>47548000</v>
      </c>
      <c r="R85" s="1">
        <v>47748000</v>
      </c>
      <c r="S85" s="1">
        <v>42105000</v>
      </c>
      <c r="T85" s="1">
        <v>35548000</v>
      </c>
      <c r="U85" s="1">
        <v>40566000</v>
      </c>
      <c r="V85" s="1">
        <v>41430000</v>
      </c>
      <c r="W85" s="1">
        <v>20648000</v>
      </c>
      <c r="X85" s="1">
        <v>56213000</v>
      </c>
      <c r="Y85" s="1">
        <v>17245000</v>
      </c>
      <c r="Z85" s="1">
        <v>5448000</v>
      </c>
      <c r="AA85" s="1">
        <v>26547000</v>
      </c>
      <c r="AB85" s="1" t="s">
        <v>92</v>
      </c>
      <c r="AI85" s="19" t="s">
        <v>126</v>
      </c>
      <c r="AJ85" s="20">
        <f>AB17</f>
        <v>22726000</v>
      </c>
    </row>
    <row r="86" spans="1:36" ht="20" x14ac:dyDescent="0.25">
      <c r="A86" s="5" t="s">
        <v>72</v>
      </c>
      <c r="B86" s="1">
        <v>700000</v>
      </c>
      <c r="C86" s="1">
        <v>1200000</v>
      </c>
      <c r="D86" s="1">
        <v>2700000</v>
      </c>
      <c r="E86" s="1">
        <v>1052000</v>
      </c>
      <c r="F86" s="1">
        <v>739000</v>
      </c>
      <c r="G86" s="1">
        <v>868000</v>
      </c>
      <c r="H86" s="1">
        <v>1120000</v>
      </c>
      <c r="I86" s="1">
        <v>1133000</v>
      </c>
      <c r="J86" s="1">
        <v>153000</v>
      </c>
      <c r="K86" s="1">
        <v>570000</v>
      </c>
      <c r="L86" s="1">
        <v>39995000</v>
      </c>
      <c r="M86" s="1">
        <v>11499000</v>
      </c>
      <c r="N86" s="1">
        <v>10496000</v>
      </c>
      <c r="O86" s="1">
        <v>-11342000</v>
      </c>
      <c r="P86" s="1">
        <v>-9899000</v>
      </c>
      <c r="Q86" s="1">
        <v>-9462000</v>
      </c>
      <c r="R86" s="1">
        <v>-12881000</v>
      </c>
      <c r="S86" s="1">
        <v>-8433000</v>
      </c>
      <c r="T86" s="1">
        <v>-11559000</v>
      </c>
      <c r="U86" s="1">
        <v>-5459000</v>
      </c>
      <c r="V86" s="1">
        <v>-5854000</v>
      </c>
      <c r="W86" s="1">
        <v>1495000</v>
      </c>
      <c r="X86" s="1">
        <v>1987000</v>
      </c>
      <c r="Y86" s="1">
        <v>5706000</v>
      </c>
      <c r="Z86" s="1">
        <v>8618000</v>
      </c>
      <c r="AA86" s="1">
        <v>10768000</v>
      </c>
      <c r="AB86" s="1">
        <v>-675685000</v>
      </c>
      <c r="AI86" s="19" t="s">
        <v>127</v>
      </c>
      <c r="AJ86" s="20">
        <f>AB56</f>
        <v>0</v>
      </c>
    </row>
    <row r="87" spans="1:36" ht="20" x14ac:dyDescent="0.25">
      <c r="A87" s="6" t="s">
        <v>73</v>
      </c>
      <c r="B87" s="10">
        <v>13500000</v>
      </c>
      <c r="C87" s="10">
        <v>12700000</v>
      </c>
      <c r="D87" s="10">
        <v>15600000</v>
      </c>
      <c r="E87" s="10">
        <v>18341000</v>
      </c>
      <c r="F87" s="10">
        <v>22850000</v>
      </c>
      <c r="G87" s="10">
        <v>23638000</v>
      </c>
      <c r="H87" s="10">
        <v>22116000</v>
      </c>
      <c r="I87" s="10">
        <v>38806000</v>
      </c>
      <c r="J87" s="10">
        <v>51366000</v>
      </c>
      <c r="K87" s="10">
        <v>67825000</v>
      </c>
      <c r="L87" s="10">
        <v>89697000</v>
      </c>
      <c r="M87" s="10">
        <v>127128000</v>
      </c>
      <c r="N87" s="10">
        <v>196708000</v>
      </c>
      <c r="O87" s="10">
        <v>173689000</v>
      </c>
      <c r="P87" s="10">
        <v>166884000</v>
      </c>
      <c r="Q87" s="10">
        <v>307661000</v>
      </c>
      <c r="R87" s="10">
        <v>298415000</v>
      </c>
      <c r="S87" s="10">
        <v>332983000</v>
      </c>
      <c r="T87" s="10">
        <v>385307000</v>
      </c>
      <c r="U87" s="10">
        <v>367523000</v>
      </c>
      <c r="V87" s="10">
        <v>356827000</v>
      </c>
      <c r="W87" s="10">
        <v>430438000</v>
      </c>
      <c r="X87" s="10">
        <v>486437000</v>
      </c>
      <c r="Y87" s="10">
        <v>499936000</v>
      </c>
      <c r="Z87" s="10">
        <v>547310000</v>
      </c>
      <c r="AA87" s="10">
        <v>549482000</v>
      </c>
      <c r="AB87" s="10">
        <v>631003000000</v>
      </c>
      <c r="AI87" s="19" t="s">
        <v>128</v>
      </c>
      <c r="AJ87" s="20">
        <f>AB61</f>
        <v>753574000</v>
      </c>
    </row>
    <row r="88" spans="1:36" ht="20" x14ac:dyDescent="0.25">
      <c r="A88" s="5" t="s">
        <v>74</v>
      </c>
      <c r="B88" s="1">
        <v>-2500000</v>
      </c>
      <c r="C88" s="1">
        <v>-2100000</v>
      </c>
      <c r="D88" s="1">
        <v>-900000</v>
      </c>
      <c r="E88" s="1">
        <v>-1758000</v>
      </c>
      <c r="F88" s="1">
        <v>-3573000</v>
      </c>
      <c r="G88" s="1">
        <v>-2070000</v>
      </c>
      <c r="H88" s="1">
        <v>-1612000</v>
      </c>
      <c r="I88" s="1">
        <v>-2761000</v>
      </c>
      <c r="J88" s="1">
        <v>-3191000</v>
      </c>
      <c r="K88" s="1">
        <v>-4482000</v>
      </c>
      <c r="L88" s="1">
        <v>-7843000</v>
      </c>
      <c r="M88" s="1">
        <v>-10859000</v>
      </c>
      <c r="N88" s="1">
        <v>-16639000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>
        <v>0</v>
      </c>
      <c r="AI88" s="28" t="s">
        <v>129</v>
      </c>
      <c r="AJ88" s="29">
        <f>AJ85/(AJ86+AJ87)</f>
        <v>3.0157622210957385E-2</v>
      </c>
    </row>
    <row r="89" spans="1:36" ht="20" customHeight="1" x14ac:dyDescent="0.25">
      <c r="A89" s="14" t="s">
        <v>105</v>
      </c>
      <c r="B89" s="15">
        <f>(-1*B88)/B3</f>
        <v>5.3078556263269641E-2</v>
      </c>
      <c r="C89" s="15">
        <f t="shared" ref="C89:AB89" si="7">(-1*C88)/C3</f>
        <v>4.1584158415841586E-2</v>
      </c>
      <c r="D89" s="15">
        <f t="shared" si="7"/>
        <v>1.5901060070671377E-2</v>
      </c>
      <c r="E89" s="15">
        <f t="shared" si="7"/>
        <v>2.784332979616402E-2</v>
      </c>
      <c r="F89" s="15">
        <f t="shared" si="7"/>
        <v>4.7980984865779473E-2</v>
      </c>
      <c r="G89" s="15">
        <f t="shared" si="7"/>
        <v>2.4400018859917959E-2</v>
      </c>
      <c r="H89" s="15">
        <f t="shared" si="7"/>
        <v>1.7712144685807209E-2</v>
      </c>
      <c r="I89" s="15">
        <f t="shared" si="7"/>
        <v>2.4318492094948695E-2</v>
      </c>
      <c r="J89" s="15">
        <f t="shared" si="7"/>
        <v>2.3718029716290445E-2</v>
      </c>
      <c r="K89" s="15">
        <f t="shared" si="7"/>
        <v>2.8360626692652307E-2</v>
      </c>
      <c r="L89" s="15">
        <f t="shared" si="7"/>
        <v>2.9748900015172206E-2</v>
      </c>
      <c r="M89" s="15">
        <f t="shared" si="7"/>
        <v>2.8180308299164375E-2</v>
      </c>
      <c r="N89" s="15">
        <f t="shared" si="7"/>
        <v>3.4784953767098233E-2</v>
      </c>
      <c r="O89" s="15" t="e">
        <f t="shared" si="7"/>
        <v>#VALUE!</v>
      </c>
      <c r="P89" s="15" t="e">
        <f t="shared" si="7"/>
        <v>#VALUE!</v>
      </c>
      <c r="Q89" s="15" t="e">
        <f t="shared" si="7"/>
        <v>#VALUE!</v>
      </c>
      <c r="R89" s="15" t="e">
        <f t="shared" si="7"/>
        <v>#VALUE!</v>
      </c>
      <c r="S89" s="15" t="e">
        <f t="shared" si="7"/>
        <v>#VALUE!</v>
      </c>
      <c r="T89" s="15" t="e">
        <f t="shared" si="7"/>
        <v>#VALUE!</v>
      </c>
      <c r="U89" s="15" t="e">
        <f t="shared" si="7"/>
        <v>#VALUE!</v>
      </c>
      <c r="V89" s="15" t="e">
        <f t="shared" si="7"/>
        <v>#VALUE!</v>
      </c>
      <c r="W89" s="15" t="e">
        <f t="shared" si="7"/>
        <v>#VALUE!</v>
      </c>
      <c r="X89" s="15" t="e">
        <f t="shared" si="7"/>
        <v>#VALUE!</v>
      </c>
      <c r="Y89" s="15" t="e">
        <f t="shared" si="7"/>
        <v>#VALUE!</v>
      </c>
      <c r="Z89" s="15" t="e">
        <f t="shared" si="7"/>
        <v>#VALUE!</v>
      </c>
      <c r="AA89" s="15" t="e">
        <f t="shared" si="7"/>
        <v>#VALUE!</v>
      </c>
      <c r="AB89" s="15">
        <f t="shared" si="7"/>
        <v>0</v>
      </c>
      <c r="AI89" s="19" t="s">
        <v>130</v>
      </c>
      <c r="AJ89" s="20">
        <f>AB27</f>
        <v>51605000</v>
      </c>
    </row>
    <row r="90" spans="1:3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>
        <v>-100000</v>
      </c>
      <c r="F90" s="1">
        <v>-8847000</v>
      </c>
      <c r="G90" s="1">
        <v>-4314000</v>
      </c>
      <c r="H90" s="1">
        <v>-4277000</v>
      </c>
      <c r="I90" s="1">
        <v>-21747000</v>
      </c>
      <c r="J90" s="1" t="s">
        <v>92</v>
      </c>
      <c r="K90" s="1">
        <v>-4385000</v>
      </c>
      <c r="L90" s="1">
        <v>-296555000</v>
      </c>
      <c r="M90" s="1">
        <v>-119000</v>
      </c>
      <c r="N90" s="1">
        <v>-320130000</v>
      </c>
      <c r="O90" s="1" t="s">
        <v>92</v>
      </c>
      <c r="P90" s="1" t="s">
        <v>92</v>
      </c>
      <c r="Q90" s="1">
        <v>-269486000</v>
      </c>
      <c r="R90" s="1">
        <v>-45075000</v>
      </c>
      <c r="S90" s="1">
        <v>-4224000</v>
      </c>
      <c r="T90" s="1">
        <v>-103016000</v>
      </c>
      <c r="U90" s="1">
        <v>-46117000</v>
      </c>
      <c r="V90" s="1">
        <v>-7891000</v>
      </c>
      <c r="W90" s="1">
        <v>-63885000</v>
      </c>
      <c r="X90" s="1">
        <v>-283026000</v>
      </c>
      <c r="Y90" s="1">
        <v>-787196000</v>
      </c>
      <c r="Z90" s="1">
        <v>-572328000</v>
      </c>
      <c r="AA90" s="1">
        <v>-510805000</v>
      </c>
      <c r="AB90" s="1">
        <v>-386264000</v>
      </c>
      <c r="AI90" s="19" t="s">
        <v>19</v>
      </c>
      <c r="AJ90" s="20">
        <f>AB25</f>
        <v>575315000</v>
      </c>
    </row>
    <row r="91" spans="1:36" ht="20" x14ac:dyDescent="0.25">
      <c r="A91" s="5" t="s">
        <v>76</v>
      </c>
      <c r="B91" s="1" t="s">
        <v>92</v>
      </c>
      <c r="C91" s="1">
        <v>-13900000</v>
      </c>
      <c r="D91" s="1">
        <v>-28500000</v>
      </c>
      <c r="E91" s="1">
        <v>-38331000</v>
      </c>
      <c r="F91" s="1">
        <v>-32688000</v>
      </c>
      <c r="G91" s="1">
        <v>-35469000</v>
      </c>
      <c r="H91" s="1">
        <v>-99136000</v>
      </c>
      <c r="I91" s="1">
        <v>-25230000</v>
      </c>
      <c r="J91" s="1">
        <v>-74455000</v>
      </c>
      <c r="K91" s="1">
        <v>-52865000</v>
      </c>
      <c r="L91" s="1">
        <v>-6094000</v>
      </c>
      <c r="M91" s="1">
        <v>-4460000</v>
      </c>
      <c r="N91" s="1">
        <v>-12993000</v>
      </c>
      <c r="O91" s="1">
        <v>-9899000</v>
      </c>
      <c r="P91" s="1">
        <v>-1075000</v>
      </c>
      <c r="Q91" s="1">
        <v>-351000</v>
      </c>
      <c r="R91" s="1">
        <v>-228000</v>
      </c>
      <c r="S91" s="1">
        <v>-261000</v>
      </c>
      <c r="T91" s="1">
        <v>-355000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I91" s="28" t="s">
        <v>131</v>
      </c>
      <c r="AJ91" s="29">
        <f>AJ89/AJ90</f>
        <v>8.9698686806358258E-2</v>
      </c>
    </row>
    <row r="92" spans="1:36" ht="19" customHeight="1" x14ac:dyDescent="0.25">
      <c r="A92" s="5" t="s">
        <v>77</v>
      </c>
      <c r="B92" s="1" t="s">
        <v>92</v>
      </c>
      <c r="C92" s="1" t="s">
        <v>92</v>
      </c>
      <c r="D92" s="1">
        <v>6200000</v>
      </c>
      <c r="E92" s="1">
        <v>27738000</v>
      </c>
      <c r="F92" s="1">
        <v>38191000</v>
      </c>
      <c r="G92" s="1">
        <v>51293000</v>
      </c>
      <c r="H92" s="1">
        <v>108505000</v>
      </c>
      <c r="I92" s="1">
        <v>34988000</v>
      </c>
      <c r="J92" s="1">
        <v>25000000</v>
      </c>
      <c r="K92" s="1">
        <v>90164000</v>
      </c>
      <c r="L92" s="1">
        <v>24118000</v>
      </c>
      <c r="M92" s="1">
        <v>20000</v>
      </c>
      <c r="N92" s="1">
        <v>11763000</v>
      </c>
      <c r="O92" s="1">
        <v>7491000</v>
      </c>
      <c r="P92" s="1">
        <v>8687000</v>
      </c>
      <c r="Q92" s="1">
        <v>257000</v>
      </c>
      <c r="R92" s="1">
        <v>324000</v>
      </c>
      <c r="S92" s="1">
        <v>156000</v>
      </c>
      <c r="T92" s="1">
        <v>124000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I92" s="30" t="s">
        <v>132</v>
      </c>
      <c r="AJ92" s="31">
        <f>AJ88*(1-AJ91)</f>
        <v>2.7452523101432244E-2</v>
      </c>
    </row>
    <row r="93" spans="1:36" ht="19" x14ac:dyDescent="0.25">
      <c r="A93" s="5" t="s">
        <v>78</v>
      </c>
      <c r="B93" s="1">
        <v>-100000</v>
      </c>
      <c r="C93" s="1">
        <v>-100000</v>
      </c>
      <c r="D93" s="1">
        <v>-300000</v>
      </c>
      <c r="E93" s="1">
        <v>-591000</v>
      </c>
      <c r="F93" s="1">
        <v>-463000</v>
      </c>
      <c r="G93" s="1">
        <v>-457000</v>
      </c>
      <c r="H93" s="1">
        <v>-624000</v>
      </c>
      <c r="I93" s="1">
        <v>-1138000</v>
      </c>
      <c r="J93" s="1">
        <v>-544000</v>
      </c>
      <c r="K93" s="1">
        <v>-270000</v>
      </c>
      <c r="L93" s="1">
        <v>-8257000</v>
      </c>
      <c r="M93" s="1" t="s">
        <v>92</v>
      </c>
      <c r="N93" s="1" t="s">
        <v>92</v>
      </c>
      <c r="O93" s="1">
        <v>-8323000</v>
      </c>
      <c r="P93" s="1">
        <v>-14260000</v>
      </c>
      <c r="Q93" s="1">
        <v>-22063000</v>
      </c>
      <c r="R93" s="1">
        <v>-23977000</v>
      </c>
      <c r="S93" s="1">
        <v>-28848000</v>
      </c>
      <c r="T93" s="1">
        <v>-26023000</v>
      </c>
      <c r="U93" s="1">
        <v>-15915000</v>
      </c>
      <c r="V93" s="1">
        <v>-24282000</v>
      </c>
      <c r="W93" s="1">
        <v>-33558000</v>
      </c>
      <c r="X93" s="1">
        <v>-30654000</v>
      </c>
      <c r="Y93" s="1">
        <v>-46352000</v>
      </c>
      <c r="Z93" s="1">
        <v>-41925000</v>
      </c>
      <c r="AA93" s="1">
        <v>-26008000</v>
      </c>
      <c r="AB93" s="1">
        <v>-25104000</v>
      </c>
      <c r="AI93" s="63" t="s">
        <v>133</v>
      </c>
      <c r="AJ93" s="64"/>
    </row>
    <row r="94" spans="1:36" ht="20" x14ac:dyDescent="0.25">
      <c r="A94" s="6" t="s">
        <v>79</v>
      </c>
      <c r="B94" s="10">
        <v>-2600000</v>
      </c>
      <c r="C94" s="10">
        <v>-16100000</v>
      </c>
      <c r="D94" s="10">
        <v>-23500000</v>
      </c>
      <c r="E94" s="10">
        <v>-13042000</v>
      </c>
      <c r="F94" s="10">
        <v>-7380000</v>
      </c>
      <c r="G94" s="10">
        <v>8983000</v>
      </c>
      <c r="H94" s="10">
        <v>2856000</v>
      </c>
      <c r="I94" s="10">
        <v>-15888000</v>
      </c>
      <c r="J94" s="10">
        <v>-53190000</v>
      </c>
      <c r="K94" s="10">
        <v>28162000</v>
      </c>
      <c r="L94" s="10">
        <v>-294631000</v>
      </c>
      <c r="M94" s="10">
        <v>-15418000</v>
      </c>
      <c r="N94" s="10">
        <v>-337999000</v>
      </c>
      <c r="O94" s="10">
        <v>-10731000</v>
      </c>
      <c r="P94" s="10">
        <v>-6648000</v>
      </c>
      <c r="Q94" s="10">
        <v>-291643000</v>
      </c>
      <c r="R94" s="10">
        <v>-68956000</v>
      </c>
      <c r="S94" s="10">
        <v>-33177000</v>
      </c>
      <c r="T94" s="10">
        <v>-129270000</v>
      </c>
      <c r="U94" s="10">
        <v>-62032000</v>
      </c>
      <c r="V94" s="10">
        <v>-32173000</v>
      </c>
      <c r="W94" s="10">
        <v>-97443000</v>
      </c>
      <c r="X94" s="10">
        <v>-313680000</v>
      </c>
      <c r="Y94" s="10">
        <v>-833548000</v>
      </c>
      <c r="Z94" s="10">
        <v>-614253000</v>
      </c>
      <c r="AA94" s="10">
        <v>-536813000</v>
      </c>
      <c r="AB94" s="10">
        <v>-411368000</v>
      </c>
      <c r="AI94" s="19" t="s">
        <v>134</v>
      </c>
      <c r="AJ94" s="32">
        <v>4.095E-2</v>
      </c>
    </row>
    <row r="95" spans="1:3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>
        <v>-54230000</v>
      </c>
      <c r="P95" s="1">
        <v>-65913000</v>
      </c>
      <c r="Q95" s="1">
        <v>-31976000</v>
      </c>
      <c r="R95" s="1">
        <v>-74422000</v>
      </c>
      <c r="S95" s="1">
        <v>-53149000</v>
      </c>
      <c r="T95" s="1">
        <v>-91000</v>
      </c>
      <c r="U95" s="1">
        <v>-21000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-75000000</v>
      </c>
      <c r="AA95" s="1">
        <v>-45000000</v>
      </c>
      <c r="AB95" s="1" t="s">
        <v>92</v>
      </c>
      <c r="AI95" s="19" t="s">
        <v>135</v>
      </c>
      <c r="AJ95" s="33" cm="1">
        <f t="array" ref="AJ95">_FV(A1,"Beta")</f>
        <v>1.2450000000000001</v>
      </c>
    </row>
    <row r="96" spans="1:36" ht="20" x14ac:dyDescent="0.25">
      <c r="A96" s="5" t="s">
        <v>81</v>
      </c>
      <c r="B96" s="1">
        <v>41400000</v>
      </c>
      <c r="C96" s="1">
        <v>300000</v>
      </c>
      <c r="D96" s="1">
        <v>500000</v>
      </c>
      <c r="E96" s="1">
        <v>1063000</v>
      </c>
      <c r="F96" s="1">
        <v>1977000</v>
      </c>
      <c r="G96" s="1">
        <v>5295000</v>
      </c>
      <c r="H96" s="1">
        <v>4464000</v>
      </c>
      <c r="I96" s="1">
        <v>7513000</v>
      </c>
      <c r="J96" s="1">
        <v>5893000</v>
      </c>
      <c r="K96" s="1">
        <v>6031000</v>
      </c>
      <c r="L96" s="1">
        <v>6256000</v>
      </c>
      <c r="M96" s="1">
        <v>7956000</v>
      </c>
      <c r="N96" s="1">
        <v>9302000</v>
      </c>
      <c r="O96" s="1">
        <v>1515000</v>
      </c>
      <c r="P96" s="1">
        <v>1592000</v>
      </c>
      <c r="Q96" s="1">
        <v>2167000</v>
      </c>
      <c r="R96" s="1" t="s">
        <v>92</v>
      </c>
      <c r="S96" s="1">
        <v>2987000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>
        <v>5391000</v>
      </c>
      <c r="AI96" s="19" t="s">
        <v>136</v>
      </c>
      <c r="AJ96" s="32">
        <v>8.4000000000000005E-2</v>
      </c>
    </row>
    <row r="97" spans="1:36" ht="19" customHeight="1" x14ac:dyDescent="0.25">
      <c r="A97" s="5" t="s">
        <v>82</v>
      </c>
      <c r="B97" s="1">
        <v>-5100000</v>
      </c>
      <c r="C97" s="1" t="s">
        <v>92</v>
      </c>
      <c r="D97" s="1" t="s">
        <v>92</v>
      </c>
      <c r="E97" s="1">
        <v>-2550000</v>
      </c>
      <c r="F97" s="1">
        <v>-21588000</v>
      </c>
      <c r="G97" s="1">
        <v>-15715000</v>
      </c>
      <c r="H97" s="1">
        <v>-11919000</v>
      </c>
      <c r="I97" s="1" t="s">
        <v>92</v>
      </c>
      <c r="J97" s="1" t="s">
        <v>92</v>
      </c>
      <c r="K97" s="1">
        <v>-7492000</v>
      </c>
      <c r="L97" s="1" t="s">
        <v>92</v>
      </c>
      <c r="M97" s="1">
        <v>-8012000</v>
      </c>
      <c r="N97" s="1">
        <v>-10008000</v>
      </c>
      <c r="O97" s="1">
        <v>-39904000</v>
      </c>
      <c r="P97" s="1" t="s">
        <v>92</v>
      </c>
      <c r="Q97" s="1">
        <v>-12704000</v>
      </c>
      <c r="R97" s="1">
        <v>-95477000</v>
      </c>
      <c r="S97" s="1">
        <v>-116132000</v>
      </c>
      <c r="T97" s="1">
        <v>-233793000</v>
      </c>
      <c r="U97" s="1">
        <v>-337910000</v>
      </c>
      <c r="V97" s="1">
        <v>-336335000</v>
      </c>
      <c r="W97" s="1">
        <v>-336042000</v>
      </c>
      <c r="X97" s="1">
        <v>-269801000</v>
      </c>
      <c r="Y97" s="1">
        <v>-59116000</v>
      </c>
      <c r="Z97" s="1">
        <v>-161029000</v>
      </c>
      <c r="AA97" s="1">
        <v>-134679000</v>
      </c>
      <c r="AB97" s="1">
        <v>-205571000</v>
      </c>
      <c r="AI97" s="30" t="s">
        <v>137</v>
      </c>
      <c r="AJ97" s="31">
        <f>(AJ94)+((AJ95)*(AJ96-AJ94))</f>
        <v>9.4547250000000013E-2</v>
      </c>
    </row>
    <row r="98" spans="1:3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I98" s="63" t="s">
        <v>138</v>
      </c>
      <c r="AJ98" s="64"/>
    </row>
    <row r="99" spans="1:36" ht="20" x14ac:dyDescent="0.25">
      <c r="A99" s="5" t="s">
        <v>84</v>
      </c>
      <c r="B99" s="1">
        <v>-38200000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>
        <v>124518000</v>
      </c>
      <c r="M99" s="1">
        <v>-55773000</v>
      </c>
      <c r="N99" s="1">
        <v>218456000</v>
      </c>
      <c r="O99" s="1">
        <v>28529000</v>
      </c>
      <c r="P99" s="1">
        <v>34682000</v>
      </c>
      <c r="Q99" s="1">
        <v>32837000</v>
      </c>
      <c r="R99" s="1">
        <v>45053000</v>
      </c>
      <c r="S99" s="1">
        <v>36535000</v>
      </c>
      <c r="T99" s="1">
        <v>48242000</v>
      </c>
      <c r="U99" s="1">
        <v>46180000</v>
      </c>
      <c r="V99" s="1">
        <v>56858000</v>
      </c>
      <c r="W99" s="1">
        <v>41391000</v>
      </c>
      <c r="X99" s="1">
        <v>7126000</v>
      </c>
      <c r="Y99" s="1">
        <v>488525000</v>
      </c>
      <c r="Z99" s="1">
        <v>332626000</v>
      </c>
      <c r="AA99" s="1">
        <v>-66173000</v>
      </c>
      <c r="AB99" s="1">
        <v>-45328000</v>
      </c>
      <c r="AI99" s="19" t="s">
        <v>139</v>
      </c>
      <c r="AJ99" s="20">
        <f>AJ86+AJ87</f>
        <v>753574000</v>
      </c>
    </row>
    <row r="100" spans="1:36" ht="20" x14ac:dyDescent="0.25">
      <c r="A100" s="6" t="s">
        <v>85</v>
      </c>
      <c r="B100" s="10">
        <v>-1900000</v>
      </c>
      <c r="C100" s="10">
        <v>300000</v>
      </c>
      <c r="D100" s="10">
        <v>500000</v>
      </c>
      <c r="E100" s="10">
        <v>-1487000</v>
      </c>
      <c r="F100" s="10">
        <v>-19611000</v>
      </c>
      <c r="G100" s="10">
        <v>-10420000</v>
      </c>
      <c r="H100" s="10">
        <v>-7455000</v>
      </c>
      <c r="I100" s="10">
        <v>7513000</v>
      </c>
      <c r="J100" s="10">
        <v>5893000</v>
      </c>
      <c r="K100" s="10">
        <v>-1461000</v>
      </c>
      <c r="L100" s="10">
        <v>130774000</v>
      </c>
      <c r="M100" s="10">
        <v>-55829000</v>
      </c>
      <c r="N100" s="10">
        <v>217750000</v>
      </c>
      <c r="O100" s="10">
        <v>-64090000</v>
      </c>
      <c r="P100" s="10">
        <v>-29639000</v>
      </c>
      <c r="Q100" s="10">
        <v>-9676000</v>
      </c>
      <c r="R100" s="10">
        <v>-124846000</v>
      </c>
      <c r="S100" s="10">
        <v>-129759000</v>
      </c>
      <c r="T100" s="10">
        <v>-185642000</v>
      </c>
      <c r="U100" s="10">
        <v>-291751000</v>
      </c>
      <c r="V100" s="10">
        <v>-279477000</v>
      </c>
      <c r="W100" s="10">
        <v>-294651000</v>
      </c>
      <c r="X100" s="10">
        <v>-262675000</v>
      </c>
      <c r="Y100" s="10">
        <v>429409000</v>
      </c>
      <c r="Z100" s="10">
        <v>96597000</v>
      </c>
      <c r="AA100" s="10">
        <v>-245852000</v>
      </c>
      <c r="AB100" s="10">
        <v>-245508000</v>
      </c>
      <c r="AI100" s="28" t="s">
        <v>140</v>
      </c>
      <c r="AJ100" s="29">
        <f>AJ99/AJ103</f>
        <v>2.6503309299929757E-2</v>
      </c>
    </row>
    <row r="101" spans="1:3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53000</v>
      </c>
      <c r="G101" s="1">
        <v>31000</v>
      </c>
      <c r="H101" s="1">
        <v>136000</v>
      </c>
      <c r="I101" s="1">
        <v>1409000</v>
      </c>
      <c r="J101" s="1">
        <v>1440000</v>
      </c>
      <c r="K101" s="1">
        <v>-1907000</v>
      </c>
      <c r="L101" s="1">
        <v>2309000</v>
      </c>
      <c r="M101" s="1">
        <v>7028000</v>
      </c>
      <c r="N101" s="1">
        <v>-15507000</v>
      </c>
      <c r="O101" s="1">
        <v>8834000</v>
      </c>
      <c r="P101" s="1">
        <v>6004000</v>
      </c>
      <c r="Q101" s="1">
        <v>-6993000</v>
      </c>
      <c r="R101" s="1">
        <v>262000</v>
      </c>
      <c r="S101" s="1">
        <v>-4264000</v>
      </c>
      <c r="T101" s="1">
        <v>-24817000</v>
      </c>
      <c r="U101" s="1">
        <v>-17636000</v>
      </c>
      <c r="V101" s="1">
        <v>-6866000</v>
      </c>
      <c r="W101" s="1">
        <v>20678000</v>
      </c>
      <c r="X101" s="1">
        <v>-14444000</v>
      </c>
      <c r="Y101" s="1">
        <v>-842000</v>
      </c>
      <c r="Z101" s="1">
        <v>10924000</v>
      </c>
      <c r="AA101" s="1">
        <v>-11822000</v>
      </c>
      <c r="AB101" s="1">
        <v>-27403000</v>
      </c>
      <c r="AI101" s="19" t="s">
        <v>141</v>
      </c>
      <c r="AJ101" s="34" cm="1">
        <f t="array" ref="AJ101">_FV(A1,"Market cap",TRUE)</f>
        <v>27679630000</v>
      </c>
    </row>
    <row r="102" spans="1:36" ht="20" x14ac:dyDescent="0.25">
      <c r="A102" s="6" t="s">
        <v>87</v>
      </c>
      <c r="B102" s="10">
        <v>9000000</v>
      </c>
      <c r="C102" s="10" t="s">
        <v>92</v>
      </c>
      <c r="D102" s="10" t="s">
        <v>92</v>
      </c>
      <c r="E102" s="10">
        <v>3812000</v>
      </c>
      <c r="F102" s="10">
        <v>-4088000</v>
      </c>
      <c r="G102" s="10">
        <v>22232000</v>
      </c>
      <c r="H102" s="10">
        <v>17653000</v>
      </c>
      <c r="I102" s="10">
        <v>31840000</v>
      </c>
      <c r="J102" s="10">
        <v>5509000</v>
      </c>
      <c r="K102" s="10">
        <v>92619000</v>
      </c>
      <c r="L102" s="10">
        <v>-71851000</v>
      </c>
      <c r="M102" s="10">
        <v>62909000</v>
      </c>
      <c r="N102" s="10">
        <v>60952000</v>
      </c>
      <c r="O102" s="10">
        <v>107702000</v>
      </c>
      <c r="P102" s="10">
        <v>136601000</v>
      </c>
      <c r="Q102" s="10">
        <v>-651000</v>
      </c>
      <c r="R102" s="10">
        <v>104875000</v>
      </c>
      <c r="S102" s="10">
        <v>165783000</v>
      </c>
      <c r="T102" s="10">
        <v>45578000</v>
      </c>
      <c r="U102" s="10">
        <v>-3896000</v>
      </c>
      <c r="V102" s="10">
        <v>38311000</v>
      </c>
      <c r="W102" s="10">
        <v>59022000</v>
      </c>
      <c r="X102" s="10">
        <v>-104362000</v>
      </c>
      <c r="Y102" s="10">
        <v>94955000</v>
      </c>
      <c r="Z102" s="10">
        <v>40578000</v>
      </c>
      <c r="AA102" s="10">
        <v>-245005000</v>
      </c>
      <c r="AB102" s="10">
        <v>-53276000</v>
      </c>
      <c r="AI102" s="28" t="s">
        <v>142</v>
      </c>
      <c r="AJ102" s="29">
        <f>AJ101/AJ103</f>
        <v>0.97349669070007028</v>
      </c>
    </row>
    <row r="103" spans="1:36" ht="19" customHeight="1" x14ac:dyDescent="0.25">
      <c r="A103" s="5" t="s">
        <v>88</v>
      </c>
      <c r="B103" s="1">
        <v>8100000</v>
      </c>
      <c r="C103" s="1">
        <v>17100000</v>
      </c>
      <c r="D103" s="1">
        <v>14000000</v>
      </c>
      <c r="E103" s="1">
        <v>6589000</v>
      </c>
      <c r="F103" s="1">
        <v>10401000</v>
      </c>
      <c r="G103" s="1">
        <v>6313000</v>
      </c>
      <c r="H103" s="1">
        <v>28545000</v>
      </c>
      <c r="I103" s="1">
        <v>46198000</v>
      </c>
      <c r="J103" s="1">
        <v>78038000</v>
      </c>
      <c r="K103" s="1">
        <v>83547000</v>
      </c>
      <c r="L103" s="1">
        <v>176166000</v>
      </c>
      <c r="M103" s="1">
        <v>104315000</v>
      </c>
      <c r="N103" s="1">
        <v>167224000</v>
      </c>
      <c r="O103" s="1">
        <v>228176000</v>
      </c>
      <c r="P103" s="1">
        <v>335878000</v>
      </c>
      <c r="Q103" s="1">
        <v>472479000</v>
      </c>
      <c r="R103" s="1">
        <v>471828000</v>
      </c>
      <c r="S103" s="1">
        <v>576703000</v>
      </c>
      <c r="T103" s="1">
        <v>742486000</v>
      </c>
      <c r="U103" s="1">
        <v>788064000</v>
      </c>
      <c r="V103" s="1">
        <v>784168000</v>
      </c>
      <c r="W103" s="1">
        <v>822479000</v>
      </c>
      <c r="X103" s="1">
        <v>881501000</v>
      </c>
      <c r="Y103" s="1">
        <v>777139000</v>
      </c>
      <c r="Z103" s="1">
        <v>872094000</v>
      </c>
      <c r="AA103" s="1">
        <v>912672000</v>
      </c>
      <c r="AB103" s="1">
        <v>667667000</v>
      </c>
      <c r="AI103" s="30" t="s">
        <v>143</v>
      </c>
      <c r="AJ103" s="35">
        <f>AJ99+AJ101</f>
        <v>28433204000</v>
      </c>
    </row>
    <row r="104" spans="1:36" ht="20" thickBot="1" x14ac:dyDescent="0.3">
      <c r="A104" s="7" t="s">
        <v>89</v>
      </c>
      <c r="B104" s="11">
        <v>17100000</v>
      </c>
      <c r="C104" s="11" t="s">
        <v>92</v>
      </c>
      <c r="D104" s="11" t="s">
        <v>92</v>
      </c>
      <c r="E104" s="11">
        <v>10401000</v>
      </c>
      <c r="F104" s="11">
        <v>6313000</v>
      </c>
      <c r="G104" s="11">
        <v>28545000</v>
      </c>
      <c r="H104" s="11">
        <v>46198000</v>
      </c>
      <c r="I104" s="11">
        <v>78038000</v>
      </c>
      <c r="J104" s="11">
        <v>83547000</v>
      </c>
      <c r="K104" s="11">
        <v>176166000</v>
      </c>
      <c r="L104" s="11">
        <v>104315000</v>
      </c>
      <c r="M104" s="11">
        <v>167224000</v>
      </c>
      <c r="N104" s="11">
        <v>228176000</v>
      </c>
      <c r="O104" s="11">
        <v>335878000</v>
      </c>
      <c r="P104" s="11">
        <v>472479000</v>
      </c>
      <c r="Q104" s="11">
        <v>471828000</v>
      </c>
      <c r="R104" s="11">
        <v>576703000</v>
      </c>
      <c r="S104" s="11">
        <v>742486000</v>
      </c>
      <c r="T104" s="11">
        <v>788064000</v>
      </c>
      <c r="U104" s="11">
        <v>784168000</v>
      </c>
      <c r="V104" s="11">
        <v>822479000</v>
      </c>
      <c r="W104" s="11">
        <v>881501000</v>
      </c>
      <c r="X104" s="11">
        <v>777139000</v>
      </c>
      <c r="Y104" s="11">
        <v>872094000</v>
      </c>
      <c r="Z104" s="11">
        <v>912672000</v>
      </c>
      <c r="AA104" s="11">
        <v>667667000</v>
      </c>
      <c r="AB104" s="11">
        <v>614391000</v>
      </c>
      <c r="AI104" s="63" t="s">
        <v>144</v>
      </c>
      <c r="AJ104" s="64"/>
    </row>
    <row r="105" spans="1:36" ht="21" thickTop="1" x14ac:dyDescent="0.25">
      <c r="A105" s="14" t="s">
        <v>106</v>
      </c>
      <c r="B105" s="1"/>
      <c r="C105" s="15">
        <f t="shared" ref="C105:AB105" si="8">(C106/B106)-1</f>
        <v>-3.6363636363636376E-2</v>
      </c>
      <c r="D105" s="15">
        <f t="shared" si="8"/>
        <v>0.3867924528301887</v>
      </c>
      <c r="E105" s="15">
        <f t="shared" si="8"/>
        <v>0.12809523809523804</v>
      </c>
      <c r="F105" s="15">
        <f t="shared" si="8"/>
        <v>0.16245552674425623</v>
      </c>
      <c r="G105" s="15">
        <f t="shared" si="8"/>
        <v>0.1188462935104011</v>
      </c>
      <c r="H105" s="15">
        <f t="shared" si="8"/>
        <v>-4.9332344213649848E-2</v>
      </c>
      <c r="I105" s="15">
        <f t="shared" si="8"/>
        <v>0.75794966835739364</v>
      </c>
      <c r="J105" s="15">
        <f t="shared" si="8"/>
        <v>0.33652378970731034</v>
      </c>
      <c r="K105" s="15">
        <f t="shared" si="8"/>
        <v>0.31485210171250655</v>
      </c>
      <c r="L105" s="15">
        <f t="shared" si="8"/>
        <v>0.29223434317919894</v>
      </c>
      <c r="M105" s="15">
        <f t="shared" si="8"/>
        <v>0.42044371686172943</v>
      </c>
      <c r="N105" s="15">
        <f t="shared" si="8"/>
        <v>0.54872751980321488</v>
      </c>
      <c r="O105" s="15">
        <f t="shared" si="8"/>
        <v>-8.1585392266297907E-2</v>
      </c>
      <c r="P105" s="15">
        <f t="shared" si="8"/>
        <v>-7.712029411409016E-2</v>
      </c>
      <c r="Q105" s="15">
        <f t="shared" si="8"/>
        <v>0.87125222769682353</v>
      </c>
      <c r="R105" s="15">
        <f t="shared" si="8"/>
        <v>-3.90759038928844E-2</v>
      </c>
      <c r="S105" s="15">
        <f t="shared" si="8"/>
        <v>0.10821023327673274</v>
      </c>
      <c r="T105" s="15">
        <f t="shared" si="8"/>
        <v>0.18133065908231538</v>
      </c>
      <c r="U105" s="15">
        <f t="shared" si="8"/>
        <v>-2.2004876365215309E-2</v>
      </c>
      <c r="V105" s="15">
        <f t="shared" si="8"/>
        <v>-1.9904490320964863E-2</v>
      </c>
      <c r="W105" s="15">
        <f t="shared" si="8"/>
        <v>0.19427441460695039</v>
      </c>
      <c r="X105" s="15">
        <f t="shared" si="8"/>
        <v>0.12980167230341677</v>
      </c>
      <c r="Y105" s="15">
        <f t="shared" si="8"/>
        <v>-2.0829612094474648E-2</v>
      </c>
      <c r="Z105" s="15">
        <f t="shared" si="8"/>
        <v>0.12515274859559211</v>
      </c>
      <c r="AA105" s="15">
        <f t="shared" si="8"/>
        <v>2.8370512169394901E-2</v>
      </c>
      <c r="AB105" s="15">
        <f t="shared" si="8"/>
        <v>0.14347799659615856</v>
      </c>
      <c r="AC105" s="15"/>
      <c r="AD105" s="15"/>
      <c r="AE105" s="15"/>
      <c r="AF105" s="15"/>
      <c r="AG105" s="15"/>
      <c r="AH105" s="15"/>
      <c r="AI105" s="36" t="s">
        <v>124</v>
      </c>
      <c r="AJ105" s="37">
        <f>(AJ100*AJ92)+(AJ102*AJ97)</f>
        <v>9.2769017700612952E-2</v>
      </c>
    </row>
    <row r="106" spans="1:36" ht="19" x14ac:dyDescent="0.25">
      <c r="A106" s="5" t="s">
        <v>90</v>
      </c>
      <c r="B106" s="1">
        <v>11000000</v>
      </c>
      <c r="C106" s="1">
        <v>10600000</v>
      </c>
      <c r="D106" s="1">
        <v>14700000</v>
      </c>
      <c r="E106" s="1">
        <v>16583000</v>
      </c>
      <c r="F106" s="1">
        <v>19277000</v>
      </c>
      <c r="G106" s="1">
        <v>21568000</v>
      </c>
      <c r="H106" s="1">
        <v>20504000</v>
      </c>
      <c r="I106" s="1">
        <v>36045000</v>
      </c>
      <c r="J106" s="1">
        <v>48175000</v>
      </c>
      <c r="K106" s="1">
        <v>63343000</v>
      </c>
      <c r="L106" s="1">
        <v>81854000</v>
      </c>
      <c r="M106" s="1">
        <v>116269000</v>
      </c>
      <c r="N106" s="1">
        <v>180069000</v>
      </c>
      <c r="O106" s="1">
        <v>165378000</v>
      </c>
      <c r="P106" s="1">
        <v>152624000</v>
      </c>
      <c r="Q106" s="1">
        <v>285598000</v>
      </c>
      <c r="R106" s="1">
        <v>274438000</v>
      </c>
      <c r="S106" s="1">
        <v>304135000</v>
      </c>
      <c r="T106" s="1">
        <v>359284000</v>
      </c>
      <c r="U106" s="1">
        <v>351378000</v>
      </c>
      <c r="V106" s="1">
        <v>344384000</v>
      </c>
      <c r="W106" s="1">
        <v>411289000</v>
      </c>
      <c r="X106" s="1">
        <v>464675000</v>
      </c>
      <c r="Y106" s="1">
        <v>454996000</v>
      </c>
      <c r="Z106" s="1">
        <v>511940000</v>
      </c>
      <c r="AA106" s="1">
        <v>526464000</v>
      </c>
      <c r="AB106" s="1">
        <v>602000000</v>
      </c>
      <c r="AC106" s="38">
        <f>AB106*(1+$AJ$106)</f>
        <v>658320788.74313784</v>
      </c>
      <c r="AD106" s="38">
        <f t="shared" ref="AD106:AG106" si="9">AC106*(1+$AJ$106)</f>
        <v>719910732.3777194</v>
      </c>
      <c r="AE106" s="38">
        <f t="shared" si="9"/>
        <v>787262792.6304822</v>
      </c>
      <c r="AF106" s="38">
        <f t="shared" si="9"/>
        <v>860916050.818313</v>
      </c>
      <c r="AG106" s="38">
        <f t="shared" si="9"/>
        <v>941460022.61850357</v>
      </c>
      <c r="AH106" s="39" t="s">
        <v>145</v>
      </c>
      <c r="AI106" s="40" t="s">
        <v>146</v>
      </c>
      <c r="AJ106" s="41">
        <f>(SUM(AC4:AG4)/5)</f>
        <v>9.3556127480295362E-2</v>
      </c>
    </row>
    <row r="107" spans="1:3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39"/>
      <c r="AD107" s="39"/>
      <c r="AE107" s="39"/>
      <c r="AF107" s="39"/>
      <c r="AG107" s="42">
        <f>AG106*(1+AJ107)/(AJ108-AJ107)</f>
        <v>14239494033.203878</v>
      </c>
      <c r="AH107" s="43" t="s">
        <v>147</v>
      </c>
      <c r="AI107" s="44" t="s">
        <v>148</v>
      </c>
      <c r="AJ107" s="45">
        <v>2.5000000000000001E-2</v>
      </c>
    </row>
    <row r="108" spans="1:36" ht="19" x14ac:dyDescent="0.25">
      <c r="AC108" s="42">
        <f t="shared" ref="AC108:AE108" si="10">AC107+AC106</f>
        <v>658320788.74313784</v>
      </c>
      <c r="AD108" s="42">
        <f t="shared" si="10"/>
        <v>719910732.3777194</v>
      </c>
      <c r="AE108" s="42">
        <f t="shared" si="10"/>
        <v>787262792.6304822</v>
      </c>
      <c r="AF108" s="42">
        <f>AF107+AF106</f>
        <v>860916050.818313</v>
      </c>
      <c r="AG108" s="42">
        <f>AG107+AG106</f>
        <v>15180954055.822382</v>
      </c>
      <c r="AH108" s="43" t="s">
        <v>143</v>
      </c>
      <c r="AI108" s="46" t="s">
        <v>149</v>
      </c>
      <c r="AJ108" s="47">
        <f>AJ105</f>
        <v>9.2769017700612952E-2</v>
      </c>
    </row>
    <row r="109" spans="1:36" ht="19" x14ac:dyDescent="0.25">
      <c r="AC109" s="61" t="s">
        <v>150</v>
      </c>
      <c r="AD109" s="62"/>
    </row>
    <row r="110" spans="1:36" ht="20" x14ac:dyDescent="0.25">
      <c r="AC110" s="48" t="s">
        <v>151</v>
      </c>
      <c r="AD110" s="34">
        <f>NPV(AJ108,AC108,AD108,AE108,AF108,AG108)</f>
        <v>12154542811.98914</v>
      </c>
    </row>
    <row r="111" spans="1:36" ht="20" x14ac:dyDescent="0.25">
      <c r="AC111" s="48" t="s">
        <v>152</v>
      </c>
      <c r="AD111" s="34">
        <f>AB40</f>
        <v>1229148000</v>
      </c>
    </row>
    <row r="112" spans="1:36" ht="20" x14ac:dyDescent="0.25">
      <c r="AC112" s="48" t="s">
        <v>139</v>
      </c>
      <c r="AD112" s="34">
        <f>AJ99</f>
        <v>753574000</v>
      </c>
    </row>
    <row r="113" spans="29:30" ht="20" x14ac:dyDescent="0.25">
      <c r="AC113" s="48" t="s">
        <v>153</v>
      </c>
      <c r="AD113" s="34">
        <f>AD110+AD111-AD112</f>
        <v>12630116811.98914</v>
      </c>
    </row>
    <row r="114" spans="29:30" ht="20" x14ac:dyDescent="0.25">
      <c r="AC114" s="48" t="s">
        <v>154</v>
      </c>
      <c r="AD114" s="49">
        <f>AB34*(1+(5*AH16))</f>
        <v>87739110.800489917</v>
      </c>
    </row>
    <row r="115" spans="29:30" ht="20" x14ac:dyDescent="0.25">
      <c r="AC115" s="50" t="s">
        <v>155</v>
      </c>
      <c r="AD115" s="58">
        <f>AD113/AD114</f>
        <v>143.95081847488493</v>
      </c>
    </row>
    <row r="116" spans="29:30" ht="20" x14ac:dyDescent="0.25">
      <c r="AC116" s="48" t="s">
        <v>156</v>
      </c>
      <c r="AD116" s="51" cm="1">
        <f t="array" ref="AD116">_FV(A1,"Price")</f>
        <v>319.39999999999998</v>
      </c>
    </row>
    <row r="117" spans="29:30" ht="20" x14ac:dyDescent="0.25">
      <c r="AC117" s="52" t="s">
        <v>157</v>
      </c>
      <c r="AD117" s="53">
        <f>AD115/AD116-1</f>
        <v>-0.54930864597719187</v>
      </c>
    </row>
    <row r="118" spans="29:30" ht="20" x14ac:dyDescent="0.25">
      <c r="AC118" s="52" t="s">
        <v>158</v>
      </c>
      <c r="AD118" s="54" t="str">
        <f>IF(AD115&gt;AD116,"BUY","SELL")</f>
        <v>SELL</v>
      </c>
    </row>
  </sheetData>
  <mergeCells count="6">
    <mergeCell ref="AI83:AJ83"/>
    <mergeCell ref="AC109:AD109"/>
    <mergeCell ref="AI84:AJ84"/>
    <mergeCell ref="AI93:AJ93"/>
    <mergeCell ref="AI98:AJ98"/>
    <mergeCell ref="AI104:AJ104"/>
  </mergeCells>
  <hyperlinks>
    <hyperlink ref="A1" r:id="rId1" tooltip="https://roic.ai/company/ANSS" display="ROIC.AI | ANSS" xr:uid="{00000000-0004-0000-0000-000000000000}"/>
    <hyperlink ref="B36" r:id="rId2" tooltip="https://www.sec.gov/Archives/edgar/data/1013462/000095013297000207/0000950132-97-000207-index.html" xr:uid="{00000000-0004-0000-0000-000001000000}"/>
    <hyperlink ref="B74" r:id="rId3" tooltip="https://www.sec.gov/Archives/edgar/data/1013462/000095013297000207/0000950132-97-000207-index.html" xr:uid="{00000000-0004-0000-0000-000002000000}"/>
    <hyperlink ref="C36" r:id="rId4" tooltip="https://www.sec.gov/Archives/edgar/data/1013462/000095013298000250/0000950132-98-000250-index.html" xr:uid="{00000000-0004-0000-0000-000004000000}"/>
    <hyperlink ref="C74" r:id="rId5" tooltip="https://www.sec.gov/Archives/edgar/data/1013462/000095013298000250/0000950132-98-000250-index.html" xr:uid="{00000000-0004-0000-0000-000005000000}"/>
    <hyperlink ref="D36" r:id="rId6" tooltip="https://www.sec.gov/Archives/edgar/data/1013462/000095013299000268/0000950132-99-000268-index.html" xr:uid="{00000000-0004-0000-0000-000007000000}"/>
    <hyperlink ref="D74" r:id="rId7" tooltip="https://www.sec.gov/Archives/edgar/data/1013462/000095013299000268/0000950132-99-000268-index.html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1013462/000095013203000007/0000950132-03-000007-index.html" xr:uid="{00000000-0004-0000-0000-000013000000}"/>
    <hyperlink ref="H74" r:id="rId15" tooltip="https://www.sec.gov/Archives/edgar/data/1013462/000095013203000007/0000950132-03-000007-index.html" xr:uid="{00000000-0004-0000-0000-000014000000}"/>
    <hyperlink ref="I36" r:id="rId16" tooltip="https://www.sec.gov/Archives/edgar/data/1013462/000119312504040366/0001193125-04-040366-index.html" xr:uid="{00000000-0004-0000-0000-000016000000}"/>
    <hyperlink ref="I74" r:id="rId17" tooltip="https://www.sec.gov/Archives/edgar/data/1013462/000119312504040366/0001193125-04-040366-index.html" xr:uid="{00000000-0004-0000-0000-000017000000}"/>
    <hyperlink ref="J36" r:id="rId18" tooltip="https://www.sec.gov/Archives/edgar/data/1013462/000119312505046539/0001193125-05-046539-index.html" xr:uid="{00000000-0004-0000-0000-000019000000}"/>
    <hyperlink ref="J74" r:id="rId19" tooltip="https://www.sec.gov/Archives/edgar/data/1013462/000119312505046539/0001193125-05-046539-index.html" xr:uid="{00000000-0004-0000-0000-00001A000000}"/>
    <hyperlink ref="K36" r:id="rId20" tooltip="https://www.sec.gov/Archives/edgar/data/1013462/000119312506049706/d10k.htm" xr:uid="{00000000-0004-0000-0000-00001C000000}"/>
    <hyperlink ref="K74" r:id="rId21" tooltip="https://www.sec.gov/Archives/edgar/data/1013462/000119312506049706/d10k.htm" xr:uid="{00000000-0004-0000-0000-00001D000000}"/>
    <hyperlink ref="L36" r:id="rId22" tooltip="https://www.sec.gov/Archives/edgar/data/1013462/000119312507042422/d10k.htm" xr:uid="{00000000-0004-0000-0000-00001F000000}"/>
    <hyperlink ref="L74" r:id="rId23" tooltip="https://www.sec.gov/Archives/edgar/data/1013462/000119312507042422/d10k.htm" xr:uid="{00000000-0004-0000-0000-000020000000}"/>
    <hyperlink ref="M36" r:id="rId24" tooltip="https://www.sec.gov/Archives/edgar/data/1013462/000119312508041214/d10k.htm" xr:uid="{00000000-0004-0000-0000-000022000000}"/>
    <hyperlink ref="M74" r:id="rId25" tooltip="https://www.sec.gov/Archives/edgar/data/1013462/000119312508041214/d10k.htm" xr:uid="{00000000-0004-0000-0000-000023000000}"/>
    <hyperlink ref="N36" r:id="rId26" tooltip="https://www.sec.gov/Archives/edgar/data/1013462/000119312509040766/0001193125-09-040766-index.html" xr:uid="{00000000-0004-0000-0000-000025000000}"/>
    <hyperlink ref="N74" r:id="rId27" tooltip="https://www.sec.gov/Archives/edgar/data/1013462/000119312509040766/0001193125-09-040766-index.html" xr:uid="{00000000-0004-0000-0000-000026000000}"/>
    <hyperlink ref="O36" r:id="rId28" tooltip="https://www.sec.gov/Archives/edgar/data/1013462/000119312510040617/0001193125-10-040617-index.html" xr:uid="{00000000-0004-0000-0000-000028000000}"/>
    <hyperlink ref="O74" r:id="rId29" tooltip="https://www.sec.gov/Archives/edgar/data/1013462/000119312510040617/0001193125-10-040617-index.html" xr:uid="{00000000-0004-0000-0000-000029000000}"/>
    <hyperlink ref="P36" r:id="rId30" tooltip="https://www.sec.gov/Archives/edgar/data/1013462/000119312511046536/d10k.htm" xr:uid="{00000000-0004-0000-0000-00002B000000}"/>
    <hyperlink ref="P74" r:id="rId31" tooltip="https://www.sec.gov/Archives/edgar/data/1013462/000119312511046536/d10k.htm" xr:uid="{00000000-0004-0000-0000-00002C000000}"/>
    <hyperlink ref="Q36" r:id="rId32" tooltip="https://www.sec.gov/Archives/edgar/data/1013462/000119312512074501/0001193125-12-074501-index.html" xr:uid="{00000000-0004-0000-0000-00002E000000}"/>
    <hyperlink ref="Q74" r:id="rId33" tooltip="https://www.sec.gov/Archives/edgar/data/1013462/000119312512074501/0001193125-12-074501-index.html" xr:uid="{00000000-0004-0000-0000-00002F000000}"/>
    <hyperlink ref="R36" r:id="rId34" tooltip="https://www.sec.gov/Archives/edgar/data/1013462/000101346213000003/0001013462-13-000003-index.html" xr:uid="{00000000-0004-0000-0000-000031000000}"/>
    <hyperlink ref="R74" r:id="rId35" tooltip="https://www.sec.gov/Archives/edgar/data/1013462/000101346213000003/0001013462-13-000003-index.html" xr:uid="{00000000-0004-0000-0000-000032000000}"/>
    <hyperlink ref="S36" r:id="rId36" tooltip="https://www.sec.gov/Archives/edgar/data/1013462/000101346214000004/anss2013123110k.htm" xr:uid="{00000000-0004-0000-0000-000034000000}"/>
    <hyperlink ref="S74" r:id="rId37" tooltip="https://www.sec.gov/Archives/edgar/data/1013462/000101346214000004/anss2013123110k.htm" xr:uid="{00000000-0004-0000-0000-000035000000}"/>
    <hyperlink ref="T36" r:id="rId38" tooltip="https://www.sec.gov/Archives/edgar/data/1013462/000101346215000004/anss2014123110k.htm" xr:uid="{00000000-0004-0000-0000-000037000000}"/>
    <hyperlink ref="T74" r:id="rId39" tooltip="https://www.sec.gov/Archives/edgar/data/1013462/000101346215000004/anss2014123110k.htm" xr:uid="{00000000-0004-0000-0000-000038000000}"/>
    <hyperlink ref="U36" r:id="rId40" tooltip="https://www.sec.gov/Archives/edgar/data/1013462/000101346216000017/0001013462-16-000017-index.html" xr:uid="{00000000-0004-0000-0000-00003A000000}"/>
    <hyperlink ref="U74" r:id="rId41" tooltip="https://www.sec.gov/Archives/edgar/data/1013462/000101346216000017/0001013462-16-000017-index.html" xr:uid="{00000000-0004-0000-0000-00003B000000}"/>
    <hyperlink ref="V36" r:id="rId42" tooltip="https://www.sec.gov/Archives/edgar/data/1013462/000101346217000003/0001013462-17-000003-index.html" xr:uid="{00000000-0004-0000-0000-00003D000000}"/>
    <hyperlink ref="V74" r:id="rId43" tooltip="https://www.sec.gov/Archives/edgar/data/1013462/000101346217000003/0001013462-17-000003-index.html" xr:uid="{00000000-0004-0000-0000-00003E000000}"/>
    <hyperlink ref="W36" r:id="rId44" tooltip="https://www.sec.gov/Archives/edgar/data/1013462/000101346218000004/0001013462-18-000004-index.html" xr:uid="{00000000-0004-0000-0000-000040000000}"/>
    <hyperlink ref="W74" r:id="rId45" tooltip="https://www.sec.gov/Archives/edgar/data/1013462/000101346218000004/0001013462-18-000004-index.html" xr:uid="{00000000-0004-0000-0000-000041000000}"/>
    <hyperlink ref="X36" r:id="rId46" tooltip="https://www.sec.gov/Archives/edgar/data/1013462/000101346219000003/0001013462-19-000003-index.html" xr:uid="{00000000-0004-0000-0000-000043000000}"/>
    <hyperlink ref="X74" r:id="rId47" tooltip="https://www.sec.gov/Archives/edgar/data/1013462/000101346219000003/0001013462-19-000003-index.html" xr:uid="{00000000-0004-0000-0000-000044000000}"/>
    <hyperlink ref="Y36" r:id="rId48" tooltip="https://www.sec.gov/Archives/edgar/data/1013462/000101346220000004/0001013462-20-000004-index.html" xr:uid="{00000000-0004-0000-0000-000046000000}"/>
    <hyperlink ref="Y74" r:id="rId49" tooltip="https://www.sec.gov/Archives/edgar/data/1013462/000101346220000004/0001013462-20-000004-index.html" xr:uid="{00000000-0004-0000-0000-000047000000}"/>
    <hyperlink ref="Z36" r:id="rId50" tooltip="https://www.sec.gov/Archives/edgar/data/1013462/000101346221000009/0001013462-21-000009-index.htm" xr:uid="{00000000-0004-0000-0000-000049000000}"/>
    <hyperlink ref="Z74" r:id="rId51" tooltip="https://www.sec.gov/Archives/edgar/data/1013462/000101346221000009/0001013462-21-000009-index.htm" xr:uid="{00000000-0004-0000-0000-00004A000000}"/>
    <hyperlink ref="AA36" r:id="rId52" tooltip="https://www.sec.gov/Archives/edgar/data/1013462/000101346222000005/0001013462-22-000005-index.htm" xr:uid="{00000000-0004-0000-0000-00004C000000}"/>
    <hyperlink ref="AA74" r:id="rId53" tooltip="https://www.sec.gov/Archives/edgar/data/1013462/000101346222000005/0001013462-22-000005-index.htm" xr:uid="{00000000-0004-0000-0000-00004D000000}"/>
    <hyperlink ref="AB36" r:id="rId54" tooltip="https://www.sec.gov/Archives/edgar/data/1013462/000101346223000013/0001013462-23-000013-index.htm" xr:uid="{00000000-0004-0000-0000-00004F000000}"/>
    <hyperlink ref="AB74" r:id="rId55" tooltip="https://www.sec.gov/Archives/edgar/data/1013462/000101346223000013/0001013462-23-000013-index.htm" xr:uid="{00000000-0004-0000-0000-000050000000}"/>
    <hyperlink ref="AC1" r:id="rId56" display="https://finbox.com/NASDAQGS:ANSS/models/dcf-growth-exit-5yr/" xr:uid="{C6A972D1-FA98-564F-9188-E43DD2484767}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2023-03-14T05:54:42Z</dcterms:created>
  <dcterms:modified xsi:type="dcterms:W3CDTF">2023-05-28T07:37:02Z</dcterms:modified>
</cp:coreProperties>
</file>