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6C7C843-D72E-7443-B572-659C41A2D17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G4" i="1"/>
  <c r="AF4" i="1"/>
  <c r="AE4" i="1"/>
  <c r="AD4" i="1"/>
  <c r="AC4" i="1"/>
  <c r="AA4" i="1"/>
  <c r="Z4" i="1"/>
  <c r="Y4"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F16" i="1"/>
  <c r="AE16" i="1"/>
  <c r="AF106" i="1"/>
  <c r="Y106" i="1" s="1"/>
  <c r="Z106" i="1" s="1"/>
  <c r="AF92" i="1"/>
  <c r="Z112" i="1"/>
  <c r="AF103" i="1"/>
  <c r="AF102" i="1" s="1"/>
  <c r="Y108" i="1" l="1"/>
  <c r="AF100" i="1"/>
  <c r="AF105" i="1" s="1"/>
  <c r="AF108" i="1" s="1"/>
  <c r="AC107" i="1" s="1"/>
  <c r="AC108" i="1" s="1"/>
  <c r="AA106" i="1"/>
  <c r="Z108" i="1"/>
  <c r="AB106" i="1" l="1"/>
  <c r="AA108" i="1"/>
  <c r="AC106" i="1" l="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<sst xmlns="http://schemas.openxmlformats.org/spreadsheetml/2006/main" count="834" uniqueCount="160">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</sst>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NFLX</a:t>
            </a:r>
          </a:p>
        </c:rich>
      </c:tx>
      <c:layout>
        <c:manualLayout>
          <c:xMode val="edge"/>
          <c:yMode val="edge"/>
          <c:x val="0.46290751279852393"/>
          <c:y val="3.5623409669211195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129770992366411"/>
          <c:w val="0.85110231023102323"/>
          <c:h val="0.740385486165374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F035-1B4D-B7E6-09A112BF7C8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-58274000</c:v>
                </c:pt>
                <c:pt idx="1">
                  <c:v>-8821000</c:v>
                </c:pt>
                <c:pt idx="2">
                  <c:v>4530000</c:v>
                </c:pt>
                <c:pt idx="3">
                  <c:v>57503000</c:v>
                </c:pt>
                <c:pt idx="4">
                  <c:v>109980000</c:v>
                </c:pt>
                <c:pt idx="5">
                  <c:v>115337000</c:v>
                </c:pt>
                <c:pt idx="6">
                  <c:v>237454000</c:v>
                </c:pt>
                <c:pt idx="7">
                  <c:v>336487000</c:v>
                </c:pt>
                <c:pt idx="8">
                  <c:v>374336000</c:v>
                </c:pt>
                <c:pt idx="9">
                  <c:v>456201000</c:v>
                </c:pt>
                <c:pt idx="10">
                  <c:v>325424000</c:v>
                </c:pt>
                <c:pt idx="11">
                  <c:v>423294000</c:v>
                </c:pt>
                <c:pt idx="12">
                  <c:v>1752549000</c:v>
                </c:pt>
                <c:pt idx="13">
                  <c:v>2444898000</c:v>
                </c:pt>
                <c:pt idx="14">
                  <c:v>3184446000</c:v>
                </c:pt>
                <c:pt idx="15">
                  <c:v>3852871000</c:v>
                </c:pt>
                <c:pt idx="16">
                  <c:v>5335599000</c:v>
                </c:pt>
                <c:pt idx="17">
                  <c:v>7169064000</c:v>
                </c:pt>
                <c:pt idx="18">
                  <c:v>9303408000</c:v>
                </c:pt>
                <c:pt idx="19">
                  <c:v>12008080000</c:v>
                </c:pt>
                <c:pt idx="20">
                  <c:v>15507911000</c:v>
                </c:pt>
                <c:pt idx="21">
                  <c:v>19044502000</c:v>
                </c:pt>
                <c:pt idx="22">
                  <c:v>20332955000</c:v>
                </c:pt>
              </c:numCache>
            </c:numRef>
          </c:val>
          <c:extLst>
            <c:ext xmlns:c16="http://schemas.microsoft.com/office/drawing/2014/chart" uri="{C3380CC4-5D6E-409C-BE32-E72D297353CC}">
              <c16:uniqueId val="{00000001-F035-1B4D-B7E6-09A112BF7C8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F035-1B4D-B7E6-09A112BF7C85}"/>
            </c:ext>
          </c:extLst>
        </c:ser>
        <c:dLbls>
          <c:showLegendKey val="0"/>
          <c:showVal val="0"/>
          <c:showCatName val="0"/>
          <c:showSerName val="0"/>
          <c:showPercent val="0"/>
          <c:showBubbleSize val="0"/>
        </c:dLbls>
        <c:gapWidth val="100"/>
        <c:overlap val="-24"/>
        <c:axId val="1830675631"/>
        <c:axId val="1830183135"/>
      </c:barChart>
      <c:catAx>
        <c:axId val="18306756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0183135"/>
        <c:crosses val="autoZero"/>
        <c:auto val="1"/>
        <c:lblAlgn val="ctr"/>
        <c:lblOffset val="100"/>
        <c:noMultiLvlLbl val="0"/>
      </c:catAx>
      <c:valAx>
        <c:axId val="1830183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06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31750</xdr:colOff>
      <xdr:row>108</xdr:row>
      <xdr:rowOff>25400</xdr:rowOff>
    </xdr:from>
    <xdr:to>
      <xdr:col>32</xdr:col>
      <xdr:colOff>31750</xdr:colOff>
      <xdr:row>130</xdr:row>
      <xdr:rowOff>15875</xdr:rowOff>
    </xdr:to>
    <xdr:graphicFrame macro="">
      <xdr:nvGraphicFramePr>
        <xdr:cNvPr id="2" name="Chart 1">
          <a:extLst>
            <a:ext uri="{FF2B5EF4-FFF2-40B4-BE49-F238E27FC236}">
              <a16:creationId xmlns:a16="http://schemas.microsoft.com/office/drawing/2014/main" id="{924CDF05-E77A-7C60-3034-354D31E9F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383.76</v>
    <v>164.28</v>
    <v>1.2578</v>
    <v>19.88</v>
    <v>5.5376000000000002E-2</v>
    <v>2.12</v>
    <v>5.5950000000000001E-3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383.76</v>
    <v>Software &amp; IT Services</v>
    <v>Stock</v>
    <v>45072.999959964844</v>
    <v>0</v>
    <v>356</v>
    <v>168427731968</v>
    <v>NETFLIX, INC.</v>
    <v>NETFLIX, INC.</v>
    <v>361.1</v>
    <v>42.255299999999998</v>
    <v>359</v>
    <v>378.88</v>
    <v>381</v>
    <v>444541100</v>
    <v>NFLX</v>
    <v>NETFLIX, INC. (XNAS:NFLX)</v>
    <v>9360436</v>
    <v>6004233</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drawing" Target="../drawings/drawing1.xm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simplywall.st/stocks/us/media/nasdaq-nflx/netflix/future"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4" activePane="bottomRight" state="frozen"/>
      <selection pane="topRight"/>
      <selection pane="bottomLeft"/>
      <selection pane="bottomRight" activeCell="Y102" sqref="Y102"/>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8">
        <v>34364000000</v>
      </c>
      <c r="Z3" s="28">
        <v>38000000000</v>
      </c>
      <c r="AA3" s="28">
        <v>41000000000</v>
      </c>
      <c r="AB3" s="28">
        <v>44000000000</v>
      </c>
      <c r="AC3" s="28">
        <v>47000000000</v>
      </c>
      <c r="AD3" s="18" t="s">
        <v>109</v>
      </c>
      <c r="AE3" s="19" t="s">
        <v>110</v>
      </c>
      <c r="AF3" s="19" t="s">
        <v>111</v>
      </c>
      <c r="AG3" s="19" t="s">
        <v>112</v>
      </c>
    </row>
    <row r="4" spans="1:33" ht="19" x14ac:dyDescent="0.25">
      <c r="A4" s="14" t="s">
        <v>94</v>
      </c>
      <c r="B4" s="1"/>
      <c r="C4" s="15">
        <f>(C3/B3)-1</f>
        <v>1.1148938541260378</v>
      </c>
      <c r="D4" s="15">
        <f>(D3/C3)-1</f>
        <v>1.0129360311940143</v>
      </c>
      <c r="E4" s="15">
        <f>(E3/D3)-1</f>
        <v>0.78162506707851787</v>
      </c>
      <c r="F4" s="15">
        <f t="shared" ref="F4:AC4" si="0">(F3/E3)-1</f>
        <v>0.85947113424403931</v>
      </c>
      <c r="G4" s="15">
        <f t="shared" si="0"/>
        <v>0.34763979866779393</v>
      </c>
      <c r="H4" s="16">
        <f t="shared" si="0"/>
        <v>0.46092202875055155</v>
      </c>
      <c r="I4" s="16">
        <f t="shared" si="0"/>
        <v>0.20937932695201966</v>
      </c>
      <c r="J4" s="16">
        <f t="shared" si="0"/>
        <v>0.13217930210562989</v>
      </c>
      <c r="K4" s="16">
        <f t="shared" si="0"/>
        <v>0.22394426161515568</v>
      </c>
      <c r="L4" s="16">
        <f t="shared" si="0"/>
        <v>0.2947764701374449</v>
      </c>
      <c r="M4" s="16">
        <f t="shared" si="0"/>
        <v>0.48179966475926239</v>
      </c>
      <c r="N4" s="16">
        <f t="shared" si="0"/>
        <v>0.12628967879380015</v>
      </c>
      <c r="O4" s="16">
        <f t="shared" si="0"/>
        <v>0.21203109094828276</v>
      </c>
      <c r="P4" s="16">
        <f t="shared" si="0"/>
        <v>0.25833306283006152</v>
      </c>
      <c r="Q4" s="16">
        <f t="shared" si="0"/>
        <v>0.23159576184233854</v>
      </c>
      <c r="R4" s="16">
        <f t="shared" si="0"/>
        <v>0.30255249973043785</v>
      </c>
      <c r="S4" s="16">
        <f t="shared" si="0"/>
        <v>0.32410273785598798</v>
      </c>
      <c r="T4" s="16">
        <f t="shared" si="0"/>
        <v>0.35078497180252355</v>
      </c>
      <c r="U4" s="16">
        <f t="shared" si="0"/>
        <v>0.27618157667990073</v>
      </c>
      <c r="V4" s="16">
        <f t="shared" si="0"/>
        <v>0.24010228588401517</v>
      </c>
      <c r="W4" s="16">
        <f t="shared" si="0"/>
        <v>0.18810119484449861</v>
      </c>
      <c r="X4" s="16">
        <f t="shared" si="0"/>
        <v>6.45739131769969E-2</v>
      </c>
      <c r="Y4" s="16">
        <f t="shared" si="0"/>
        <v>8.6933486844290142E-2</v>
      </c>
      <c r="Z4" s="16">
        <f t="shared" si="0"/>
        <v>0.1058084041438716</v>
      </c>
      <c r="AA4" s="16">
        <f t="shared" si="0"/>
        <v>7.8947368421052655E-2</v>
      </c>
      <c r="AB4" s="16">
        <f t="shared" si="0"/>
        <v>7.3170731707317138E-2</v>
      </c>
      <c r="AC4" s="16">
        <f t="shared" si="0"/>
        <v>6.8181818181818121E-2</v>
      </c>
      <c r="AD4" s="17">
        <f>(X4+W4+V4)/3</f>
        <v>0.16425913130183689</v>
      </c>
      <c r="AE4" s="17">
        <f>(X20+W20+V20)/3</f>
        <v>0.19572065235566175</v>
      </c>
      <c r="AF4" s="17">
        <f>(X29+W29+V29)/3</f>
        <v>0.40328875071083564</v>
      </c>
      <c r="AG4" s="17">
        <f>(X105+W105+V105)/3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113</v>
      </c>
      <c r="AE6" s="19" t="s">
        <v>114</v>
      </c>
      <c r="AF6" s="19" t="s">
        <v>115</v>
      </c>
      <c r="AG6" s="19" t="s">
        <v>116</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X106/X3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95</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96</v>
      </c>
      <c r="AE9" s="19" t="s">
        <v>97</v>
      </c>
      <c r="AF9" s="19" t="s">
        <v>98</v>
      </c>
      <c r="AG9" s="19" t="s">
        <v>99</v>
      </c>
    </row>
    <row r="10" spans="1:33" ht="19" x14ac:dyDescent="0.25">
      <c r="A10" s="5" t="s">
        <v>6</v>
      </c>
      <c r="B10" s="1">
        <v>-8490000</v>
      </c>
      <c r="C10" s="1" t="s">
        <v>92</v>
      </c>
      <c r="D10" s="1" t="s">
        <v>92</v>
      </c>
      <c r="E10" s="1" t="s">
        <v>92</v>
      </c>
      <c r="F10" s="1" t="s">
        <v>92</v>
      </c>
      <c r="G10" s="1" t="s">
        <v>92</v>
      </c>
      <c r="H10" s="1" t="s">
        <v>92</v>
      </c>
      <c r="I10" s="1" t="s">
        <v>92</v>
      </c>
      <c r="J10" s="1" t="s">
        <v>92</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92</v>
      </c>
      <c r="D11" s="1" t="s">
        <v>92</v>
      </c>
      <c r="E11" s="1" t="s">
        <v>92</v>
      </c>
      <c r="F11" s="1" t="s">
        <v>92</v>
      </c>
      <c r="G11" s="1" t="s">
        <v>92</v>
      </c>
      <c r="H11" s="1" t="s">
        <v>92</v>
      </c>
      <c r="I11" s="1" t="s">
        <v>92</v>
      </c>
      <c r="J11" s="1" t="s">
        <v>92</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92</v>
      </c>
      <c r="D12" s="1" t="s">
        <v>92</v>
      </c>
      <c r="E12" s="1" t="s">
        <v>92</v>
      </c>
      <c r="F12" s="1" t="s">
        <v>92</v>
      </c>
      <c r="G12" s="1" t="s">
        <v>92</v>
      </c>
      <c r="H12" s="1" t="s">
        <v>92</v>
      </c>
      <c r="I12" s="1" t="s">
        <v>92</v>
      </c>
      <c r="J12" s="1" t="s">
        <v>92</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117</v>
      </c>
      <c r="AE12" s="19" t="s">
        <v>118</v>
      </c>
      <c r="AF12" s="19" t="s">
        <v>119</v>
      </c>
      <c r="AG12" s="19" t="s">
        <v>120</v>
      </c>
    </row>
    <row r="13" spans="1:33" ht="19" x14ac:dyDescent="0.25">
      <c r="A13" s="14" t="s">
        <v>100</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92</v>
      </c>
      <c r="M14" s="1" t="s">
        <v>92</v>
      </c>
      <c r="N14" s="1" t="s">
        <v>92</v>
      </c>
      <c r="O14" s="1" t="s">
        <v>92</v>
      </c>
      <c r="P14" s="1" t="s">
        <v>92</v>
      </c>
      <c r="Q14" s="1" t="s">
        <v>92</v>
      </c>
      <c r="R14" s="1" t="s">
        <v>92</v>
      </c>
      <c r="S14" s="1" t="s">
        <v>92</v>
      </c>
      <c r="T14" s="1" t="s">
        <v>92</v>
      </c>
      <c r="U14" s="1" t="s">
        <v>92</v>
      </c>
      <c r="V14" s="1">
        <v>-1829600000</v>
      </c>
      <c r="W14" s="1" t="s">
        <v>92</v>
      </c>
      <c r="X14" s="1" t="s">
        <v>92</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121</v>
      </c>
      <c r="AE15" s="19" t="s">
        <v>122</v>
      </c>
      <c r="AF15" s="19" t="s">
        <v>123</v>
      </c>
      <c r="AG15" s="19" t="s">
        <v>124</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9">
        <f>(X35+W35+V35+U35+T35)/5</f>
        <v>2.0105070808885605E-3</v>
      </c>
      <c r="AE16" s="30">
        <f>AF101/X3</f>
        <v>5.3273699798991316</v>
      </c>
      <c r="AF16" s="30">
        <f>AF101/X28</f>
        <v>37.495677123655696</v>
      </c>
      <c r="AG16" s="31">
        <f>AF101/X106</f>
        <v>104.06229114850036</v>
      </c>
    </row>
    <row r="17" spans="1:30" ht="19" x14ac:dyDescent="0.25">
      <c r="A17" s="5" t="s">
        <v>12</v>
      </c>
      <c r="B17" s="1" t="s">
        <v>92</v>
      </c>
      <c r="C17" s="1" t="s">
        <v>92</v>
      </c>
      <c r="D17" s="1" t="s">
        <v>92</v>
      </c>
      <c r="E17" s="1" t="s">
        <v>92</v>
      </c>
      <c r="F17" s="1" t="s">
        <v>92</v>
      </c>
      <c r="G17" s="1" t="s">
        <v>92</v>
      </c>
      <c r="H17" s="1" t="s">
        <v>92</v>
      </c>
      <c r="I17" s="1" t="s">
        <v>92</v>
      </c>
      <c r="J17" s="1" t="s">
        <v>92</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0" ht="20" x14ac:dyDescent="0.25">
      <c r="A18" s="5" t="s">
        <v>13</v>
      </c>
      <c r="B18" s="1" t="s">
        <v>92</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125</v>
      </c>
    </row>
    <row r="19" spans="1:30"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AD19" s="32">
        <f>X40-X56-X61</f>
        <v>-8294624000</v>
      </c>
    </row>
    <row r="20" spans="1:30" ht="19" customHeight="1" x14ac:dyDescent="0.25">
      <c r="A20" s="14" t="s">
        <v>101</v>
      </c>
      <c r="B20" s="1"/>
      <c r="C20" s="15">
        <f>(C19/B19)-1</f>
        <v>-0.84862889110066242</v>
      </c>
      <c r="D20" s="15">
        <f>(D19/C19)-1</f>
        <v>-1.5135472168688358</v>
      </c>
      <c r="E20" s="15">
        <f>(E19/D19)-1</f>
        <v>11.693818984547461</v>
      </c>
      <c r="F20" s="15">
        <f t="shared" ref="F20:X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row>
    <row r="21" spans="1:30" ht="19"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row>
    <row r="22" spans="1:30"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row>
    <row r="23" spans="1:30"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0" ht="19" x14ac:dyDescent="0.25">
      <c r="A24" s="5" t="s">
        <v>18</v>
      </c>
      <c r="B24" s="1">
        <v>194000</v>
      </c>
      <c r="C24" s="1">
        <v>-671000</v>
      </c>
      <c r="D24" s="1" t="s">
        <v>92</v>
      </c>
      <c r="E24" s="1" t="s">
        <v>92</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0" ht="19" x14ac:dyDescent="0.25">
      <c r="A25" s="6" t="s">
        <v>19</v>
      </c>
      <c r="B25" s="10">
        <v>-58274000</v>
      </c>
      <c r="C25" s="10" t="s">
        <v>92</v>
      </c>
      <c r="D25" s="10" t="s">
        <v>92</v>
      </c>
      <c r="E25" s="10" t="s">
        <v>92</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0" ht="19" x14ac:dyDescent="0.25">
      <c r="A26" s="5" t="s">
        <v>20</v>
      </c>
      <c r="B26" s="2">
        <v>-1.6234999999999999</v>
      </c>
      <c r="C26" s="2" t="s">
        <v>92</v>
      </c>
      <c r="D26" s="2" t="s">
        <v>92</v>
      </c>
      <c r="E26" s="2" t="s">
        <v>92</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0" ht="19" x14ac:dyDescent="0.25">
      <c r="A27" s="5" t="s">
        <v>21</v>
      </c>
      <c r="B27" s="1" t="s">
        <v>92</v>
      </c>
      <c r="C27" s="1" t="s">
        <v>92</v>
      </c>
      <c r="D27" s="1" t="s">
        <v>92</v>
      </c>
      <c r="E27" s="1" t="s">
        <v>92</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0"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row>
    <row r="29" spans="1:30" ht="20" customHeight="1" thickTop="1" x14ac:dyDescent="0.25">
      <c r="A29" s="14" t="s">
        <v>102</v>
      </c>
      <c r="B29" s="1"/>
      <c r="C29" s="15">
        <f>(C28/B28)-1</f>
        <v>-0.33730308542403131</v>
      </c>
      <c r="D29" s="15">
        <f>(D28/C28)-1</f>
        <v>-0.4316898855456005</v>
      </c>
      <c r="E29" s="15">
        <f>(E28/D28)-1</f>
        <v>-1.2967148129584909</v>
      </c>
      <c r="F29" s="15">
        <f t="shared" ref="F29:X29" si="4">(F28/E28)-1</f>
        <v>2.3161855036855035</v>
      </c>
      <c r="G29" s="15">
        <f t="shared" si="4"/>
        <v>0.94614494095855517</v>
      </c>
      <c r="H29" s="15">
        <f t="shared" si="4"/>
        <v>0.16786827515644709</v>
      </c>
      <c r="I29" s="15">
        <f t="shared" si="4"/>
        <v>0.36408459312986441</v>
      </c>
      <c r="J29" s="15">
        <f t="shared" si="4"/>
        <v>0.24008244712629945</v>
      </c>
      <c r="K29" s="15">
        <f t="shared" si="4"/>
        <v>0.39546648037964016</v>
      </c>
      <c r="L29" s="15">
        <f t="shared" si="4"/>
        <v>0.38833937510788874</v>
      </c>
      <c r="M29" s="15">
        <f t="shared" si="4"/>
        <v>0.40579286677898452</v>
      </c>
      <c r="N29" s="15">
        <f t="shared" si="4"/>
        <v>-0.92414848358879564</v>
      </c>
      <c r="O29" s="15">
        <f t="shared" si="4"/>
        <v>5.5533465485074629</v>
      </c>
      <c r="P29" s="15">
        <f t="shared" si="4"/>
        <v>1.37359323149738</v>
      </c>
      <c r="Q29" s="15">
        <f t="shared" si="4"/>
        <v>-0.54032436403434803</v>
      </c>
      <c r="R29" s="15">
        <f t="shared" si="4"/>
        <v>0.52215001508467807</v>
      </c>
      <c r="S29" s="15">
        <f t="shared" si="4"/>
        <v>1.9940807165279253</v>
      </c>
      <c r="T29" s="15">
        <f t="shared" si="4"/>
        <v>1.167076677001909</v>
      </c>
      <c r="U29" s="15">
        <f t="shared" si="4"/>
        <v>0.54132369914517486</v>
      </c>
      <c r="V29" s="15">
        <f t="shared" si="4"/>
        <v>0.47912118167073392</v>
      </c>
      <c r="W29" s="15">
        <f t="shared" si="4"/>
        <v>0.85276934303133012</v>
      </c>
      <c r="X29" s="15">
        <f t="shared" si="4"/>
        <v>-0.12202427256955706</v>
      </c>
    </row>
    <row r="30" spans="1:30"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row>
    <row r="31" spans="1:30"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row>
    <row r="32" spans="1:30"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103</v>
      </c>
      <c r="B35" s="1"/>
      <c r="C35" s="22">
        <f>(C34-B34)/B34</f>
        <v>0.29137199434229138</v>
      </c>
      <c r="D35" s="22">
        <f t="shared" ref="D35:X35" si="5">(D34-C34)/C34</f>
        <v>2.8614457831325302</v>
      </c>
      <c r="E35" s="22">
        <f t="shared" si="5"/>
        <v>3.4592256417529428</v>
      </c>
      <c r="F35" s="22">
        <f t="shared" si="5"/>
        <v>-0.48545735004134599</v>
      </c>
      <c r="G35" s="22">
        <f t="shared" si="5"/>
        <v>1.2439540741427535E-2</v>
      </c>
      <c r="H35" s="22">
        <f t="shared" si="5"/>
        <v>5.4290424005616775E-2</v>
      </c>
      <c r="I35" s="22">
        <f t="shared" si="5"/>
        <v>-2.5045240680419832E-3</v>
      </c>
      <c r="J35" s="22">
        <f t="shared" si="5"/>
        <v>-8.8038083074511622E-2</v>
      </c>
      <c r="K35" s="22">
        <f t="shared" si="5"/>
        <v>-7.0341842256031573E-2</v>
      </c>
      <c r="L35" s="22">
        <f t="shared" si="5"/>
        <v>-7.0391673514105718E-2</v>
      </c>
      <c r="M35" s="22">
        <f t="shared" si="5"/>
        <v>1.1969652327637006E-3</v>
      </c>
      <c r="N35" s="22">
        <f t="shared" si="5"/>
        <v>8.3411502878478538E-2</v>
      </c>
      <c r="O35" s="22">
        <f t="shared" si="5"/>
        <v>3.1525872606274617E-2</v>
      </c>
      <c r="P35" s="22">
        <f t="shared" si="5"/>
        <v>1.543753394447096E-2</v>
      </c>
      <c r="Q35" s="22">
        <f t="shared" si="5"/>
        <v>1.0565116822916788E-2</v>
      </c>
      <c r="R35" s="22">
        <f t="shared" si="5"/>
        <v>5.0314350129222647E-3</v>
      </c>
      <c r="S35" s="22">
        <f t="shared" si="5"/>
        <v>1.8607005097434869E-2</v>
      </c>
      <c r="T35" s="22">
        <f t="shared" si="5"/>
        <v>9.9146400963264353E-3</v>
      </c>
      <c r="U35" s="22">
        <f t="shared" si="5"/>
        <v>1.1545859889549779E-3</v>
      </c>
      <c r="V35" s="22">
        <f t="shared" si="5"/>
        <v>5.4076787710424668E-3</v>
      </c>
      <c r="W35" s="22">
        <f t="shared" si="5"/>
        <v>0</v>
      </c>
      <c r="X35" s="22">
        <f t="shared" si="5"/>
        <v>-6.4243694518810769E-3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92</v>
      </c>
      <c r="C39" s="1" t="s">
        <v>92</v>
      </c>
      <c r="D39" s="1">
        <v>43796000</v>
      </c>
      <c r="E39" s="1">
        <v>45297000</v>
      </c>
      <c r="F39" s="1" t="s">
        <v>92</v>
      </c>
      <c r="G39" s="1" t="s">
        <v>92</v>
      </c>
      <c r="H39" s="1" t="s">
        <v>92</v>
      </c>
      <c r="I39" s="1">
        <v>207703000</v>
      </c>
      <c r="J39" s="1">
        <v>157390000</v>
      </c>
      <c r="K39" s="1">
        <v>186018000</v>
      </c>
      <c r="L39" s="1">
        <v>155888000</v>
      </c>
      <c r="M39" s="1">
        <v>289758000</v>
      </c>
      <c r="N39" s="1">
        <v>457787000</v>
      </c>
      <c r="O39" s="1">
        <v>595440000</v>
      </c>
      <c r="P39" s="1">
        <v>494888000</v>
      </c>
      <c r="Q39" s="1">
        <v>501385000</v>
      </c>
      <c r="R39" s="1">
        <v>266206000</v>
      </c>
      <c r="S39" s="1" t="s">
        <v>92</v>
      </c>
      <c r="T39" s="1" t="s">
        <v>92</v>
      </c>
      <c r="U39" s="1" t="s">
        <v>92</v>
      </c>
      <c r="V39" s="1" t="s">
        <v>92</v>
      </c>
      <c r="W39" s="1" t="s">
        <v>92</v>
      </c>
      <c r="X39" s="1">
        <v>911276000</v>
      </c>
    </row>
    <row r="40" spans="1:24" ht="19" x14ac:dyDescent="0.25">
      <c r="A40" s="5" t="s">
        <v>32</v>
      </c>
      <c r="B40" s="1" t="s">
        <v>92</v>
      </c>
      <c r="C40" s="1" t="s">
        <v>92</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v>979068000</v>
      </c>
      <c r="V41" s="1">
        <v>610819000</v>
      </c>
      <c r="W41" s="1">
        <v>804320000</v>
      </c>
      <c r="X41" s="1">
        <v>1586898000</v>
      </c>
    </row>
    <row r="42" spans="1:24" ht="19" x14ac:dyDescent="0.25">
      <c r="A42" s="5" t="s">
        <v>34</v>
      </c>
      <c r="B42" s="1" t="s">
        <v>92</v>
      </c>
      <c r="C42" s="1" t="s">
        <v>92</v>
      </c>
      <c r="D42" s="1" t="s">
        <v>92</v>
      </c>
      <c r="E42" s="1" t="s">
        <v>92</v>
      </c>
      <c r="F42" s="1" t="s">
        <v>92</v>
      </c>
      <c r="G42" s="1" t="s">
        <v>92</v>
      </c>
      <c r="H42" s="1" t="s">
        <v>92</v>
      </c>
      <c r="I42" s="1" t="s">
        <v>92</v>
      </c>
      <c r="J42" s="1" t="s">
        <v>92</v>
      </c>
      <c r="K42" s="1">
        <v>37329000</v>
      </c>
      <c r="L42" s="1">
        <v>181006000</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92</v>
      </c>
      <c r="C44" s="10" t="s">
        <v>92</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92</v>
      </c>
      <c r="C45" s="1" t="s">
        <v>92</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row>
    <row r="47" spans="1:24" ht="19" x14ac:dyDescent="0.25">
      <c r="A47" s="5" t="s">
        <v>39</v>
      </c>
      <c r="B47" s="1" t="s">
        <v>92</v>
      </c>
      <c r="C47" s="1" t="s">
        <v>92</v>
      </c>
      <c r="D47" s="1">
        <v>6094000</v>
      </c>
      <c r="E47" s="1">
        <v>2948000</v>
      </c>
      <c r="F47" s="1">
        <v>961000</v>
      </c>
      <c r="G47" s="1">
        <v>457000</v>
      </c>
      <c r="H47" s="1">
        <v>105877000</v>
      </c>
      <c r="I47" s="1">
        <v>132455000</v>
      </c>
      <c r="J47" s="1" t="s">
        <v>92</v>
      </c>
      <c r="K47" s="1">
        <v>108810000</v>
      </c>
      <c r="L47" s="1">
        <v>180973000</v>
      </c>
      <c r="M47" s="1" t="s">
        <v>92</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92</v>
      </c>
      <c r="C48" s="1" t="s">
        <v>92</v>
      </c>
      <c r="D48" s="1">
        <v>6094000</v>
      </c>
      <c r="E48" s="1">
        <v>2948000</v>
      </c>
      <c r="F48" s="1">
        <v>961000</v>
      </c>
      <c r="G48" s="1">
        <v>457000</v>
      </c>
      <c r="H48" s="1">
        <v>105877000</v>
      </c>
      <c r="I48" s="1">
        <v>132455000</v>
      </c>
      <c r="J48" s="1" t="s">
        <v>92</v>
      </c>
      <c r="K48" s="1">
        <v>108810000</v>
      </c>
      <c r="L48" s="1">
        <v>180973000</v>
      </c>
      <c r="M48" s="1" t="s">
        <v>92</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v>21239000</v>
      </c>
      <c r="H50" s="1">
        <v>15600000</v>
      </c>
      <c r="I50" s="1">
        <v>16242000</v>
      </c>
      <c r="J50" s="1">
        <v>22409000</v>
      </c>
      <c r="K50" s="1">
        <v>15958000</v>
      </c>
      <c r="L50" s="1">
        <v>17467000</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92</v>
      </c>
      <c r="C52" s="1" t="s">
        <v>92</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92</v>
      </c>
      <c r="C55" s="1" t="s">
        <v>92</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92</v>
      </c>
      <c r="C56" s="1" t="s">
        <v>92</v>
      </c>
      <c r="D56" s="1">
        <v>1231000</v>
      </c>
      <c r="E56" s="1">
        <v>416000</v>
      </c>
      <c r="F56" s="1">
        <v>68000</v>
      </c>
      <c r="G56" s="1" t="s">
        <v>92</v>
      </c>
      <c r="H56" s="1" t="s">
        <v>92</v>
      </c>
      <c r="I56" s="1" t="s">
        <v>92</v>
      </c>
      <c r="J56" s="1">
        <v>1152000</v>
      </c>
      <c r="K56" s="1" t="s">
        <v>92</v>
      </c>
      <c r="L56" s="1" t="s">
        <v>92</v>
      </c>
      <c r="M56" s="1" t="s">
        <v>92</v>
      </c>
      <c r="N56" s="1" t="s">
        <v>92</v>
      </c>
      <c r="O56" s="1" t="s">
        <v>92</v>
      </c>
      <c r="P56" s="1" t="s">
        <v>92</v>
      </c>
      <c r="Q56" s="1" t="s">
        <v>92</v>
      </c>
      <c r="R56" s="1" t="s">
        <v>92</v>
      </c>
      <c r="S56" s="1" t="s">
        <v>92</v>
      </c>
      <c r="T56" s="1" t="s">
        <v>92</v>
      </c>
      <c r="U56" s="1" t="s">
        <v>92</v>
      </c>
      <c r="V56" s="1">
        <v>499878000</v>
      </c>
      <c r="W56" s="1">
        <v>699823000</v>
      </c>
      <c r="X56" s="1">
        <v>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92</v>
      </c>
      <c r="C59" s="1" t="s">
        <v>92</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92</v>
      </c>
      <c r="C60" s="10" t="s">
        <v>92</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92</v>
      </c>
      <c r="C61" s="1" t="s">
        <v>92</v>
      </c>
      <c r="D61" s="1" t="s">
        <v>92</v>
      </c>
      <c r="E61" s="1" t="s">
        <v>92</v>
      </c>
      <c r="F61" s="1" t="s">
        <v>92</v>
      </c>
      <c r="G61" s="1" t="s">
        <v>92</v>
      </c>
      <c r="H61" s="1" t="s">
        <v>92</v>
      </c>
      <c r="I61" s="1" t="s">
        <v>92</v>
      </c>
      <c r="J61" s="1" t="s">
        <v>92</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92</v>
      </c>
      <c r="C65" s="1" t="s">
        <v>92</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92</v>
      </c>
      <c r="C68" s="1" t="s">
        <v>92</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92</v>
      </c>
      <c r="C69" s="1" t="s">
        <v>92</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92</v>
      </c>
      <c r="C70" s="1" t="s">
        <v>92</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92</v>
      </c>
      <c r="C71" s="1" t="s">
        <v>92</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92</v>
      </c>
      <c r="W71" s="1">
        <v>-824190000</v>
      </c>
      <c r="X71" s="1">
        <v>-824190000</v>
      </c>
    </row>
    <row r="72" spans="1:24" ht="19" x14ac:dyDescent="0.25">
      <c r="A72" s="6" t="s">
        <v>63</v>
      </c>
      <c r="B72" s="10" t="s">
        <v>92</v>
      </c>
      <c r="C72" s="10" t="s">
        <v>92</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92</v>
      </c>
      <c r="C73" s="11" t="s">
        <v>92</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92</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92</v>
      </c>
      <c r="C78" s="1" t="s">
        <v>92</v>
      </c>
      <c r="D78" s="1" t="s">
        <v>92</v>
      </c>
      <c r="E78" s="1" t="s">
        <v>92</v>
      </c>
      <c r="F78" s="1" t="s">
        <v>92</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92</v>
      </c>
      <c r="C79" s="1" t="s">
        <v>92</v>
      </c>
      <c r="D79" s="1" t="s">
        <v>92</v>
      </c>
      <c r="E79" s="1" t="s">
        <v>92</v>
      </c>
      <c r="F79" s="1" t="s">
        <v>92</v>
      </c>
      <c r="G79" s="1" t="s">
        <v>92</v>
      </c>
      <c r="H79" s="1" t="s">
        <v>92</v>
      </c>
      <c r="I79" s="1" t="s">
        <v>92</v>
      </c>
      <c r="J79" s="1" t="s">
        <v>92</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7.5544717647277179E-3</v>
      </c>
      <c r="L80" s="15">
        <f t="shared" si="6"/>
        <v>1.2945378879833536E-2</v>
      </c>
      <c r="M80" s="15">
        <f t="shared" si="6"/>
        <v>1.921688884367578E-2</v>
      </c>
      <c r="N80" s="15">
        <f t="shared" si="6"/>
        <v>2.0488285481710767E-2</v>
      </c>
      <c r="O80" s="15">
        <f t="shared" si="6"/>
        <v>1.6710244362749916E-2</v>
      </c>
      <c r="P80" s="15">
        <f t="shared" si="6"/>
        <v>2.0934823175144824E-2</v>
      </c>
      <c r="Q80" s="15">
        <f t="shared" si="6"/>
        <v>1.8397344587242355E-2</v>
      </c>
      <c r="R80" s="15">
        <f t="shared" si="6"/>
        <v>1.9667252843470862E-2</v>
      </c>
      <c r="S80" s="15">
        <f t="shared" si="6"/>
        <v>1.5583124292882241E-2</v>
      </c>
      <c r="T80" s="15">
        <f t="shared" si="6"/>
        <v>2.0302018298832474E-2</v>
      </c>
      <c r="U80" s="15">
        <f t="shared" si="6"/>
        <v>2.0111480956936507E-2</v>
      </c>
      <c r="V80" s="15">
        <f t="shared" si="6"/>
        <v>1.6609820365260822E-2</v>
      </c>
      <c r="W80" s="15">
        <f t="shared" si="6"/>
        <v>1.3577416596302412E-2</v>
      </c>
      <c r="X80" s="15">
        <f t="shared" si="6"/>
        <v>1.8201549553937855E-2</v>
      </c>
    </row>
    <row r="81" spans="1:32" ht="19" x14ac:dyDescent="0.25">
      <c r="A81" s="5" t="s">
        <v>69</v>
      </c>
      <c r="B81" s="1" t="s">
        <v>92</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3" t="s">
        <v>126</v>
      </c>
      <c r="AF83" s="64"/>
    </row>
    <row r="84" spans="1:32" ht="19" x14ac:dyDescent="0.25">
      <c r="A84" s="5" t="s">
        <v>47</v>
      </c>
      <c r="B84" s="1" t="s">
        <v>92</v>
      </c>
      <c r="C84" s="1" t="s">
        <v>92</v>
      </c>
      <c r="D84" s="1" t="s">
        <v>92</v>
      </c>
      <c r="E84" s="1" t="s">
        <v>92</v>
      </c>
      <c r="F84" s="1" t="s">
        <v>92</v>
      </c>
      <c r="G84" s="1" t="s">
        <v>92</v>
      </c>
      <c r="H84" s="1" t="s">
        <v>92</v>
      </c>
      <c r="I84" s="1" t="s">
        <v>92</v>
      </c>
      <c r="J84" s="1" t="s">
        <v>92</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65" t="s">
        <v>127</v>
      </c>
      <c r="AF84" s="66"/>
    </row>
    <row r="85" spans="1:32" ht="20" x14ac:dyDescent="0.25">
      <c r="A85" s="5" t="s">
        <v>71</v>
      </c>
      <c r="B85" s="1" t="s">
        <v>92</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23" t="s">
        <v>128</v>
      </c>
      <c r="AF85" s="24">
        <f>X17</f>
        <v>706212000</v>
      </c>
    </row>
    <row r="86" spans="1:32" ht="20" x14ac:dyDescent="0.25">
      <c r="A86" s="5" t="s">
        <v>72</v>
      </c>
      <c r="B86" s="1" t="s">
        <v>92</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23" t="s">
        <v>129</v>
      </c>
      <c r="AF86" s="24">
        <f>X56</f>
        <v>0</v>
      </c>
    </row>
    <row r="87" spans="1:32" ht="20" x14ac:dyDescent="0.25">
      <c r="A87" s="6" t="s">
        <v>73</v>
      </c>
      <c r="B87" s="10" t="s">
        <v>92</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23" t="s">
        <v>130</v>
      </c>
      <c r="AF87" s="24">
        <f>X61</f>
        <v>14353076000</v>
      </c>
    </row>
    <row r="88" spans="1:32" ht="20" x14ac:dyDescent="0.25">
      <c r="A88" s="5" t="s">
        <v>74</v>
      </c>
      <c r="B88" s="1" t="s">
        <v>92</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33" t="s">
        <v>131</v>
      </c>
      <c r="AF88" s="34">
        <f>AF85/(AF86+AF87)</f>
        <v>4.9202832897979498E-2</v>
      </c>
    </row>
    <row r="89" spans="1:32" ht="20" customHeight="1" x14ac:dyDescent="0.25">
      <c r="A89" s="14" t="s">
        <v>105</v>
      </c>
      <c r="B89" s="15" t="e">
        <f t="shared" ref="B89:X89" si="7">(-1*B88)/B3</f>
        <v>#VALUE!</v>
      </c>
      <c r="C89" s="15">
        <f t="shared" si="7"/>
        <v>0.15918431868479291</v>
      </c>
      <c r="D89" s="15">
        <f t="shared" si="7"/>
        <v>0.17552321243930213</v>
      </c>
      <c r="E89" s="15">
        <f t="shared" si="7"/>
        <v>0.23689130666353223</v>
      </c>
      <c r="F89" s="15">
        <f t="shared" si="7"/>
        <v>2.9555852303705051E-2</v>
      </c>
      <c r="G89" s="15">
        <f t="shared" si="7"/>
        <v>4.4881877067719317E-2</v>
      </c>
      <c r="H89" s="15">
        <f t="shared" si="7"/>
        <v>0.19810767965003109</v>
      </c>
      <c r="I89" s="15">
        <f t="shared" si="7"/>
        <v>3.7172913866626842E-2</v>
      </c>
      <c r="J89" s="15">
        <f t="shared" si="7"/>
        <v>0.15219970380922443</v>
      </c>
      <c r="K89" s="15">
        <f t="shared" si="7"/>
        <v>2.7499762014382114E-2</v>
      </c>
      <c r="L89" s="15">
        <f t="shared" si="7"/>
        <v>1.5646263221779089E-2</v>
      </c>
      <c r="M89" s="15">
        <f t="shared" si="7"/>
        <v>1.5503450221355268E-2</v>
      </c>
      <c r="N89" s="15">
        <f t="shared" si="7"/>
        <v>1.1486218034501046E-2</v>
      </c>
      <c r="O89" s="15">
        <f t="shared" si="7"/>
        <v>1.2376781949827206E-2</v>
      </c>
      <c r="P89" s="15">
        <f t="shared" si="7"/>
        <v>1.2666731581410354E-2</v>
      </c>
      <c r="Q89" s="15">
        <f t="shared" si="7"/>
        <v>1.3459377822382764E-2</v>
      </c>
      <c r="R89" s="15">
        <f t="shared" si="7"/>
        <v>1.219080909951443E-2</v>
      </c>
      <c r="S89" s="15">
        <f t="shared" si="7"/>
        <v>1.4821367804033161E-2</v>
      </c>
      <c r="T89" s="15">
        <f t="shared" si="7"/>
        <v>1.1013185038869302E-2</v>
      </c>
      <c r="U89" s="15">
        <f t="shared" si="7"/>
        <v>1.2553551724666554E-2</v>
      </c>
      <c r="V89" s="15">
        <f t="shared" si="7"/>
        <v>1.9920062589074052E-2</v>
      </c>
      <c r="W89" s="15">
        <f t="shared" si="7"/>
        <v>1.7664076893932099E-2</v>
      </c>
      <c r="X89" s="15">
        <f t="shared" si="7"/>
        <v>1.2896470249608183E-2</v>
      </c>
      <c r="AE89" s="23" t="s">
        <v>106</v>
      </c>
      <c r="AF89" s="24">
        <f>X27</f>
        <v>772005000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-788349000</v>
      </c>
      <c r="X90" s="1">
        <v>-757387000</v>
      </c>
      <c r="AE90" s="23" t="s">
        <v>19</v>
      </c>
      <c r="AF90" s="24">
        <f>X25</f>
        <v>5263929000</v>
      </c>
    </row>
    <row r="91" spans="1:32" ht="20" x14ac:dyDescent="0.25">
      <c r="A91" s="5" t="s">
        <v>76</v>
      </c>
      <c r="B91" s="1" t="s">
        <v>92</v>
      </c>
      <c r="C91" s="1" t="s">
        <v>92</v>
      </c>
      <c r="D91" s="1">
        <v>-43022000</v>
      </c>
      <c r="E91" s="1">
        <v>-1679000</v>
      </c>
      <c r="F91" s="1">
        <v>-586000</v>
      </c>
      <c r="G91" s="1" t="s">
        <v>92</v>
      </c>
      <c r="H91" s="1" t="s">
        <v>92</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92</v>
      </c>
      <c r="U91" s="1" t="s">
        <v>92</v>
      </c>
      <c r="V91" s="1" t="s">
        <v>92</v>
      </c>
      <c r="W91" s="1" t="s">
        <v>92</v>
      </c>
      <c r="X91" s="1">
        <v>-911276000</v>
      </c>
      <c r="AE91" s="33" t="s">
        <v>132</v>
      </c>
      <c r="AF91" s="34">
        <f>AF89/AF90</f>
        <v>0.14665946292208729</v>
      </c>
    </row>
    <row r="92" spans="1:32" ht="20" x14ac:dyDescent="0.25">
      <c r="A92" s="5" t="s">
        <v>77</v>
      </c>
      <c r="B92" s="1" t="s">
        <v>92</v>
      </c>
      <c r="C92" s="1" t="s">
        <v>92</v>
      </c>
      <c r="D92" s="1" t="s">
        <v>92</v>
      </c>
      <c r="E92" s="1" t="s">
        <v>92</v>
      </c>
      <c r="F92" s="1">
        <v>45013000</v>
      </c>
      <c r="G92" s="1" t="s">
        <v>92</v>
      </c>
      <c r="H92" s="1" t="s">
        <v>92</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92</v>
      </c>
      <c r="U92" s="1" t="s">
        <v>92</v>
      </c>
      <c r="V92" s="1" t="s">
        <v>92</v>
      </c>
      <c r="W92" s="1" t="s">
        <v>92</v>
      </c>
      <c r="X92" s="1" t="s">
        <v>92</v>
      </c>
      <c r="AE92" s="35" t="s">
        <v>133</v>
      </c>
      <c r="AF92" s="36">
        <f>AF88*(1-AF91)</f>
        <v>4.1986771850916614E-2</v>
      </c>
    </row>
    <row r="93" spans="1:32" ht="19" x14ac:dyDescent="0.25">
      <c r="A93" s="5" t="s">
        <v>78</v>
      </c>
      <c r="B93" s="1" t="s">
        <v>92</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92</v>
      </c>
      <c r="AE93" s="65" t="s">
        <v>134</v>
      </c>
      <c r="AF93" s="66"/>
    </row>
    <row r="94" spans="1:32" ht="20" x14ac:dyDescent="0.25">
      <c r="A94" s="6" t="s">
        <v>79</v>
      </c>
      <c r="B94" s="10" t="s">
        <v>92</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v>-21158000</v>
      </c>
      <c r="L95" s="1">
        <v>-1776000</v>
      </c>
      <c r="M95" s="1">
        <v>-2083000</v>
      </c>
      <c r="N95" s="1">
        <v>-2614000</v>
      </c>
      <c r="O95" s="1">
        <v>-220542000</v>
      </c>
      <c r="P95" s="1">
        <v>-1093000</v>
      </c>
      <c r="Q95" s="1">
        <v>-545000</v>
      </c>
      <c r="R95" s="1" t="s">
        <v>92</v>
      </c>
      <c r="S95" s="1" t="s">
        <v>92</v>
      </c>
      <c r="T95" s="1" t="s">
        <v>92</v>
      </c>
      <c r="U95" s="1" t="s">
        <v>92</v>
      </c>
      <c r="V95" s="1" t="s">
        <v>92</v>
      </c>
      <c r="W95" s="1">
        <v>-500000000</v>
      </c>
      <c r="X95" s="1">
        <v>-700000000</v>
      </c>
      <c r="AE95" s="23" t="s">
        <v>136</v>
      </c>
      <c r="AF95" s="56" cm="1">
        <f t="array" ref="AF95">_FV(A1,"Beta")</f>
        <v>1.2578</v>
      </c>
    </row>
    <row r="96" spans="1:32" ht="20" x14ac:dyDescent="0.25">
      <c r="A96" s="5" t="s">
        <v>81</v>
      </c>
      <c r="B96" s="1" t="s">
        <v>92</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23" t="s">
        <v>137</v>
      </c>
      <c r="AF96" s="37">
        <v>8.4000000000000005E-2</v>
      </c>
    </row>
    <row r="97" spans="1:32" ht="20" x14ac:dyDescent="0.25">
      <c r="A97" s="5" t="s">
        <v>82</v>
      </c>
      <c r="B97" s="1" t="s">
        <v>92</v>
      </c>
      <c r="C97" s="1">
        <v>-12000</v>
      </c>
      <c r="D97" s="1">
        <v>-6000</v>
      </c>
      <c r="E97" s="1" t="s">
        <v>92</v>
      </c>
      <c r="F97" s="1" t="s">
        <v>92</v>
      </c>
      <c r="G97" s="1" t="s">
        <v>92</v>
      </c>
      <c r="H97" s="1" t="s">
        <v>92</v>
      </c>
      <c r="I97" s="1">
        <v>-99860000</v>
      </c>
      <c r="J97" s="1">
        <v>-199904000</v>
      </c>
      <c r="K97" s="1">
        <v>-324335000</v>
      </c>
      <c r="L97" s="1">
        <v>-210259000</v>
      </c>
      <c r="M97" s="1">
        <v>-199666000</v>
      </c>
      <c r="N97" s="1" t="s">
        <v>92</v>
      </c>
      <c r="O97" s="1" t="s">
        <v>92</v>
      </c>
      <c r="P97" s="1" t="s">
        <v>92</v>
      </c>
      <c r="Q97" s="1" t="s">
        <v>92</v>
      </c>
      <c r="R97" s="1" t="s">
        <v>92</v>
      </c>
      <c r="S97" s="1" t="s">
        <v>92</v>
      </c>
      <c r="T97" s="1" t="s">
        <v>92</v>
      </c>
      <c r="U97" s="1" t="s">
        <v>92</v>
      </c>
      <c r="V97" s="1" t="s">
        <v>92</v>
      </c>
      <c r="W97" s="1">
        <v>-600022000</v>
      </c>
      <c r="X97" s="1" t="s">
        <v>92</v>
      </c>
      <c r="AE97" s="35" t="s">
        <v>138</v>
      </c>
      <c r="AF97" s="36">
        <f>(AF94)+((AF95)*(AF96-AF94))</f>
        <v>9.5098290000000002E-2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5" t="s">
        <v>139</v>
      </c>
      <c r="AF98" s="66"/>
    </row>
    <row r="99" spans="1:32" ht="20" x14ac:dyDescent="0.25">
      <c r="A99" s="5" t="s">
        <v>84</v>
      </c>
      <c r="B99" s="1" t="s">
        <v>92</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92</v>
      </c>
      <c r="AE99" s="23" t="s">
        <v>140</v>
      </c>
      <c r="AF99" s="24">
        <f>AF86+AF87</f>
        <v>14353076000</v>
      </c>
    </row>
    <row r="100" spans="1:32" ht="20" x14ac:dyDescent="0.25">
      <c r="A100" s="6" t="s">
        <v>85</v>
      </c>
      <c r="B100" s="10" t="s">
        <v>92</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33" t="s">
        <v>141</v>
      </c>
      <c r="AF100" s="34">
        <f>AF99/AF103</f>
        <v>7.8526165627371761E-2</v>
      </c>
    </row>
    <row r="101" spans="1:32" ht="20" x14ac:dyDescent="0.25">
      <c r="A101" s="5" t="s">
        <v>86</v>
      </c>
      <c r="B101" s="1" t="s">
        <v>92</v>
      </c>
      <c r="C101" s="1" t="s">
        <v>92</v>
      </c>
      <c r="D101" s="1" t="s">
        <v>92</v>
      </c>
      <c r="E101" s="1" t="s">
        <v>92</v>
      </c>
      <c r="F101" s="1">
        <v>-222000</v>
      </c>
      <c r="G101" s="1">
        <v>222000</v>
      </c>
      <c r="H101" s="1" t="s">
        <v>92</v>
      </c>
      <c r="I101" s="1" t="s">
        <v>92</v>
      </c>
      <c r="J101" s="1" t="s">
        <v>92</v>
      </c>
      <c r="K101" s="1" t="s">
        <v>92</v>
      </c>
      <c r="L101" s="1" t="s">
        <v>92</v>
      </c>
      <c r="M101" s="1" t="s">
        <v>92</v>
      </c>
      <c r="N101" s="1">
        <v>-197000</v>
      </c>
      <c r="O101" s="1">
        <v>-3453000</v>
      </c>
      <c r="P101" s="1">
        <v>-6686000</v>
      </c>
      <c r="Q101" s="1">
        <v>-15924000</v>
      </c>
      <c r="R101" s="1">
        <v>-9165000</v>
      </c>
      <c r="S101" s="1">
        <v>29848000</v>
      </c>
      <c r="T101" s="1">
        <v>-39682000</v>
      </c>
      <c r="U101" s="1">
        <v>469000</v>
      </c>
      <c r="V101" s="1">
        <v>36050000</v>
      </c>
      <c r="W101" s="1">
        <v>-86740000</v>
      </c>
      <c r="X101" s="1">
        <v>-170140000</v>
      </c>
      <c r="AE101" s="23" t="s">
        <v>142</v>
      </c>
      <c r="AF101" s="49" cm="1">
        <f t="array" ref="AF101">_FV(A1,"Market cap",TRUE)</f>
        <v>168427731968</v>
      </c>
    </row>
    <row r="102" spans="1:32" ht="20" x14ac:dyDescent="0.25">
      <c r="A102" s="6" t="s">
        <v>87</v>
      </c>
      <c r="B102" s="10" t="s">
        <v>92</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33" t="s">
        <v>143</v>
      </c>
      <c r="AF102" s="34">
        <f>AF101/AF103</f>
        <v>0.9214738343726282</v>
      </c>
    </row>
    <row r="103" spans="1:32" ht="20" x14ac:dyDescent="0.25">
      <c r="A103" s="5" t="s">
        <v>88</v>
      </c>
      <c r="B103" s="1" t="s">
        <v>92</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E103" s="35" t="s">
        <v>144</v>
      </c>
      <c r="AF103" s="38">
        <f>AF99+AF101</f>
        <v>182780807968</v>
      </c>
    </row>
    <row r="104" spans="1:32" ht="20" thickBot="1" x14ac:dyDescent="0.3">
      <c r="A104" s="7" t="s">
        <v>89</v>
      </c>
      <c r="B104" s="11" t="s">
        <v>92</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AE104" s="65" t="s">
        <v>145</v>
      </c>
      <c r="AF104" s="66"/>
    </row>
    <row r="105" spans="1:32" ht="21" thickTop="1" x14ac:dyDescent="0.25">
      <c r="A105" s="14" t="s">
        <v>107</v>
      </c>
      <c r="B105" s="1"/>
      <c r="C105" s="15" t="e">
        <f>(C106/B106)-1</f>
        <v>#VALUE!</v>
      </c>
      <c r="D105" s="15">
        <f>(D106/C106)-1</f>
        <v>-2.8368108332181841</v>
      </c>
      <c r="E105" s="15">
        <f>(E106/D106)-1</f>
        <v>0.90325735349432024</v>
      </c>
      <c r="F105" s="15">
        <f>(F106/E106)-1</f>
        <v>4.2414624505928851</v>
      </c>
      <c r="G105" s="15">
        <f>(G106/F106)-1</f>
        <v>-1.8927825411547694E-3</v>
      </c>
      <c r="H105" s="15">
        <f t="shared" ref="H105:X105" si="8">(H106/G106)-1</f>
        <v>-0.61909367019749473</v>
      </c>
      <c r="I105" s="15">
        <f t="shared" si="8"/>
        <v>3.8995755315772769</v>
      </c>
      <c r="J105" s="15">
        <f t="shared" si="8"/>
        <v>-0.69096863778606332</v>
      </c>
      <c r="K105" s="15">
        <f t="shared" si="8"/>
        <v>2.6539902536155942</v>
      </c>
      <c r="L105" s="15">
        <f t="shared" si="8"/>
        <v>-0.13219039834224233</v>
      </c>
      <c r="M105" s="15">
        <f t="shared" si="8"/>
        <v>0.10729202384542602</v>
      </c>
      <c r="N105" s="15">
        <f t="shared" si="8"/>
        <v>-1.2498488975114725</v>
      </c>
      <c r="O105" s="15">
        <f t="shared" si="8"/>
        <v>-0.66791106067167405</v>
      </c>
      <c r="P105" s="15">
        <f t="shared" si="8"/>
        <v>4.7571383605377937</v>
      </c>
      <c r="Q105" s="15">
        <f t="shared" si="8"/>
        <v>6.1750642412503023</v>
      </c>
      <c r="R105" s="15">
        <f t="shared" si="8"/>
        <v>0.80571820452949727</v>
      </c>
      <c r="S105" s="15">
        <f t="shared" si="8"/>
        <v>0.21349952435896968</v>
      </c>
      <c r="T105" s="15">
        <f t="shared" si="8"/>
        <v>0.43718535298588646</v>
      </c>
      <c r="U105" s="15">
        <f t="shared" si="8"/>
        <v>8.5497773772723384E-2</v>
      </c>
      <c r="V105" s="15">
        <f t="shared" si="8"/>
        <v>-1.6143104112048408</v>
      </c>
      <c r="W105" s="15">
        <f t="shared" si="8"/>
        <v>-1.0684108163474766</v>
      </c>
      <c r="X105" s="15">
        <f t="shared" si="8"/>
        <v>-13.263898465618489</v>
      </c>
      <c r="Y105" s="59">
        <v>6540000000</v>
      </c>
      <c r="Z105" s="59">
        <v>8404000000</v>
      </c>
      <c r="AA105" s="59">
        <v>10190000000</v>
      </c>
      <c r="AB105" s="59">
        <v>11230000000</v>
      </c>
      <c r="AC105" s="59">
        <v>13051000000</v>
      </c>
      <c r="AD105" s="15"/>
      <c r="AE105" s="25" t="s">
        <v>108</v>
      </c>
      <c r="AF105" s="26">
        <f>(AF100*AF92)+(AF102*AF97)</f>
        <v>9.0927646129103923E-2</v>
      </c>
    </row>
    <row r="106" spans="1:32" ht="19" x14ac:dyDescent="0.25">
      <c r="A106" s="5" t="s">
        <v>90</v>
      </c>
      <c r="B106" s="1" t="s">
        <v>92</v>
      </c>
      <c r="C106" s="1">
        <v>-7237000</v>
      </c>
      <c r="D106" s="1">
        <v>13293000</v>
      </c>
      <c r="E106" s="1">
        <v>25300000</v>
      </c>
      <c r="F106" s="1">
        <v>132609000</v>
      </c>
      <c r="G106" s="1">
        <v>132358000</v>
      </c>
      <c r="H106" s="1">
        <v>50416000</v>
      </c>
      <c r="I106" s="1">
        <v>247017000</v>
      </c>
      <c r="J106" s="1">
        <v>76336000</v>
      </c>
      <c r="K106" s="1">
        <v>278931000</v>
      </c>
      <c r="L106" s="1">
        <v>242059000</v>
      </c>
      <c r="M106" s="1">
        <v>268030000</v>
      </c>
      <c r="N106" s="1">
        <v>-66967000</v>
      </c>
      <c r="O106" s="1">
        <v>-22239000</v>
      </c>
      <c r="P106" s="1">
        <v>-128033000</v>
      </c>
      <c r="Q106" s="1">
        <v>-918645000</v>
      </c>
      <c r="R106" s="1">
        <v>-1658814000</v>
      </c>
      <c r="S106" s="1">
        <v>-2012970000</v>
      </c>
      <c r="T106" s="1">
        <v>-2893011000</v>
      </c>
      <c r="U106" s="1">
        <v>-3140357000</v>
      </c>
      <c r="V106" s="1">
        <v>1929154000</v>
      </c>
      <c r="W106" s="1">
        <v>-131975000</v>
      </c>
      <c r="X106" s="1">
        <v>1618528000</v>
      </c>
      <c r="Y106" s="55">
        <f>X106*(1+$AF$106)</f>
        <v>1752231946.7040081</v>
      </c>
      <c r="Z106" s="55">
        <f t="shared" ref="Z106:AC106" si="9">Y106*(1+$AF$106)</f>
        <v>1896980957.4194069</v>
      </c>
      <c r="AA106" s="55">
        <f t="shared" si="9"/>
        <v>2053687446.7908125</v>
      </c>
      <c r="AB106" s="55">
        <f t="shared" si="9"/>
        <v>2223339202.5419698</v>
      </c>
      <c r="AC106" s="55">
        <f t="shared" si="9"/>
        <v>2407005611.9223471</v>
      </c>
      <c r="AD106" s="39" t="s">
        <v>146</v>
      </c>
      <c r="AE106" s="40" t="s">
        <v>147</v>
      </c>
      <c r="AF106" s="41">
        <f>(SUM(Y4:AC4)/5)</f>
        <v>8.2608361859669938E-2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60">
        <f>AC105*(1+AF107)/(AF108-AF107)</f>
        <v>202908427426.69324</v>
      </c>
      <c r="AD107" s="43" t="s">
        <v>148</v>
      </c>
      <c r="AE107" s="44" t="s">
        <v>149</v>
      </c>
      <c r="AF107" s="45">
        <v>2.5000000000000001E-2</v>
      </c>
    </row>
    <row r="108" spans="1:32" ht="19" x14ac:dyDescent="0.25">
      <c r="Y108" s="42">
        <f t="shared" ref="Y108:AA108" si="10">Y107+Y106</f>
        <v>1752231946.7040081</v>
      </c>
      <c r="Z108" s="42">
        <f t="shared" si="10"/>
        <v>1896980957.4194069</v>
      </c>
      <c r="AA108" s="42">
        <f t="shared" si="10"/>
        <v>2053687446.7908125</v>
      </c>
      <c r="AB108" s="42">
        <f>AB107+AB106</f>
        <v>2223339202.5419698</v>
      </c>
      <c r="AC108" s="60">
        <f>AC107+AC105</f>
        <v>215959427426.69324</v>
      </c>
      <c r="AD108" s="43" t="s">
        <v>144</v>
      </c>
      <c r="AE108" s="46" t="s">
        <v>150</v>
      </c>
      <c r="AF108" s="47">
        <f>AF105</f>
        <v>9.0927646129103923E-2</v>
      </c>
    </row>
    <row r="109" spans="1:32" ht="19" x14ac:dyDescent="0.25">
      <c r="Y109" s="61" t="s">
        <v>151</v>
      </c>
      <c r="Z109" s="62"/>
    </row>
    <row r="110" spans="1:32" ht="20" x14ac:dyDescent="0.25">
      <c r="Y110" s="48" t="s">
        <v>152</v>
      </c>
      <c r="Z110" s="49">
        <f>NPV(AF108,Y108,Z108,AA108,AB108,AC108)</f>
        <v>146114691696.81082</v>
      </c>
    </row>
    <row r="111" spans="1:32" ht="20" x14ac:dyDescent="0.25">
      <c r="Y111" s="48" t="s">
        <v>153</v>
      </c>
      <c r="Z111" s="49">
        <f>X40</f>
        <v>6058452000</v>
      </c>
    </row>
    <row r="112" spans="1:32" ht="20" x14ac:dyDescent="0.25">
      <c r="Y112" s="48" t="s">
        <v>140</v>
      </c>
      <c r="Z112" s="49">
        <f>AF99</f>
        <v>14353076000</v>
      </c>
    </row>
    <row r="113" spans="25:26" ht="20" x14ac:dyDescent="0.25">
      <c r="Y113" s="48" t="s">
        <v>154</v>
      </c>
      <c r="Z113" s="49">
        <f>Z110+Z111-Z112</f>
        <v>137820067696.81082</v>
      </c>
    </row>
    <row r="114" spans="25:26" ht="20" x14ac:dyDescent="0.25">
      <c r="Y114" s="48" t="s">
        <v>155</v>
      </c>
      <c r="Z114" s="50">
        <f>X34*(1+(5*AD16))</f>
        <v>455826608.70267093</v>
      </c>
    </row>
    <row r="115" spans="25:26" ht="20" x14ac:dyDescent="0.25">
      <c r="Y115" s="51" t="s">
        <v>156</v>
      </c>
      <c r="Z115" s="58">
        <f>Z113/Z114</f>
        <v>302.35195810323756</v>
      </c>
    </row>
    <row r="116" spans="25:26" ht="20" x14ac:dyDescent="0.25">
      <c r="Y116" s="48" t="s">
        <v>157</v>
      </c>
      <c r="Z116" s="57" cm="1">
        <f t="array" ref="Z116">_FV(A1,"Price (Extended hours)",TRUE)</f>
        <v>381</v>
      </c>
    </row>
    <row r="117" spans="25:26" ht="20" x14ac:dyDescent="0.25">
      <c r="Y117" s="52" t="s">
        <v>158</v>
      </c>
      <c r="Z117" s="53">
        <f>Z115/Z116-1</f>
        <v>-0.20642530681564941</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simplywall.st/stocks/us/media/nasdaq-nflx/netflix/future" xr:uid="{597824A8-5611-BD48-811A-9F209F2EDF56}"/>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2023-03-13T18:10:12Z</dcterms:created>
  <dcterms:modified xsi:type="dcterms:W3CDTF">2023-05-27T05:01:01Z</dcterms:modified>
</cp:coreProperties>
</file>