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o Be Modeled/"/>
    </mc:Choice>
  </mc:AlternateContent>
  <xr:revisionPtr revIDLastSave="0" documentId="13_ncr:1_{A8D50FAD-CA3C-CA4A-A9B5-20F937155D7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90" i="1" l="1"/>
  <c r="AI89" i="1"/>
  <c r="AI101" i="1"/>
  <c r="AJ16" i="1" s="1"/>
  <c r="AC111" i="1"/>
  <c r="AI97" i="1"/>
  <c r="AI91" i="1"/>
  <c r="AI87" i="1"/>
  <c r="AI86" i="1"/>
  <c r="AI99" i="1" s="1"/>
  <c r="AI85" i="1"/>
  <c r="AI88" i="1" s="1"/>
  <c r="AI92" i="1" s="1"/>
  <c r="AG19" i="1"/>
  <c r="AH16" i="1"/>
  <c r="AG16" i="1"/>
  <c r="AC114" i="1" s="1"/>
  <c r="AJ13" i="1"/>
  <c r="AI13" i="1"/>
  <c r="AH13" i="1"/>
  <c r="AG13" i="1"/>
  <c r="AJ10" i="1"/>
  <c r="AI10" i="1"/>
  <c r="AH10" i="1"/>
  <c r="AG10" i="1"/>
  <c r="AJ7" i="1"/>
  <c r="AI7" i="1"/>
  <c r="AH7" i="1"/>
  <c r="AG7" i="1"/>
  <c r="AJ4" i="1"/>
  <c r="AI4" i="1"/>
  <c r="AH4" i="1"/>
  <c r="AG4" i="1"/>
  <c r="AF4" i="1"/>
  <c r="AE4" i="1"/>
  <c r="AD4" i="1"/>
  <c r="AC4" i="1"/>
  <c r="AI106" i="1" s="1"/>
  <c r="AB106" i="1" s="1"/>
  <c r="AC106" i="1" s="1"/>
  <c r="AD106" i="1" s="1"/>
  <c r="AE106" i="1" s="1"/>
  <c r="AF106" i="1" s="1"/>
  <c r="AB4" i="1"/>
  <c r="X9" i="1"/>
  <c r="Y9" i="1"/>
  <c r="Z9" i="1"/>
  <c r="AA9" i="1"/>
  <c r="X13" i="1"/>
  <c r="Y13" i="1"/>
  <c r="Z13" i="1"/>
  <c r="AA13" i="1"/>
  <c r="X20" i="1"/>
  <c r="Y20" i="1"/>
  <c r="Z20" i="1"/>
  <c r="AA20" i="1"/>
  <c r="X29" i="1"/>
  <c r="Y29" i="1"/>
  <c r="Z29" i="1"/>
  <c r="AA29" i="1"/>
  <c r="X35" i="1"/>
  <c r="Y35" i="1"/>
  <c r="Z35" i="1"/>
  <c r="AA35" i="1"/>
  <c r="X80" i="1"/>
  <c r="Y80" i="1"/>
  <c r="Z80" i="1"/>
  <c r="AA80" i="1"/>
  <c r="X89" i="1"/>
  <c r="Y89" i="1"/>
  <c r="Z89" i="1"/>
  <c r="AA89" i="1"/>
  <c r="X105" i="1"/>
  <c r="Y105" i="1"/>
  <c r="Z105" i="1"/>
  <c r="AA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I16" i="1" l="1"/>
  <c r="AC112" i="1"/>
  <c r="AI103" i="1"/>
  <c r="AI102" i="1" s="1"/>
  <c r="AI100" i="1" l="1"/>
  <c r="AI105" i="1" s="1"/>
  <c r="AI108" i="1" s="1"/>
  <c r="AB108" i="1" l="1"/>
  <c r="AC108" i="1"/>
  <c r="AF107" i="1"/>
  <c r="AF108" i="1" s="1"/>
  <c r="AE108" i="1"/>
  <c r="AD108" i="1"/>
  <c r="AC110" i="1" l="1"/>
  <c r="AC113" i="1" s="1"/>
  <c r="AC115" i="1" s="1"/>
  <c r="AC117" i="1" s="1"/>
  <c r="AC118" i="1" l="1"/>
</calcChain>
</file>

<file path=xl/sharedStrings.xml><?xml version="1.0" encoding="utf-8"?>
<sst xmlns="http://schemas.openxmlformats.org/spreadsheetml/2006/main" count="810" uniqueCount="161">
  <si>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</si>
  <si>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</si>
  <si>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</si>
  <si>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</si>
  <si>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</si>
  <si>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</si>
  <si>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</si>
  <si>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</si>
  <si>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</si>
  <si>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</si>
  <si>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</si>
  <si>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</si>
  <si>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</si>
  <si>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</si>
  <si>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</si>
  <si>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</si>
  <si>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</si>
  <si>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</si>
  <si>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</si>
  <si>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</si>
  <si>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</si>
  <si>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</si>
  <si>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</si>
  <si>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</si>
  <si>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</si>
  <si>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</si>
  <si>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</si>
  <si>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</si>
  <si>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</si>
  <si>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</si>
  <si>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</si>
  <si>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</si>
  <si>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</si>
  <si>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</si>
  <si>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</si>
  <si>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</si>
  <si>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</si>
  <si>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</si>
  <si>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</si>
  <si>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</si>
  <si>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</si>
  <si>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</si>
  <si>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</si>
  <si>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</si>
  <si>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</si>
  <si>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</si>
  <si>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</si>
  <si>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</si>
  <si>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</si>
  <si>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</si>
  <si>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</si>
  <si>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</si>
  <si>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</si>
  <si>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</si>
  <si>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</si>
  <si>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</si>
  <si>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</si>
  <si>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</si>
  <si>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</si>
  <si>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</si>
  <si>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</si>
  <si>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</si>
  <si>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</si>
  <si>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</si>
  <si>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</si>
  <si>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</si>
  <si>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</si>
  <si>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</si>
  <si>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</si>
  <si>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</si>
  <si>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</si>
  <si>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</si>
  <si>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</si>
  <si>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</si>
  <si>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</si>
  <si>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</si>
  <si>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</si>
  <si>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</si>
  <si>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</si>
  <si>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</si>
  <si>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</si>
  <si>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</si>
  <si>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</si>
  <si>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</si>
  <si>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</si>
  <si>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</si>
  <si>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</si>
  <si>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</si>
  <si>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</si>
  <si>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</si>
  <si>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</si>
  <si>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</si>
  <si>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</si>
  <si>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</si>
  <si>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</si>
  <si>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</si>
  <si>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</si>
  <si>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</si>
  <si>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</si>
  <si>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</si>
  <si>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</si>
  <si>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</si>
  <si>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</si>
  <si>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</si>
  <si>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</si>
  <si>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</si>
  <si>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</si>
  <si>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</si>
  <si>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</si>
  <si>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Booking Holdings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</si>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</sst>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7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0" fontId="11" fillId="7" borderId="9" xfId="0" applyFont="1" applyFill="1" applyBorder="1" applyAlignment="1">
      <alignment horizontal="left" vertical="center" wrapText="1"/>
    </xf>
    <xf numFmtId="39" fontId="11" fillId="7" borderId="10" xfId="0" applyNumberFormat="1" applyFont="1" applyFill="1" applyBorder="1"/>
    <xf numFmtId="164" fontId="12" fillId="4" borderId="8" xfId="0" applyNumberFormat="1" applyFont="1" applyFill="1" applyBorder="1"/>
    <xf numFmtId="164" fontId="10" fillId="7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/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4" fontId="1" fillId="7" borderId="9" xfId="0" applyNumberFormat="1" applyFont="1" applyFill="1" applyBorder="1" applyAlignment="1">
      <alignment wrapText="1"/>
    </xf>
    <xf numFmtId="167" fontId="1" fillId="7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075531/000104746903011145/0001047469-03-011145-index.html" TargetMode="External"/><Relationship Id="rId18" Type="http://schemas.openxmlformats.org/officeDocument/2006/relationships/hyperlink" Target="https://www.sec.gov/Archives/edgar/data/1075531/000110465906014649/a06-2010_110k.htm" TargetMode="External"/><Relationship Id="rId26" Type="http://schemas.openxmlformats.org/officeDocument/2006/relationships/hyperlink" Target="https://www.sec.gov/Archives/edgar/data/1075531/000110465910008002/0001104659-10-008002-index.html" TargetMode="External"/><Relationship Id="rId39" Type="http://schemas.openxmlformats.org/officeDocument/2006/relationships/hyperlink" Target="https://www.sec.gov/Archives/edgar/data/1075531/000107553116000084/0001075531-16-000084-index.html" TargetMode="External"/><Relationship Id="rId21" Type="http://schemas.openxmlformats.org/officeDocument/2006/relationships/hyperlink" Target="https://www.sec.gov/Archives/edgar/data/1075531/000110465907015407/a07-5554_110k.htm" TargetMode="External"/><Relationship Id="rId34" Type="http://schemas.openxmlformats.org/officeDocument/2006/relationships/hyperlink" Target="https://www.sec.gov/Archives/edgar/data/1075531/000107553114000007/pcln-20131231_10k.htm" TargetMode="External"/><Relationship Id="rId42" Type="http://schemas.openxmlformats.org/officeDocument/2006/relationships/hyperlink" Target="https://www.sec.gov/Archives/edgar/data/1075531/000107553118000015/0001075531-18-000015-index.html" TargetMode="External"/><Relationship Id="rId47" Type="http://schemas.openxmlformats.org/officeDocument/2006/relationships/hyperlink" Target="https://www.sec.gov/Archives/edgar/data/1075531/000107553120000011/0001075531-20-000011-index.html" TargetMode="External"/><Relationship Id="rId50" Type="http://schemas.openxmlformats.org/officeDocument/2006/relationships/hyperlink" Target="https://www.sec.gov/Archives/edgar/data/1075531/000107553122000008/0001075531-22-000008-index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075531/000110465905011153/0001104659-05-011153-index.html" TargetMode="External"/><Relationship Id="rId29" Type="http://schemas.openxmlformats.org/officeDocument/2006/relationships/hyperlink" Target="https://www.sec.gov/Archives/edgar/data/1075531/000110465911010302/a11-2103_110k.htm" TargetMode="External"/><Relationship Id="rId11" Type="http://schemas.openxmlformats.org/officeDocument/2006/relationships/hyperlink" Target="https://www.sec.gov/Archives/edgar/data/1075531/000100547702001441/0001005477-02-001441-index.html" TargetMode="External"/><Relationship Id="rId24" Type="http://schemas.openxmlformats.org/officeDocument/2006/relationships/hyperlink" Target="https://www.sec.gov/Archives/edgar/data/1075531/000110465909011154/0001104659-09-011154-index.html" TargetMode="External"/><Relationship Id="rId32" Type="http://schemas.openxmlformats.org/officeDocument/2006/relationships/hyperlink" Target="https://www.sec.gov/Archives/edgar/data/1075531/000107553113000011/0001075531-13-000011-index.html" TargetMode="External"/><Relationship Id="rId37" Type="http://schemas.openxmlformats.org/officeDocument/2006/relationships/hyperlink" Target="https://www.sec.gov/Archives/edgar/data/1075531/000107553115000007/pcln-20141231_10k.htm" TargetMode="External"/><Relationship Id="rId40" Type="http://schemas.openxmlformats.org/officeDocument/2006/relationships/hyperlink" Target="https://www.sec.gov/Archives/edgar/data/1075531/000107553117000009/0001075531-17-000009-index.html" TargetMode="External"/><Relationship Id="rId45" Type="http://schemas.openxmlformats.org/officeDocument/2006/relationships/hyperlink" Target="https://www.sec.gov/Archives/edgar/data/1075531/000107553119000009/0001075531-19-000009-index.html" TargetMode="External"/><Relationship Id="rId53" Type="http://schemas.openxmlformats.org/officeDocument/2006/relationships/hyperlink" Target="https://www.sec.gov/Archives/edgar/data/1075531/000107553123000016/0001075531-23-000016-index.htm" TargetMode="External"/><Relationship Id="rId5" Type="http://schemas.openxmlformats.org/officeDocument/2006/relationships/hyperlink" Target="https://sec.gov/" TargetMode="External"/><Relationship Id="rId10" Type="http://schemas.openxmlformats.org/officeDocument/2006/relationships/hyperlink" Target="https://www.sec.gov/Archives/edgar/data/1075531/000100547702001441/0001005477-02-001441-index.html" TargetMode="External"/><Relationship Id="rId19" Type="http://schemas.openxmlformats.org/officeDocument/2006/relationships/hyperlink" Target="https://www.sec.gov/Archives/edgar/data/1075531/000110465906014649/a06-2010_110k.htm" TargetMode="External"/><Relationship Id="rId31" Type="http://schemas.openxmlformats.org/officeDocument/2006/relationships/hyperlink" Target="https://www.sec.gov/Archives/edgar/data/1075531/000107553112000005/0001075531-12-000005-index.html" TargetMode="External"/><Relationship Id="rId44" Type="http://schemas.openxmlformats.org/officeDocument/2006/relationships/hyperlink" Target="https://www.sec.gov/Archives/edgar/data/1075531/000107553119000009/0001075531-19-000009-index.html" TargetMode="External"/><Relationship Id="rId52" Type="http://schemas.openxmlformats.org/officeDocument/2006/relationships/hyperlink" Target="https://www.sec.gov/Archives/edgar/data/1075531/000107553123000016/0001075531-23-000016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075531/000100547701002385/0001005477-01-002385-index.html" TargetMode="External"/><Relationship Id="rId14" Type="http://schemas.openxmlformats.org/officeDocument/2006/relationships/hyperlink" Target="https://www.sec.gov/Archives/edgar/data/1075531/000110465904007430/0001104659-04-007430-index.html" TargetMode="External"/><Relationship Id="rId22" Type="http://schemas.openxmlformats.org/officeDocument/2006/relationships/hyperlink" Target="https://www.sec.gov/Archives/edgar/data/1075531/000110465908014464/a08-2574_110k.htm" TargetMode="External"/><Relationship Id="rId27" Type="http://schemas.openxmlformats.org/officeDocument/2006/relationships/hyperlink" Target="https://www.sec.gov/Archives/edgar/data/1075531/000110465910008002/0001104659-10-008002-index.html" TargetMode="External"/><Relationship Id="rId30" Type="http://schemas.openxmlformats.org/officeDocument/2006/relationships/hyperlink" Target="https://www.sec.gov/Archives/edgar/data/1075531/000107553112000005/0001075531-12-000005-index.html" TargetMode="External"/><Relationship Id="rId35" Type="http://schemas.openxmlformats.org/officeDocument/2006/relationships/hyperlink" Target="https://www.sec.gov/Archives/edgar/data/1075531/000107553114000007/pcln-20131231_10k.htm" TargetMode="External"/><Relationship Id="rId43" Type="http://schemas.openxmlformats.org/officeDocument/2006/relationships/hyperlink" Target="https://www.sec.gov/Archives/edgar/data/1075531/000107553118000015/0001075531-18-000015-index.html" TargetMode="External"/><Relationship Id="rId48" Type="http://schemas.openxmlformats.org/officeDocument/2006/relationships/hyperlink" Target="https://www.sec.gov/Archives/edgar/data/1075531/000107553121000019/0001075531-21-000019-index.htm" TargetMode="External"/><Relationship Id="rId8" Type="http://schemas.openxmlformats.org/officeDocument/2006/relationships/hyperlink" Target="https://www.sec.gov/Archives/edgar/data/1075531/000100547701002385/0001005477-01-002385-index.html" TargetMode="External"/><Relationship Id="rId51" Type="http://schemas.openxmlformats.org/officeDocument/2006/relationships/hyperlink" Target="https://www.sec.gov/Archives/edgar/data/1075531/000107553122000008/0001075531-22-000008-index.htm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075531/000104746903011145/0001047469-03-011145-index.html" TargetMode="External"/><Relationship Id="rId17" Type="http://schemas.openxmlformats.org/officeDocument/2006/relationships/hyperlink" Target="https://www.sec.gov/Archives/edgar/data/1075531/000110465905011153/0001104659-05-011153-index.html" TargetMode="External"/><Relationship Id="rId25" Type="http://schemas.openxmlformats.org/officeDocument/2006/relationships/hyperlink" Target="https://www.sec.gov/Archives/edgar/data/1075531/000110465909011154/0001104659-09-011154-index.html" TargetMode="External"/><Relationship Id="rId33" Type="http://schemas.openxmlformats.org/officeDocument/2006/relationships/hyperlink" Target="https://www.sec.gov/Archives/edgar/data/1075531/000107553113000011/0001075531-13-000011-index.html" TargetMode="External"/><Relationship Id="rId38" Type="http://schemas.openxmlformats.org/officeDocument/2006/relationships/hyperlink" Target="https://www.sec.gov/Archives/edgar/data/1075531/000107553116000084/0001075531-16-000084-index.html" TargetMode="External"/><Relationship Id="rId46" Type="http://schemas.openxmlformats.org/officeDocument/2006/relationships/hyperlink" Target="https://www.sec.gov/Archives/edgar/data/1075531/000107553120000011/0001075531-20-000011-index.html" TargetMode="External"/><Relationship Id="rId20" Type="http://schemas.openxmlformats.org/officeDocument/2006/relationships/hyperlink" Target="https://www.sec.gov/Archives/edgar/data/1075531/000110465907015407/a07-5554_110k.htm" TargetMode="External"/><Relationship Id="rId41" Type="http://schemas.openxmlformats.org/officeDocument/2006/relationships/hyperlink" Target="https://www.sec.gov/Archives/edgar/data/1075531/000107553117000009/0001075531-17-000009-index.html" TargetMode="External"/><Relationship Id="rId54" Type="http://schemas.openxmlformats.org/officeDocument/2006/relationships/hyperlink" Target="https://finbox.com/NASDAQGS:BKNG/explorer/revenue_proj" TargetMode="External"/><Relationship Id="rId1" Type="http://schemas.openxmlformats.org/officeDocument/2006/relationships/hyperlink" Target="https://roic.ai/company/BKNG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075531/000110465904007430/0001104659-04-007430-index.html" TargetMode="External"/><Relationship Id="rId23" Type="http://schemas.openxmlformats.org/officeDocument/2006/relationships/hyperlink" Target="https://www.sec.gov/Archives/edgar/data/1075531/000110465908014464/a08-2574_110k.htm" TargetMode="External"/><Relationship Id="rId28" Type="http://schemas.openxmlformats.org/officeDocument/2006/relationships/hyperlink" Target="https://www.sec.gov/Archives/edgar/data/1075531/000110465911010302/a11-2103_110k.htm" TargetMode="External"/><Relationship Id="rId36" Type="http://schemas.openxmlformats.org/officeDocument/2006/relationships/hyperlink" Target="https://www.sec.gov/Archives/edgar/data/1075531/000107553115000007/pcln-20141231_10k.htm" TargetMode="External"/><Relationship Id="rId49" Type="http://schemas.openxmlformats.org/officeDocument/2006/relationships/hyperlink" Target="https://www.sec.gov/Archives/edgar/data/1075531/000107553121000019/0001075531-21-000019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8"/>
  <sheetViews>
    <sheetView tabSelected="1" zoomScale="80" zoomScaleNormal="80" workbookViewId="0">
      <pane xSplit="1" ySplit="1" topLeftCell="AA86" activePane="bottomRight" state="frozen"/>
      <selection pane="topRight"/>
      <selection pane="bottomLeft"/>
      <selection pane="bottomRight" activeCell="AE116" sqref="AE116"/>
    </sheetView>
  </sheetViews>
  <sheetFormatPr baseColWidth="10" defaultRowHeight="16" x14ac:dyDescent="0.2"/>
  <cols>
    <col min="1" max="1" width="50" customWidth="1"/>
    <col min="2" max="27" width="15" customWidth="1"/>
    <col min="28" max="36" width="21" customWidth="1"/>
  </cols>
  <sheetData>
    <row r="1" spans="1:36" ht="22" thickBot="1" x14ac:dyDescent="0.3">
      <c r="A1" s="3" t="s">
        <v>109</v>
      </c>
      <c r="B1" s="8">
        <v>1997</v>
      </c>
      <c r="C1" s="8">
        <v>1998</v>
      </c>
      <c r="D1" s="8">
        <v>1999</v>
      </c>
      <c r="E1" s="8">
        <v>2000</v>
      </c>
      <c r="F1" s="8">
        <v>2001</v>
      </c>
      <c r="G1" s="8">
        <v>2002</v>
      </c>
      <c r="H1" s="8">
        <v>2003</v>
      </c>
      <c r="I1" s="8">
        <v>2004</v>
      </c>
      <c r="J1" s="8">
        <v>2005</v>
      </c>
      <c r="K1" s="8">
        <v>2006</v>
      </c>
      <c r="L1" s="8">
        <v>2007</v>
      </c>
      <c r="M1" s="8">
        <v>2008</v>
      </c>
      <c r="N1" s="8">
        <v>2009</v>
      </c>
      <c r="O1" s="8">
        <v>2010</v>
      </c>
      <c r="P1" s="8">
        <v>2011</v>
      </c>
      <c r="Q1" s="8">
        <v>2012</v>
      </c>
      <c r="R1" s="8">
        <v>2013</v>
      </c>
      <c r="S1" s="8">
        <v>2014</v>
      </c>
      <c r="T1" s="8">
        <v>2015</v>
      </c>
      <c r="U1" s="8">
        <v>2016</v>
      </c>
      <c r="V1" s="8">
        <v>2017</v>
      </c>
      <c r="W1" s="8">
        <v>2018</v>
      </c>
      <c r="X1" s="8">
        <v>2019</v>
      </c>
      <c r="Y1" s="8">
        <v>2020</v>
      </c>
      <c r="Z1" s="8">
        <v>2021</v>
      </c>
      <c r="AA1" s="8">
        <v>2022</v>
      </c>
      <c r="AB1" s="27">
        <v>2023</v>
      </c>
      <c r="AC1" s="27">
        <v>2024</v>
      </c>
      <c r="AD1" s="27">
        <v>2025</v>
      </c>
      <c r="AE1" s="27">
        <v>2026</v>
      </c>
      <c r="AF1" s="27">
        <v>2027</v>
      </c>
    </row>
    <row r="2" spans="1:36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/>
      <c r="AF2" s="9"/>
      <c r="AG2" s="9"/>
      <c r="AH2" s="9"/>
      <c r="AI2" s="9"/>
      <c r="AJ2" s="9"/>
    </row>
    <row r="3" spans="1:36" ht="40" x14ac:dyDescent="0.25">
      <c r="A3" s="5" t="s">
        <v>1</v>
      </c>
      <c r="B3" s="1" t="s">
        <v>92</v>
      </c>
      <c r="C3" s="1">
        <v>35200000</v>
      </c>
      <c r="D3" s="1">
        <v>482400000</v>
      </c>
      <c r="E3" s="1">
        <v>1235396000</v>
      </c>
      <c r="F3" s="1">
        <v>1171753000</v>
      </c>
      <c r="G3" s="1">
        <v>1003606000</v>
      </c>
      <c r="H3" s="1">
        <v>863661000</v>
      </c>
      <c r="I3" s="1">
        <v>914372000</v>
      </c>
      <c r="J3" s="1">
        <v>962660000</v>
      </c>
      <c r="K3" s="1">
        <v>1123103000</v>
      </c>
      <c r="L3" s="1">
        <v>1409409000</v>
      </c>
      <c r="M3" s="1">
        <v>1884806000</v>
      </c>
      <c r="N3" s="1">
        <v>2338212000</v>
      </c>
      <c r="O3" s="1">
        <v>3084905000</v>
      </c>
      <c r="P3" s="1">
        <v>4355610000</v>
      </c>
      <c r="Q3" s="1">
        <v>5260956000</v>
      </c>
      <c r="R3" s="1">
        <v>6793306000</v>
      </c>
      <c r="S3" s="1">
        <v>8441971000</v>
      </c>
      <c r="T3" s="1">
        <v>9223987000</v>
      </c>
      <c r="U3" s="1">
        <v>10743006000</v>
      </c>
      <c r="V3" s="1">
        <v>12681082000</v>
      </c>
      <c r="W3" s="1">
        <v>14527000000</v>
      </c>
      <c r="X3" s="1">
        <v>15066000000</v>
      </c>
      <c r="Y3" s="1">
        <v>6796000000</v>
      </c>
      <c r="Z3" s="1">
        <v>10958000000</v>
      </c>
      <c r="AA3" s="1">
        <v>17090000000</v>
      </c>
      <c r="AB3" s="28">
        <v>20087000000</v>
      </c>
      <c r="AC3" s="28">
        <v>22248000000</v>
      </c>
      <c r="AD3" s="28">
        <v>24374000000</v>
      </c>
      <c r="AE3" s="28">
        <v>25849000000</v>
      </c>
      <c r="AF3" s="28">
        <v>28074000000</v>
      </c>
      <c r="AG3" s="18" t="s">
        <v>110</v>
      </c>
      <c r="AH3" s="19" t="s">
        <v>111</v>
      </c>
      <c r="AI3" s="19" t="s">
        <v>112</v>
      </c>
      <c r="AJ3" s="19" t="s">
        <v>113</v>
      </c>
    </row>
    <row r="4" spans="1:36" ht="19" x14ac:dyDescent="0.25">
      <c r="A4" s="14" t="s">
        <v>94</v>
      </c>
      <c r="B4" s="1"/>
      <c r="C4" s="15" t="e">
        <f>(C3/B3)-1</f>
        <v>#VALUE!</v>
      </c>
      <c r="D4" s="15">
        <f>(D3/C3)-1</f>
        <v>12.704545454545455</v>
      </c>
      <c r="E4" s="15">
        <f>(E3/D3)-1</f>
        <v>1.5609369817578771</v>
      </c>
      <c r="F4" s="15">
        <f t="shared" ref="F4:AF4" si="0">(F3/E3)-1</f>
        <v>-5.1516274943418927E-2</v>
      </c>
      <c r="G4" s="15">
        <f t="shared" si="0"/>
        <v>-0.14350037934615911</v>
      </c>
      <c r="H4" s="16">
        <f t="shared" si="0"/>
        <v>-0.1394421715294647</v>
      </c>
      <c r="I4" s="16">
        <f t="shared" si="0"/>
        <v>5.8716325039569917E-2</v>
      </c>
      <c r="J4" s="16">
        <f t="shared" si="0"/>
        <v>5.2810016054734898E-2</v>
      </c>
      <c r="K4" s="16">
        <f t="shared" si="0"/>
        <v>0.16666632040388096</v>
      </c>
      <c r="L4" s="16">
        <f t="shared" si="0"/>
        <v>0.25492408087236873</v>
      </c>
      <c r="M4" s="16">
        <f t="shared" si="0"/>
        <v>0.33730237283854447</v>
      </c>
      <c r="N4" s="16">
        <f t="shared" si="0"/>
        <v>0.240558444741793</v>
      </c>
      <c r="O4" s="16">
        <f t="shared" si="0"/>
        <v>0.31934358390086093</v>
      </c>
      <c r="P4" s="16">
        <f t="shared" si="0"/>
        <v>0.41191057747321236</v>
      </c>
      <c r="Q4" s="16">
        <f t="shared" si="0"/>
        <v>0.2078574528022481</v>
      </c>
      <c r="R4" s="16">
        <f t="shared" si="0"/>
        <v>0.29126835502900983</v>
      </c>
      <c r="S4" s="16">
        <f t="shared" si="0"/>
        <v>0.24268964183271002</v>
      </c>
      <c r="T4" s="16">
        <f t="shared" si="0"/>
        <v>9.2634291209955588E-2</v>
      </c>
      <c r="U4" s="16">
        <f t="shared" si="0"/>
        <v>0.16468138994558434</v>
      </c>
      <c r="V4" s="16">
        <f t="shared" si="0"/>
        <v>0.18040351089816009</v>
      </c>
      <c r="W4" s="16">
        <f t="shared" si="0"/>
        <v>0.14556470812190958</v>
      </c>
      <c r="X4" s="16">
        <f t="shared" si="0"/>
        <v>3.7103324843394958E-2</v>
      </c>
      <c r="Y4" s="16">
        <f t="shared" si="0"/>
        <v>-0.54891809372096112</v>
      </c>
      <c r="Z4" s="16">
        <f t="shared" si="0"/>
        <v>0.61241907004120066</v>
      </c>
      <c r="AA4" s="16">
        <f t="shared" si="0"/>
        <v>0.55959116627121741</v>
      </c>
      <c r="AB4" s="16">
        <f t="shared" si="0"/>
        <v>0.17536571094207143</v>
      </c>
      <c r="AC4" s="16">
        <f t="shared" si="0"/>
        <v>0.10758201822073987</v>
      </c>
      <c r="AD4" s="16">
        <f t="shared" si="0"/>
        <v>9.5559151384394081E-2</v>
      </c>
      <c r="AE4" s="16">
        <f t="shared" si="0"/>
        <v>6.0515303191925884E-2</v>
      </c>
      <c r="AF4" s="16">
        <f t="shared" si="0"/>
        <v>8.607683082517692E-2</v>
      </c>
      <c r="AG4" s="17">
        <f>(AA4+Z4+Y4)/3</f>
        <v>0.20769738086381898</v>
      </c>
      <c r="AH4" s="17">
        <f>(AA20+Z20+Y20)/3</f>
        <v>0.27078769876801062</v>
      </c>
      <c r="AI4" s="17">
        <f>(AA29+Z29+Y29)/3</f>
        <v>6.4609276188771618</v>
      </c>
      <c r="AJ4" s="17">
        <f>(AA105+Z105+Y105)/3</f>
        <v>-4.3678149509110273</v>
      </c>
    </row>
    <row r="5" spans="1:36" ht="19" x14ac:dyDescent="0.25">
      <c r="A5" s="5" t="s">
        <v>2</v>
      </c>
      <c r="B5" s="1" t="s">
        <v>92</v>
      </c>
      <c r="C5" s="1">
        <v>34600000</v>
      </c>
      <c r="D5" s="1">
        <v>419300000</v>
      </c>
      <c r="E5" s="1">
        <v>1025842000</v>
      </c>
      <c r="F5" s="1">
        <v>978847000</v>
      </c>
      <c r="G5" s="1">
        <v>845240000</v>
      </c>
      <c r="H5" s="1">
        <v>717716000</v>
      </c>
      <c r="I5" s="1">
        <v>716217000</v>
      </c>
      <c r="J5" s="1">
        <v>694797000</v>
      </c>
      <c r="K5" s="1">
        <v>722004000</v>
      </c>
      <c r="L5" s="1">
        <v>769997000</v>
      </c>
      <c r="M5" s="1">
        <v>928835000</v>
      </c>
      <c r="N5" s="1">
        <v>1077449000</v>
      </c>
      <c r="O5" s="1">
        <v>1175934000</v>
      </c>
      <c r="P5" s="1">
        <v>1275730000</v>
      </c>
      <c r="Q5" s="1">
        <v>1177275000</v>
      </c>
      <c r="R5" s="1">
        <v>1077420000</v>
      </c>
      <c r="S5" s="1">
        <v>857841000</v>
      </c>
      <c r="T5" s="1">
        <v>632180000</v>
      </c>
      <c r="U5" s="1">
        <v>428314000</v>
      </c>
      <c r="V5" s="1">
        <v>250537000</v>
      </c>
      <c r="W5" s="1" t="s">
        <v>92</v>
      </c>
      <c r="X5" s="1" t="s">
        <v>92</v>
      </c>
      <c r="Y5" s="1" t="s">
        <v>92</v>
      </c>
      <c r="Z5" s="1" t="s">
        <v>92</v>
      </c>
      <c r="AA5" s="1">
        <v>2465000000</v>
      </c>
    </row>
    <row r="6" spans="1:36" ht="20" x14ac:dyDescent="0.25">
      <c r="A6" s="6" t="s">
        <v>3</v>
      </c>
      <c r="B6" s="10" t="s">
        <v>92</v>
      </c>
      <c r="C6" s="10">
        <v>600000</v>
      </c>
      <c r="D6" s="10">
        <v>63100000</v>
      </c>
      <c r="E6" s="10">
        <v>209554000</v>
      </c>
      <c r="F6" s="10">
        <v>192906000</v>
      </c>
      <c r="G6" s="10">
        <v>158366000</v>
      </c>
      <c r="H6" s="10">
        <v>145945000</v>
      </c>
      <c r="I6" s="10">
        <v>198155000</v>
      </c>
      <c r="J6" s="10">
        <v>267863000</v>
      </c>
      <c r="K6" s="10">
        <v>401099000</v>
      </c>
      <c r="L6" s="10">
        <v>639412000</v>
      </c>
      <c r="M6" s="10">
        <v>955971000</v>
      </c>
      <c r="N6" s="10">
        <v>1260763000</v>
      </c>
      <c r="O6" s="10">
        <v>1908971000</v>
      </c>
      <c r="P6" s="10">
        <v>3079880000</v>
      </c>
      <c r="Q6" s="10">
        <v>4083681000</v>
      </c>
      <c r="R6" s="10">
        <v>5715886000</v>
      </c>
      <c r="S6" s="10">
        <v>7584130000</v>
      </c>
      <c r="T6" s="10">
        <v>8591807000</v>
      </c>
      <c r="U6" s="10">
        <v>10314692000</v>
      </c>
      <c r="V6" s="10">
        <v>12430545000</v>
      </c>
      <c r="W6" s="10" t="s">
        <v>92</v>
      </c>
      <c r="X6" s="10" t="s">
        <v>92</v>
      </c>
      <c r="Y6" s="10" t="s">
        <v>92</v>
      </c>
      <c r="Z6" s="10" t="s">
        <v>92</v>
      </c>
      <c r="AA6" s="10">
        <v>14625000000</v>
      </c>
      <c r="AG6" s="18" t="s">
        <v>114</v>
      </c>
      <c r="AH6" s="19" t="s">
        <v>115</v>
      </c>
      <c r="AI6" s="19" t="s">
        <v>116</v>
      </c>
      <c r="AJ6" s="19" t="s">
        <v>117</v>
      </c>
    </row>
    <row r="7" spans="1:36" ht="19" x14ac:dyDescent="0.25">
      <c r="A7" s="5" t="s">
        <v>4</v>
      </c>
      <c r="B7" s="2" t="s">
        <v>92</v>
      </c>
      <c r="C7" s="2">
        <v>1.7000000000000001E-2</v>
      </c>
      <c r="D7" s="2">
        <v>0.1308</v>
      </c>
      <c r="E7" s="2">
        <v>0.1696</v>
      </c>
      <c r="F7" s="2">
        <v>0.1646</v>
      </c>
      <c r="G7" s="2">
        <v>0.1578</v>
      </c>
      <c r="H7" s="2">
        <v>0.16900000000000001</v>
      </c>
      <c r="I7" s="2">
        <v>0.2167</v>
      </c>
      <c r="J7" s="2">
        <v>0.27829999999999999</v>
      </c>
      <c r="K7" s="2">
        <v>0.35709999999999997</v>
      </c>
      <c r="L7" s="2">
        <v>0.45369999999999999</v>
      </c>
      <c r="M7" s="2">
        <v>0.50719999999999998</v>
      </c>
      <c r="N7" s="2">
        <v>0.53920000000000001</v>
      </c>
      <c r="O7" s="2">
        <v>0.61880000000000002</v>
      </c>
      <c r="P7" s="2">
        <v>0.70709999999999995</v>
      </c>
      <c r="Q7" s="2">
        <v>0.7762</v>
      </c>
      <c r="R7" s="2">
        <v>0.84140000000000004</v>
      </c>
      <c r="S7" s="2">
        <v>0.89839999999999998</v>
      </c>
      <c r="T7" s="2">
        <v>0.93149999999999999</v>
      </c>
      <c r="U7" s="2">
        <v>0.96009999999999995</v>
      </c>
      <c r="V7" s="2">
        <v>0.98019999999999996</v>
      </c>
      <c r="W7" s="2" t="s">
        <v>92</v>
      </c>
      <c r="X7" s="2" t="s">
        <v>92</v>
      </c>
      <c r="Y7" s="2" t="s">
        <v>92</v>
      </c>
      <c r="Z7" s="2" t="s">
        <v>92</v>
      </c>
      <c r="AA7" s="2">
        <v>0.85580000000000001</v>
      </c>
      <c r="AG7" s="17">
        <f>AA7</f>
        <v>0.85580000000000001</v>
      </c>
      <c r="AH7" s="20">
        <f>AA21</f>
        <v>0.28789999999999999</v>
      </c>
      <c r="AI7" s="20">
        <f>AA30</f>
        <v>0.1789</v>
      </c>
      <c r="AJ7" s="20">
        <f>AA106/AA3</f>
        <v>0.36196606202457576</v>
      </c>
    </row>
    <row r="8" spans="1:36" ht="19" x14ac:dyDescent="0.25">
      <c r="A8" s="5" t="s">
        <v>5</v>
      </c>
      <c r="B8" s="1" t="s">
        <v>92</v>
      </c>
      <c r="C8" s="1">
        <v>11100000</v>
      </c>
      <c r="D8" s="1">
        <v>14000000</v>
      </c>
      <c r="E8" s="1" t="s">
        <v>92</v>
      </c>
      <c r="F8" s="1" t="s">
        <v>92</v>
      </c>
      <c r="G8" s="1">
        <v>40964000</v>
      </c>
      <c r="H8" s="1" t="s">
        <v>92</v>
      </c>
      <c r="I8" s="1">
        <v>9171000</v>
      </c>
      <c r="J8" s="1" t="s">
        <v>92</v>
      </c>
      <c r="K8" s="1" t="s">
        <v>92</v>
      </c>
      <c r="L8" s="1">
        <v>13779000</v>
      </c>
      <c r="M8" s="1">
        <v>17956000</v>
      </c>
      <c r="N8" s="1">
        <v>19139000</v>
      </c>
      <c r="O8" s="1">
        <v>20998000</v>
      </c>
      <c r="P8" s="1">
        <v>33813000</v>
      </c>
      <c r="Q8" s="1">
        <v>43685000</v>
      </c>
      <c r="R8" s="1">
        <v>71890000</v>
      </c>
      <c r="S8" s="1">
        <v>97498000</v>
      </c>
      <c r="T8" s="1">
        <v>113617000</v>
      </c>
      <c r="U8" s="1">
        <v>142393000</v>
      </c>
      <c r="V8" s="1">
        <v>189344000</v>
      </c>
      <c r="W8" s="1">
        <v>233000000</v>
      </c>
      <c r="X8" s="1">
        <v>285000000</v>
      </c>
      <c r="Y8" s="1">
        <v>299000000</v>
      </c>
      <c r="Z8" s="1">
        <v>412000000</v>
      </c>
      <c r="AA8" s="1">
        <v>526000000</v>
      </c>
    </row>
    <row r="9" spans="1:36" ht="19" customHeight="1" x14ac:dyDescent="0.25">
      <c r="A9" s="14" t="s">
        <v>95</v>
      </c>
      <c r="B9" s="15" t="e">
        <f>B8/B3</f>
        <v>#VALUE!</v>
      </c>
      <c r="C9" s="15">
        <f t="shared" ref="C9:AA9" si="1">C8/C3</f>
        <v>0.31534090909090912</v>
      </c>
      <c r="D9" s="15">
        <f t="shared" si="1"/>
        <v>2.9021558872305141E-2</v>
      </c>
      <c r="E9" s="15" t="e">
        <f t="shared" si="1"/>
        <v>#VALUE!</v>
      </c>
      <c r="F9" s="15" t="e">
        <f t="shared" si="1"/>
        <v>#VALUE!</v>
      </c>
      <c r="G9" s="15">
        <f t="shared" si="1"/>
        <v>4.0816814566672577E-2</v>
      </c>
      <c r="H9" s="15" t="e">
        <f t="shared" si="1"/>
        <v>#VALUE!</v>
      </c>
      <c r="I9" s="15">
        <f t="shared" si="1"/>
        <v>1.0029834684351664E-2</v>
      </c>
      <c r="J9" s="15" t="e">
        <f t="shared" si="1"/>
        <v>#VALUE!</v>
      </c>
      <c r="K9" s="15" t="e">
        <f t="shared" si="1"/>
        <v>#VALUE!</v>
      </c>
      <c r="L9" s="15">
        <f t="shared" si="1"/>
        <v>9.7764382092068378E-3</v>
      </c>
      <c r="M9" s="15">
        <f t="shared" si="1"/>
        <v>9.5267099107282129E-3</v>
      </c>
      <c r="N9" s="15">
        <f t="shared" si="1"/>
        <v>8.1853142486652194E-3</v>
      </c>
      <c r="O9" s="15">
        <f t="shared" si="1"/>
        <v>6.8066925885886271E-3</v>
      </c>
      <c r="P9" s="15">
        <f t="shared" si="1"/>
        <v>7.7630917368634936E-3</v>
      </c>
      <c r="Q9" s="15">
        <f t="shared" si="1"/>
        <v>8.3036239040965177E-3</v>
      </c>
      <c r="R9" s="15">
        <f t="shared" si="1"/>
        <v>1.0582476337736001E-2</v>
      </c>
      <c r="S9" s="15">
        <f t="shared" si="1"/>
        <v>1.1549198640933497E-2</v>
      </c>
      <c r="T9" s="15">
        <f t="shared" si="1"/>
        <v>1.2317558556836647E-2</v>
      </c>
      <c r="U9" s="15">
        <f t="shared" si="1"/>
        <v>1.3254483893986469E-2</v>
      </c>
      <c r="V9" s="15">
        <f t="shared" si="1"/>
        <v>1.4931218014361865E-2</v>
      </c>
      <c r="W9" s="15">
        <f t="shared" si="1"/>
        <v>1.6039099607627175E-2</v>
      </c>
      <c r="X9" s="15">
        <f t="shared" si="1"/>
        <v>1.8916766228594187E-2</v>
      </c>
      <c r="Y9" s="15">
        <f t="shared" si="1"/>
        <v>4.3996468510888759E-2</v>
      </c>
      <c r="Z9" s="15">
        <f t="shared" si="1"/>
        <v>3.7598101843402079E-2</v>
      </c>
      <c r="AA9" s="15">
        <f t="shared" si="1"/>
        <v>3.0778232884727912E-2</v>
      </c>
      <c r="AG9" s="18" t="s">
        <v>96</v>
      </c>
      <c r="AH9" s="19" t="s">
        <v>97</v>
      </c>
      <c r="AI9" s="19" t="s">
        <v>98</v>
      </c>
      <c r="AJ9" s="19" t="s">
        <v>99</v>
      </c>
    </row>
    <row r="10" spans="1:36" ht="19" x14ac:dyDescent="0.25">
      <c r="A10" s="5" t="s">
        <v>6</v>
      </c>
      <c r="B10" s="1" t="s">
        <v>92</v>
      </c>
      <c r="C10" s="1">
        <v>42400000</v>
      </c>
      <c r="D10" s="1">
        <v>107200000</v>
      </c>
      <c r="E10" s="1">
        <v>250018000</v>
      </c>
      <c r="F10" s="1">
        <v>202735000</v>
      </c>
      <c r="G10" s="1" t="s">
        <v>92</v>
      </c>
      <c r="H10" s="1">
        <v>77694000</v>
      </c>
      <c r="I10" s="1">
        <v>52026000</v>
      </c>
      <c r="J10" s="1">
        <v>115457000</v>
      </c>
      <c r="K10" s="1">
        <v>159876000</v>
      </c>
      <c r="L10" s="1">
        <v>241987000</v>
      </c>
      <c r="M10" s="1">
        <v>219052000</v>
      </c>
      <c r="N10" s="1">
        <v>248707000</v>
      </c>
      <c r="O10" s="1">
        <v>351256000</v>
      </c>
      <c r="P10" s="1">
        <v>475947000</v>
      </c>
      <c r="Q10" s="1">
        <v>683684000</v>
      </c>
      <c r="R10" s="1">
        <v>1023576000</v>
      </c>
      <c r="S10" s="1">
        <v>1400558000</v>
      </c>
      <c r="T10" s="1">
        <v>1695263000</v>
      </c>
      <c r="U10" s="1">
        <v>1948334000</v>
      </c>
      <c r="V10" s="1">
        <v>2434466000</v>
      </c>
      <c r="W10" s="1">
        <v>2974000000</v>
      </c>
      <c r="X10" s="1">
        <v>3330000000</v>
      </c>
      <c r="Y10" s="1">
        <v>2824000000</v>
      </c>
      <c r="Z10" s="1">
        <v>3346000000</v>
      </c>
      <c r="AA10" s="1">
        <v>934000000</v>
      </c>
      <c r="AG10" s="17">
        <f>AA9</f>
        <v>3.0778232884727912E-2</v>
      </c>
      <c r="AH10" s="20">
        <f>AA13</f>
        <v>0.40532475131655937</v>
      </c>
      <c r="AI10" s="20">
        <f>AA80</f>
        <v>2.3639555295494441E-2</v>
      </c>
      <c r="AJ10" s="20">
        <f>AA89</f>
        <v>2.1533060269163254E-2</v>
      </c>
    </row>
    <row r="11" spans="1:36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>
        <v>42248000</v>
      </c>
      <c r="I11" s="1">
        <v>93047000</v>
      </c>
      <c r="J11" s="1">
        <v>89492000</v>
      </c>
      <c r="K11" s="1">
        <v>145653000</v>
      </c>
      <c r="L11" s="1">
        <v>208639000</v>
      </c>
      <c r="M11" s="1">
        <v>386693000</v>
      </c>
      <c r="N11" s="1">
        <v>482889000</v>
      </c>
      <c r="O11" s="1">
        <v>704157000</v>
      </c>
      <c r="P11" s="1">
        <v>1117374000</v>
      </c>
      <c r="Q11" s="1">
        <v>1505063000</v>
      </c>
      <c r="R11" s="1">
        <v>2161921000</v>
      </c>
      <c r="S11" s="1">
        <v>2902440000</v>
      </c>
      <c r="T11" s="1">
        <v>3365143000</v>
      </c>
      <c r="U11" s="1">
        <v>4210210000</v>
      </c>
      <c r="V11" s="1">
        <v>5095313000</v>
      </c>
      <c r="W11" s="1">
        <v>5786000000</v>
      </c>
      <c r="X11" s="1">
        <v>5922000000</v>
      </c>
      <c r="Y11" s="1">
        <v>2934000000</v>
      </c>
      <c r="Z11" s="1">
        <v>4682000000</v>
      </c>
      <c r="AA11" s="1">
        <v>5993000000</v>
      </c>
    </row>
    <row r="12" spans="1:36" ht="20" x14ac:dyDescent="0.25">
      <c r="A12" s="5" t="s">
        <v>8</v>
      </c>
      <c r="B12" s="1" t="s">
        <v>92</v>
      </c>
      <c r="C12" s="1">
        <v>42400000</v>
      </c>
      <c r="D12" s="1">
        <v>107200000</v>
      </c>
      <c r="E12" s="1">
        <v>250018000</v>
      </c>
      <c r="F12" s="1">
        <v>202735000</v>
      </c>
      <c r="G12" s="1" t="s">
        <v>92</v>
      </c>
      <c r="H12" s="1">
        <v>119942000</v>
      </c>
      <c r="I12" s="1">
        <v>145073000</v>
      </c>
      <c r="J12" s="1">
        <v>204949000</v>
      </c>
      <c r="K12" s="1">
        <v>305529000</v>
      </c>
      <c r="L12" s="1">
        <v>450626000</v>
      </c>
      <c r="M12" s="1">
        <v>605745000</v>
      </c>
      <c r="N12" s="1">
        <v>731596000</v>
      </c>
      <c r="O12" s="1">
        <v>1055413000</v>
      </c>
      <c r="P12" s="1">
        <v>1593321000</v>
      </c>
      <c r="Q12" s="1">
        <v>2188747000</v>
      </c>
      <c r="R12" s="1">
        <v>3185497000</v>
      </c>
      <c r="S12" s="1">
        <v>4302998000</v>
      </c>
      <c r="T12" s="1">
        <v>5060406000</v>
      </c>
      <c r="U12" s="1">
        <v>6158544000</v>
      </c>
      <c r="V12" s="1">
        <v>7529779000</v>
      </c>
      <c r="W12" s="1">
        <v>8760000000</v>
      </c>
      <c r="X12" s="1">
        <v>9252000000</v>
      </c>
      <c r="Y12" s="1">
        <v>5758000000</v>
      </c>
      <c r="Z12" s="1">
        <v>8028000000</v>
      </c>
      <c r="AA12" s="1">
        <v>6927000000</v>
      </c>
      <c r="AG12" s="18" t="s">
        <v>118</v>
      </c>
      <c r="AH12" s="19" t="s">
        <v>119</v>
      </c>
      <c r="AI12" s="19" t="s">
        <v>120</v>
      </c>
      <c r="AJ12" s="19" t="s">
        <v>121</v>
      </c>
    </row>
    <row r="13" spans="1:36" ht="19" x14ac:dyDescent="0.25">
      <c r="A13" s="14" t="s">
        <v>100</v>
      </c>
      <c r="B13" s="15" t="e">
        <f>B12/B3</f>
        <v>#VALUE!</v>
      </c>
      <c r="C13" s="15">
        <f t="shared" ref="C13:AA13" si="2">C12/C3</f>
        <v>1.2045454545454546</v>
      </c>
      <c r="D13" s="15">
        <f t="shared" si="2"/>
        <v>0.22222222222222221</v>
      </c>
      <c r="E13" s="15">
        <f t="shared" si="2"/>
        <v>0.20237883237439655</v>
      </c>
      <c r="F13" s="15">
        <f t="shared" si="2"/>
        <v>0.1730185457173995</v>
      </c>
      <c r="G13" s="15" t="e">
        <f t="shared" si="2"/>
        <v>#VALUE!</v>
      </c>
      <c r="H13" s="15">
        <f t="shared" si="2"/>
        <v>0.13887624889858405</v>
      </c>
      <c r="I13" s="15">
        <f t="shared" si="2"/>
        <v>0.15865862034270517</v>
      </c>
      <c r="J13" s="15">
        <f t="shared" si="2"/>
        <v>0.21289863503209855</v>
      </c>
      <c r="K13" s="15">
        <f t="shared" si="2"/>
        <v>0.27204005331657027</v>
      </c>
      <c r="L13" s="15">
        <f t="shared" si="2"/>
        <v>0.31972692100022065</v>
      </c>
      <c r="M13" s="15">
        <f t="shared" si="2"/>
        <v>0.32138320866975167</v>
      </c>
      <c r="N13" s="15">
        <f t="shared" si="2"/>
        <v>0.31288694096172631</v>
      </c>
      <c r="O13" s="15">
        <f t="shared" si="2"/>
        <v>0.34212171849700396</v>
      </c>
      <c r="P13" s="15">
        <f t="shared" si="2"/>
        <v>0.36580892228643058</v>
      </c>
      <c r="Q13" s="15">
        <f t="shared" si="2"/>
        <v>0.41603598281376997</v>
      </c>
      <c r="R13" s="15">
        <f t="shared" si="2"/>
        <v>0.46891704863581884</v>
      </c>
      <c r="S13" s="15">
        <f t="shared" si="2"/>
        <v>0.50971485213583412</v>
      </c>
      <c r="T13" s="15">
        <f t="shared" si="2"/>
        <v>0.54861373937322333</v>
      </c>
      <c r="U13" s="15">
        <f t="shared" si="2"/>
        <v>0.5732607800833398</v>
      </c>
      <c r="V13" s="15">
        <f t="shared" si="2"/>
        <v>0.59378048340039125</v>
      </c>
      <c r="W13" s="15">
        <f t="shared" si="2"/>
        <v>0.60301507537688437</v>
      </c>
      <c r="X13" s="15">
        <f t="shared" si="2"/>
        <v>0.61409796893667856</v>
      </c>
      <c r="Y13" s="15">
        <f t="shared" si="2"/>
        <v>0.84726309593878757</v>
      </c>
      <c r="Z13" s="15">
        <f t="shared" si="2"/>
        <v>0.73261544077386387</v>
      </c>
      <c r="AA13" s="15">
        <f t="shared" si="2"/>
        <v>0.40532475131655937</v>
      </c>
      <c r="AG13" s="17">
        <f>AA28/AA72</f>
        <v>1.0992092020129403</v>
      </c>
      <c r="AH13" s="20">
        <f>AA28/AA54</f>
        <v>0.1205788415283309</v>
      </c>
      <c r="AI13" s="20">
        <f>AA22/(AA72+AA56+AA61)</f>
        <v>0.32928875693816961</v>
      </c>
      <c r="AJ13" s="21">
        <f>AA67/AA72</f>
        <v>8.1161035226455791</v>
      </c>
    </row>
    <row r="14" spans="1:36" ht="19" x14ac:dyDescent="0.25">
      <c r="A14" s="5" t="s">
        <v>9</v>
      </c>
      <c r="B14" s="1" t="s">
        <v>92</v>
      </c>
      <c r="C14" s="1">
        <v>1900000</v>
      </c>
      <c r="D14" s="1">
        <v>5300000</v>
      </c>
      <c r="E14" s="1">
        <v>17385000</v>
      </c>
      <c r="F14" s="1">
        <v>4194000</v>
      </c>
      <c r="G14" s="1">
        <v>136988000</v>
      </c>
      <c r="H14" s="1">
        <v>18171000</v>
      </c>
      <c r="I14" s="1">
        <v>13501000</v>
      </c>
      <c r="J14" s="1">
        <v>25366000</v>
      </c>
      <c r="K14" s="1">
        <v>33449000</v>
      </c>
      <c r="L14" s="1">
        <v>37072000</v>
      </c>
      <c r="M14" s="1">
        <v>42796000</v>
      </c>
      <c r="N14" s="1">
        <v>39193000</v>
      </c>
      <c r="O14" s="1">
        <v>45763000</v>
      </c>
      <c r="P14" s="1">
        <v>53824000</v>
      </c>
      <c r="Q14" s="1">
        <v>21456000</v>
      </c>
      <c r="R14" s="1">
        <v>46085000</v>
      </c>
      <c r="S14" s="1">
        <v>110322000</v>
      </c>
      <c r="T14" s="1">
        <v>158877000</v>
      </c>
      <c r="U14" s="1">
        <v>166742000</v>
      </c>
      <c r="V14" s="1">
        <v>173430000</v>
      </c>
      <c r="W14" s="1">
        <v>193000000</v>
      </c>
      <c r="X14" s="1">
        <v>184000000</v>
      </c>
      <c r="Y14" s="1">
        <v>458000000</v>
      </c>
      <c r="Z14" s="1">
        <v>421000000</v>
      </c>
      <c r="AA14" s="1">
        <v>2596000000</v>
      </c>
    </row>
    <row r="15" spans="1:36" ht="20" x14ac:dyDescent="0.25">
      <c r="A15" s="5" t="s">
        <v>10</v>
      </c>
      <c r="B15" s="1" t="s">
        <v>92</v>
      </c>
      <c r="C15" s="1">
        <v>55400000</v>
      </c>
      <c r="D15" s="1">
        <v>126500000</v>
      </c>
      <c r="E15" s="1">
        <v>267403000</v>
      </c>
      <c r="F15" s="1">
        <v>206929000</v>
      </c>
      <c r="G15" s="1">
        <v>177952000</v>
      </c>
      <c r="H15" s="1">
        <v>138113000</v>
      </c>
      <c r="I15" s="1">
        <v>167745000</v>
      </c>
      <c r="J15" s="1">
        <v>230315000</v>
      </c>
      <c r="K15" s="1">
        <v>338978000</v>
      </c>
      <c r="L15" s="1">
        <v>501477000</v>
      </c>
      <c r="M15" s="1">
        <v>666497000</v>
      </c>
      <c r="N15" s="1">
        <v>789928000</v>
      </c>
      <c r="O15" s="1">
        <v>1122174000</v>
      </c>
      <c r="P15" s="1">
        <v>1680958000</v>
      </c>
      <c r="Q15" s="1">
        <v>2253888000</v>
      </c>
      <c r="R15" s="1">
        <v>3303472000</v>
      </c>
      <c r="S15" s="1">
        <v>4510818000</v>
      </c>
      <c r="T15" s="1">
        <v>5332900000</v>
      </c>
      <c r="U15" s="1">
        <v>6467679000</v>
      </c>
      <c r="V15" s="1">
        <v>7892553000</v>
      </c>
      <c r="W15" s="1">
        <v>9186000000</v>
      </c>
      <c r="X15" s="1">
        <v>9721000000</v>
      </c>
      <c r="Y15" s="1">
        <v>6216000000</v>
      </c>
      <c r="Z15" s="1">
        <v>8449000000</v>
      </c>
      <c r="AA15" s="1">
        <v>9523000000</v>
      </c>
      <c r="AG15" s="18" t="s">
        <v>122</v>
      </c>
      <c r="AH15" s="19" t="s">
        <v>123</v>
      </c>
      <c r="AI15" s="19" t="s">
        <v>124</v>
      </c>
      <c r="AJ15" s="19" t="s">
        <v>125</v>
      </c>
    </row>
    <row r="16" spans="1:36" ht="19" x14ac:dyDescent="0.25">
      <c r="A16" s="5" t="s">
        <v>11</v>
      </c>
      <c r="B16" s="1" t="s">
        <v>92</v>
      </c>
      <c r="C16" s="1">
        <v>90000000</v>
      </c>
      <c r="D16" s="1">
        <v>545800000</v>
      </c>
      <c r="E16" s="1">
        <v>1293245000</v>
      </c>
      <c r="F16" s="1">
        <v>1185776000</v>
      </c>
      <c r="G16" s="1">
        <v>1023192000</v>
      </c>
      <c r="H16" s="1">
        <v>855829000</v>
      </c>
      <c r="I16" s="1">
        <v>883962000</v>
      </c>
      <c r="J16" s="1">
        <v>925112000</v>
      </c>
      <c r="K16" s="1">
        <v>1060982000</v>
      </c>
      <c r="L16" s="1">
        <v>1271474000</v>
      </c>
      <c r="M16" s="1">
        <v>1595332000</v>
      </c>
      <c r="N16" s="1">
        <v>1867377000</v>
      </c>
      <c r="O16" s="1">
        <v>2298108000</v>
      </c>
      <c r="P16" s="1">
        <v>2956688000</v>
      </c>
      <c r="Q16" s="1">
        <v>3431163000</v>
      </c>
      <c r="R16" s="1">
        <v>4380892000</v>
      </c>
      <c r="S16" s="1">
        <v>5368659000</v>
      </c>
      <c r="T16" s="1">
        <v>5965080000</v>
      </c>
      <c r="U16" s="1">
        <v>6895993000</v>
      </c>
      <c r="V16" s="1">
        <v>8143090000</v>
      </c>
      <c r="W16" s="1">
        <v>9186000000</v>
      </c>
      <c r="X16" s="1">
        <v>9721000000</v>
      </c>
      <c r="Y16" s="1">
        <v>6216000000</v>
      </c>
      <c r="Z16" s="1">
        <v>8449000000</v>
      </c>
      <c r="AA16" s="1">
        <v>11988000000</v>
      </c>
      <c r="AG16" s="29">
        <f>(AA35+Z35+Y35+X35+W35)/5</f>
        <v>-4.2713451794258769E-2</v>
      </c>
      <c r="AH16" s="30">
        <f>AI101/AA3</f>
        <v>5.8574116535985956</v>
      </c>
      <c r="AI16" s="30">
        <f>AI101/AA28</f>
        <v>32.734847992151735</v>
      </c>
      <c r="AJ16" s="31">
        <f>AI101/AA106</f>
        <v>16.182212279340447</v>
      </c>
    </row>
    <row r="17" spans="1:33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>
        <v>907000</v>
      </c>
      <c r="I17" s="1">
        <v>3722000</v>
      </c>
      <c r="J17" s="1">
        <v>5075000</v>
      </c>
      <c r="K17" s="1">
        <v>7060000</v>
      </c>
      <c r="L17" s="1" t="s">
        <v>92</v>
      </c>
      <c r="M17" s="1">
        <v>9375000</v>
      </c>
      <c r="N17" s="1">
        <v>24084000</v>
      </c>
      <c r="O17" s="1">
        <v>29944000</v>
      </c>
      <c r="P17" s="1">
        <v>31721000</v>
      </c>
      <c r="Q17" s="1">
        <v>62064000</v>
      </c>
      <c r="R17" s="1">
        <v>83289000</v>
      </c>
      <c r="S17" s="1">
        <v>88353000</v>
      </c>
      <c r="T17" s="1">
        <v>160229000</v>
      </c>
      <c r="U17" s="1">
        <v>207900000</v>
      </c>
      <c r="V17" s="1">
        <v>253976000</v>
      </c>
      <c r="W17" s="1">
        <v>269000000</v>
      </c>
      <c r="X17" s="1">
        <v>266000000</v>
      </c>
      <c r="Y17" s="1">
        <v>356000000</v>
      </c>
      <c r="Z17" s="1">
        <v>334000000</v>
      </c>
      <c r="AA17" s="1">
        <v>391000000</v>
      </c>
    </row>
    <row r="18" spans="1:33" ht="20" x14ac:dyDescent="0.25">
      <c r="A18" s="5" t="s">
        <v>13</v>
      </c>
      <c r="B18" s="1" t="s">
        <v>92</v>
      </c>
      <c r="C18" s="1">
        <v>1900000</v>
      </c>
      <c r="D18" s="1">
        <v>5300000</v>
      </c>
      <c r="E18" s="1">
        <v>17385000</v>
      </c>
      <c r="F18" s="1">
        <v>16578000</v>
      </c>
      <c r="G18" s="1">
        <v>18265000</v>
      </c>
      <c r="H18" s="1">
        <v>11871000</v>
      </c>
      <c r="I18" s="1">
        <v>14389000</v>
      </c>
      <c r="J18" s="1">
        <v>28778000</v>
      </c>
      <c r="K18" s="1">
        <v>36831000</v>
      </c>
      <c r="L18" s="1">
        <v>40701000</v>
      </c>
      <c r="M18" s="1">
        <v>43068000</v>
      </c>
      <c r="N18" s="1">
        <v>39193000</v>
      </c>
      <c r="O18" s="1">
        <v>50464000</v>
      </c>
      <c r="P18" s="1">
        <v>53824000</v>
      </c>
      <c r="Q18" s="1">
        <v>65141000</v>
      </c>
      <c r="R18" s="1">
        <v>117975000</v>
      </c>
      <c r="S18" s="1">
        <v>207820000</v>
      </c>
      <c r="T18" s="1">
        <v>272494000</v>
      </c>
      <c r="U18" s="1">
        <v>309135000</v>
      </c>
      <c r="V18" s="1">
        <v>362774000</v>
      </c>
      <c r="W18" s="1">
        <v>426000000</v>
      </c>
      <c r="X18" s="1">
        <v>641000000</v>
      </c>
      <c r="Y18" s="1">
        <v>642000000</v>
      </c>
      <c r="Z18" s="1">
        <v>599000000</v>
      </c>
      <c r="AA18" s="1">
        <v>607000000</v>
      </c>
      <c r="AG18" s="18" t="s">
        <v>126</v>
      </c>
    </row>
    <row r="19" spans="1:33" ht="19" x14ac:dyDescent="0.25">
      <c r="A19" s="6" t="s">
        <v>14</v>
      </c>
      <c r="B19" s="10" t="s">
        <v>92</v>
      </c>
      <c r="C19" s="10">
        <v>-110300000</v>
      </c>
      <c r="D19" s="10">
        <v>-1049800000</v>
      </c>
      <c r="E19" s="10">
        <v>-297760000</v>
      </c>
      <c r="F19" s="10">
        <v>9275000</v>
      </c>
      <c r="G19" s="10">
        <v>-919000</v>
      </c>
      <c r="H19" s="10">
        <v>24694000</v>
      </c>
      <c r="I19" s="10">
        <v>49427000</v>
      </c>
      <c r="J19" s="10">
        <v>70305000</v>
      </c>
      <c r="K19" s="10">
        <v>105969000</v>
      </c>
      <c r="L19" s="10">
        <v>185724000</v>
      </c>
      <c r="M19" s="10">
        <v>344324000</v>
      </c>
      <c r="N19" s="10">
        <v>505581000</v>
      </c>
      <c r="O19" s="10">
        <v>826090000</v>
      </c>
      <c r="P19" s="10">
        <v>1450579000</v>
      </c>
      <c r="Q19" s="10">
        <v>1884603000</v>
      </c>
      <c r="R19" s="10">
        <v>2497666000</v>
      </c>
      <c r="S19" s="10">
        <v>3285621000</v>
      </c>
      <c r="T19" s="10">
        <v>3561043000</v>
      </c>
      <c r="U19" s="10">
        <v>3230273000</v>
      </c>
      <c r="V19" s="10">
        <v>5015072000</v>
      </c>
      <c r="W19" s="10">
        <v>5530000000</v>
      </c>
      <c r="X19" s="10">
        <v>6865000000</v>
      </c>
      <c r="Y19" s="10">
        <v>1565000000</v>
      </c>
      <c r="Z19" s="10">
        <v>2398000000</v>
      </c>
      <c r="AA19" s="10">
        <v>4921000000</v>
      </c>
      <c r="AG19" s="32">
        <f>AA40-AA56-AA61</f>
        <v>-316000000</v>
      </c>
    </row>
    <row r="20" spans="1:33" ht="19" customHeight="1" x14ac:dyDescent="0.25">
      <c r="A20" s="14" t="s">
        <v>101</v>
      </c>
      <c r="B20" s="1"/>
      <c r="C20" s="15" t="e">
        <f>(C19/B19)-1</f>
        <v>#VALUE!</v>
      </c>
      <c r="D20" s="15">
        <f>(D19/C19)-1</f>
        <v>8.5176790571169541</v>
      </c>
      <c r="E20" s="15">
        <f>(E19/D19)-1</f>
        <v>-0.71636502190893503</v>
      </c>
      <c r="F20" s="15">
        <f t="shared" ref="F20:W20" si="3">(F19/E19)-1</f>
        <v>-1.0311492477162816</v>
      </c>
      <c r="G20" s="15">
        <f t="shared" si="3"/>
        <v>-1.0990835579514824</v>
      </c>
      <c r="H20" s="15">
        <f t="shared" si="3"/>
        <v>-27.87051142546246</v>
      </c>
      <c r="I20" s="15">
        <f t="shared" si="3"/>
        <v>1.0015793310115817</v>
      </c>
      <c r="J20" s="15">
        <f t="shared" si="3"/>
        <v>0.42240071216136932</v>
      </c>
      <c r="K20" s="15">
        <f t="shared" si="3"/>
        <v>0.50727544271388947</v>
      </c>
      <c r="L20" s="15">
        <f t="shared" si="3"/>
        <v>0.75262576791325775</v>
      </c>
      <c r="M20" s="15">
        <f t="shared" si="3"/>
        <v>0.85395533156727188</v>
      </c>
      <c r="N20" s="15">
        <f t="shared" si="3"/>
        <v>0.46832924803382858</v>
      </c>
      <c r="O20" s="15">
        <f t="shared" si="3"/>
        <v>0.6339419400649946</v>
      </c>
      <c r="P20" s="15">
        <f t="shared" si="3"/>
        <v>0.75595758331416674</v>
      </c>
      <c r="Q20" s="15">
        <f t="shared" si="3"/>
        <v>0.29920741993369537</v>
      </c>
      <c r="R20" s="15">
        <f t="shared" si="3"/>
        <v>0.32530087238532457</v>
      </c>
      <c r="S20" s="15">
        <f t="shared" si="3"/>
        <v>0.31547652888736932</v>
      </c>
      <c r="T20" s="15">
        <f t="shared" si="3"/>
        <v>8.382646689925588E-2</v>
      </c>
      <c r="U20" s="15">
        <f t="shared" si="3"/>
        <v>-9.2885707923212379E-2</v>
      </c>
      <c r="V20" s="15">
        <f t="shared" si="3"/>
        <v>0.55252265056235195</v>
      </c>
      <c r="W20" s="15">
        <f t="shared" si="3"/>
        <v>0.10267609318470394</v>
      </c>
      <c r="X20" s="15">
        <f t="shared" ref="X20" si="4">(X19/W19)-1</f>
        <v>0.24141048824593137</v>
      </c>
      <c r="Y20" s="15">
        <f t="shared" ref="Y20" si="5">(Y19/X19)-1</f>
        <v>-0.77203204661325564</v>
      </c>
      <c r="Z20" s="15">
        <f t="shared" ref="Z20" si="6">(Z19/Y19)-1</f>
        <v>0.53226837060702881</v>
      </c>
      <c r="AA20" s="15">
        <f t="shared" ref="AA20" si="7">(AA19/Z19)-1</f>
        <v>1.0521267723102588</v>
      </c>
    </row>
    <row r="21" spans="1:33" ht="19" x14ac:dyDescent="0.25">
      <c r="A21" s="5" t="s">
        <v>15</v>
      </c>
      <c r="B21" s="2" t="s">
        <v>92</v>
      </c>
      <c r="C21" s="2">
        <v>-3.1335000000000002</v>
      </c>
      <c r="D21" s="2">
        <v>-2.1762000000000001</v>
      </c>
      <c r="E21" s="2">
        <v>-0.24099999999999999</v>
      </c>
      <c r="F21" s="2">
        <v>7.9000000000000008E-3</v>
      </c>
      <c r="G21" s="2">
        <v>-8.9999999999999998E-4</v>
      </c>
      <c r="H21" s="2">
        <v>2.86E-2</v>
      </c>
      <c r="I21" s="2">
        <v>5.4100000000000002E-2</v>
      </c>
      <c r="J21" s="2">
        <v>7.2999999999999995E-2</v>
      </c>
      <c r="K21" s="2">
        <v>9.4399999999999998E-2</v>
      </c>
      <c r="L21" s="2">
        <v>0.1318</v>
      </c>
      <c r="M21" s="2">
        <v>0.1827</v>
      </c>
      <c r="N21" s="2">
        <v>0.2162</v>
      </c>
      <c r="O21" s="2">
        <v>0.26779999999999998</v>
      </c>
      <c r="P21" s="2">
        <v>0.33300000000000002</v>
      </c>
      <c r="Q21" s="2">
        <v>0.35820000000000002</v>
      </c>
      <c r="R21" s="2">
        <v>0.36770000000000003</v>
      </c>
      <c r="S21" s="2">
        <v>0.38919999999999999</v>
      </c>
      <c r="T21" s="2">
        <v>0.3861</v>
      </c>
      <c r="U21" s="2">
        <v>0.30070000000000002</v>
      </c>
      <c r="V21" s="2">
        <v>0.39550000000000002</v>
      </c>
      <c r="W21" s="2">
        <v>0.38069999999999998</v>
      </c>
      <c r="X21" s="2">
        <v>0.45569999999999999</v>
      </c>
      <c r="Y21" s="2">
        <v>0.2303</v>
      </c>
      <c r="Z21" s="2">
        <v>0.21879999999999999</v>
      </c>
      <c r="AA21" s="2">
        <v>0.28789999999999999</v>
      </c>
    </row>
    <row r="22" spans="1:33" ht="19" x14ac:dyDescent="0.25">
      <c r="A22" s="6" t="s">
        <v>16</v>
      </c>
      <c r="B22" s="10" t="s">
        <v>92</v>
      </c>
      <c r="C22" s="10">
        <v>-54800000</v>
      </c>
      <c r="D22" s="10">
        <v>-63400000</v>
      </c>
      <c r="E22" s="10">
        <v>-57849000</v>
      </c>
      <c r="F22" s="10">
        <v>-13887000</v>
      </c>
      <c r="G22" s="10">
        <v>-23324000</v>
      </c>
      <c r="H22" s="10">
        <v>8018000</v>
      </c>
      <c r="I22" s="10">
        <v>30422000</v>
      </c>
      <c r="J22" s="10">
        <v>35884000</v>
      </c>
      <c r="K22" s="10">
        <v>61986000</v>
      </c>
      <c r="L22" s="10">
        <v>137935000</v>
      </c>
      <c r="M22" s="10">
        <v>289474000</v>
      </c>
      <c r="N22" s="10">
        <v>470835000</v>
      </c>
      <c r="O22" s="10">
        <v>786797000</v>
      </c>
      <c r="P22" s="10">
        <v>1398922000</v>
      </c>
      <c r="Q22" s="10">
        <v>1829793000</v>
      </c>
      <c r="R22" s="10">
        <v>2412414000</v>
      </c>
      <c r="S22" s="10">
        <v>3073312000</v>
      </c>
      <c r="T22" s="10">
        <v>3258907000</v>
      </c>
      <c r="U22" s="10">
        <v>2906313000</v>
      </c>
      <c r="V22" s="10">
        <v>4537992000</v>
      </c>
      <c r="W22" s="10">
        <v>5341000000</v>
      </c>
      <c r="X22" s="10">
        <v>5345000000</v>
      </c>
      <c r="Y22" s="10">
        <v>-631000000</v>
      </c>
      <c r="Z22" s="10">
        <v>2496000000</v>
      </c>
      <c r="AA22" s="10">
        <v>5102000000</v>
      </c>
    </row>
    <row r="23" spans="1:33" ht="19" x14ac:dyDescent="0.25">
      <c r="A23" s="5" t="s">
        <v>17</v>
      </c>
      <c r="B23" s="2" t="s">
        <v>92</v>
      </c>
      <c r="C23" s="2">
        <v>-1.5568</v>
      </c>
      <c r="D23" s="2">
        <v>-0.13139999999999999</v>
      </c>
      <c r="E23" s="2">
        <v>-4.6800000000000001E-2</v>
      </c>
      <c r="F23" s="2">
        <v>-1.1900000000000001E-2</v>
      </c>
      <c r="G23" s="2">
        <v>-2.3199999999999998E-2</v>
      </c>
      <c r="H23" s="2">
        <v>9.2999999999999992E-3</v>
      </c>
      <c r="I23" s="2">
        <v>3.3300000000000003E-2</v>
      </c>
      <c r="J23" s="2">
        <v>3.73E-2</v>
      </c>
      <c r="K23" s="2">
        <v>5.5199999999999999E-2</v>
      </c>
      <c r="L23" s="2">
        <v>9.7900000000000001E-2</v>
      </c>
      <c r="M23" s="2">
        <v>0.15359999999999999</v>
      </c>
      <c r="N23" s="2">
        <v>0.2014</v>
      </c>
      <c r="O23" s="2">
        <v>0.255</v>
      </c>
      <c r="P23" s="2">
        <v>0.32119999999999999</v>
      </c>
      <c r="Q23" s="2">
        <v>0.3478</v>
      </c>
      <c r="R23" s="2">
        <v>0.35510000000000003</v>
      </c>
      <c r="S23" s="2">
        <v>0.36409999999999998</v>
      </c>
      <c r="T23" s="2">
        <v>0.3533</v>
      </c>
      <c r="U23" s="2">
        <v>0.27050000000000002</v>
      </c>
      <c r="V23" s="2">
        <v>0.3579</v>
      </c>
      <c r="W23" s="2">
        <v>0.36770000000000003</v>
      </c>
      <c r="X23" s="2">
        <v>0.3548</v>
      </c>
      <c r="Y23" s="2">
        <v>-9.2799999999999994E-2</v>
      </c>
      <c r="Z23" s="2">
        <v>0.2278</v>
      </c>
      <c r="AA23" s="2">
        <v>0.29849999999999999</v>
      </c>
    </row>
    <row r="24" spans="1:33" ht="19" x14ac:dyDescent="0.25">
      <c r="A24" s="5" t="s">
        <v>18</v>
      </c>
      <c r="B24" s="1" t="s">
        <v>92</v>
      </c>
      <c r="C24" s="1">
        <v>-57500000</v>
      </c>
      <c r="D24" s="1">
        <v>-999200000</v>
      </c>
      <c r="E24" s="1">
        <v>-266983000</v>
      </c>
      <c r="F24" s="1">
        <v>-4470000</v>
      </c>
      <c r="G24" s="1">
        <v>-26415000</v>
      </c>
      <c r="H24" s="1">
        <v>-4121000</v>
      </c>
      <c r="I24" s="1">
        <v>1460000</v>
      </c>
      <c r="J24" s="1">
        <v>-181000</v>
      </c>
      <c r="K24" s="1">
        <v>3646000</v>
      </c>
      <c r="L24" s="1">
        <v>12088000</v>
      </c>
      <c r="M24" s="1">
        <v>6095000</v>
      </c>
      <c r="N24" s="1">
        <v>-28533000</v>
      </c>
      <c r="O24" s="1">
        <v>-40514000</v>
      </c>
      <c r="P24" s="1">
        <v>-31128000</v>
      </c>
      <c r="Q24" s="1">
        <v>-67924000</v>
      </c>
      <c r="R24" s="1">
        <v>-115877000</v>
      </c>
      <c r="S24" s="1">
        <v>-83864000</v>
      </c>
      <c r="T24" s="1">
        <v>-130587000</v>
      </c>
      <c r="U24" s="1">
        <v>-193075000</v>
      </c>
      <c r="V24" s="1">
        <v>-139670000</v>
      </c>
      <c r="W24" s="1">
        <v>-506000000</v>
      </c>
      <c r="X24" s="1">
        <v>613000000</v>
      </c>
      <c r="Y24" s="1">
        <v>1198000000</v>
      </c>
      <c r="Z24" s="1">
        <v>-1031000000</v>
      </c>
      <c r="AA24" s="1">
        <v>-1179000000</v>
      </c>
    </row>
    <row r="25" spans="1:33" ht="19" x14ac:dyDescent="0.25">
      <c r="A25" s="6" t="s">
        <v>19</v>
      </c>
      <c r="B25" s="10" t="s">
        <v>92</v>
      </c>
      <c r="C25" s="10" t="s">
        <v>92</v>
      </c>
      <c r="D25" s="10" t="s">
        <v>92</v>
      </c>
      <c r="E25" s="10" t="s">
        <v>92</v>
      </c>
      <c r="F25" s="10" t="s">
        <v>92</v>
      </c>
      <c r="G25" s="10" t="s">
        <v>92</v>
      </c>
      <c r="H25" s="10" t="s">
        <v>92</v>
      </c>
      <c r="I25" s="10">
        <v>31882000</v>
      </c>
      <c r="J25" s="10">
        <v>35703000</v>
      </c>
      <c r="K25" s="10">
        <v>65632000</v>
      </c>
      <c r="L25" s="10">
        <v>150023000</v>
      </c>
      <c r="M25" s="10">
        <v>295569000</v>
      </c>
      <c r="N25" s="10">
        <v>442302000</v>
      </c>
      <c r="O25" s="10">
        <v>746283000</v>
      </c>
      <c r="P25" s="10">
        <v>1367794000</v>
      </c>
      <c r="Q25" s="10">
        <v>1761869000</v>
      </c>
      <c r="R25" s="10">
        <v>2296537000</v>
      </c>
      <c r="S25" s="10">
        <v>2989448000</v>
      </c>
      <c r="T25" s="10">
        <v>3128320000</v>
      </c>
      <c r="U25" s="10">
        <v>2713238000</v>
      </c>
      <c r="V25" s="10">
        <v>4398322000</v>
      </c>
      <c r="W25" s="10">
        <v>4835000000</v>
      </c>
      <c r="X25" s="10">
        <v>5958000000</v>
      </c>
      <c r="Y25" s="10">
        <v>567000000</v>
      </c>
      <c r="Z25" s="10">
        <v>1465000000</v>
      </c>
      <c r="AA25" s="10">
        <v>3923000000</v>
      </c>
    </row>
    <row r="26" spans="1:33" ht="19" x14ac:dyDescent="0.25">
      <c r="A26" s="5" t="s">
        <v>20</v>
      </c>
      <c r="B26" s="2" t="s">
        <v>92</v>
      </c>
      <c r="C26" s="2" t="s">
        <v>92</v>
      </c>
      <c r="D26" s="2" t="s">
        <v>92</v>
      </c>
      <c r="E26" s="2" t="s">
        <v>92</v>
      </c>
      <c r="F26" s="2" t="s">
        <v>92</v>
      </c>
      <c r="G26" s="2" t="s">
        <v>92</v>
      </c>
      <c r="H26" s="2" t="s">
        <v>92</v>
      </c>
      <c r="I26" s="2">
        <v>3.49E-2</v>
      </c>
      <c r="J26" s="2">
        <v>3.7100000000000001E-2</v>
      </c>
      <c r="K26" s="2">
        <v>5.8400000000000001E-2</v>
      </c>
      <c r="L26" s="2">
        <v>0.10639999999999999</v>
      </c>
      <c r="M26" s="2">
        <v>0.15679999999999999</v>
      </c>
      <c r="N26" s="2">
        <v>0.18920000000000001</v>
      </c>
      <c r="O26" s="2">
        <v>0.2419</v>
      </c>
      <c r="P26" s="2">
        <v>0.314</v>
      </c>
      <c r="Q26" s="2">
        <v>0.33489999999999998</v>
      </c>
      <c r="R26" s="2">
        <v>0.33810000000000001</v>
      </c>
      <c r="S26" s="2">
        <v>0.35410000000000003</v>
      </c>
      <c r="T26" s="2">
        <v>0.3392</v>
      </c>
      <c r="U26" s="2">
        <v>0.25259999999999999</v>
      </c>
      <c r="V26" s="2">
        <v>0.3468</v>
      </c>
      <c r="W26" s="2">
        <v>0.33279999999999998</v>
      </c>
      <c r="X26" s="2">
        <v>0.39550000000000002</v>
      </c>
      <c r="Y26" s="2">
        <v>8.3400000000000002E-2</v>
      </c>
      <c r="Z26" s="2">
        <v>0.13370000000000001</v>
      </c>
      <c r="AA26" s="2">
        <v>0.22950000000000001</v>
      </c>
    </row>
    <row r="27" spans="1:33" ht="19" x14ac:dyDescent="0.25">
      <c r="A27" s="5" t="s">
        <v>21</v>
      </c>
      <c r="B27" s="1" t="s">
        <v>92</v>
      </c>
      <c r="C27" s="1" t="s">
        <v>92</v>
      </c>
      <c r="D27" s="1" t="s">
        <v>92</v>
      </c>
      <c r="E27" s="1" t="s">
        <v>92</v>
      </c>
      <c r="F27" s="1" t="s">
        <v>92</v>
      </c>
      <c r="G27" s="1" t="s">
        <v>92</v>
      </c>
      <c r="H27" s="1" t="s">
        <v>92</v>
      </c>
      <c r="I27" s="1">
        <v>-193000</v>
      </c>
      <c r="J27" s="1">
        <v>-156277000</v>
      </c>
      <c r="K27" s="1">
        <v>-12388000</v>
      </c>
      <c r="L27" s="1">
        <v>-12059000</v>
      </c>
      <c r="M27" s="1">
        <v>98408000</v>
      </c>
      <c r="N27" s="1">
        <v>-47168000</v>
      </c>
      <c r="O27" s="1">
        <v>218141000</v>
      </c>
      <c r="P27" s="1">
        <v>308663000</v>
      </c>
      <c r="Q27" s="1">
        <v>337832000</v>
      </c>
      <c r="R27" s="1">
        <v>403739000</v>
      </c>
      <c r="S27" s="1">
        <v>567695000</v>
      </c>
      <c r="T27" s="1">
        <v>576960000</v>
      </c>
      <c r="U27" s="1">
        <v>578251000</v>
      </c>
      <c r="V27" s="1">
        <v>2057557000</v>
      </c>
      <c r="W27" s="1">
        <v>837000000</v>
      </c>
      <c r="X27" s="1">
        <v>1093000000</v>
      </c>
      <c r="Y27" s="1">
        <v>508000000</v>
      </c>
      <c r="Z27" s="1">
        <v>300000000</v>
      </c>
      <c r="AA27" s="1">
        <v>865000000</v>
      </c>
    </row>
    <row r="28" spans="1:33" ht="20" thickBot="1" x14ac:dyDescent="0.3">
      <c r="A28" s="7" t="s">
        <v>22</v>
      </c>
      <c r="B28" s="11" t="s">
        <v>92</v>
      </c>
      <c r="C28" s="11">
        <v>-112200000</v>
      </c>
      <c r="D28" s="11">
        <v>-1055100000</v>
      </c>
      <c r="E28" s="11">
        <v>-315145000</v>
      </c>
      <c r="F28" s="11">
        <v>-7303000</v>
      </c>
      <c r="G28" s="11">
        <v>-19184000</v>
      </c>
      <c r="H28" s="11">
        <v>11916000</v>
      </c>
      <c r="I28" s="11">
        <v>31509000</v>
      </c>
      <c r="J28" s="11">
        <v>192729000</v>
      </c>
      <c r="K28" s="11">
        <v>74466000</v>
      </c>
      <c r="L28" s="11">
        <v>157082000</v>
      </c>
      <c r="M28" s="11">
        <v>193473000</v>
      </c>
      <c r="N28" s="11">
        <v>489472000</v>
      </c>
      <c r="O28" s="11">
        <v>527541000</v>
      </c>
      <c r="P28" s="11">
        <v>1056371000</v>
      </c>
      <c r="Q28" s="11">
        <v>1419566000</v>
      </c>
      <c r="R28" s="11">
        <v>1892663000</v>
      </c>
      <c r="S28" s="11">
        <v>2421753000</v>
      </c>
      <c r="T28" s="11">
        <v>2551360000</v>
      </c>
      <c r="U28" s="11">
        <v>2134987000</v>
      </c>
      <c r="V28" s="11">
        <v>2340765000</v>
      </c>
      <c r="W28" s="11">
        <v>3998000000</v>
      </c>
      <c r="X28" s="11">
        <v>4865000000</v>
      </c>
      <c r="Y28" s="11">
        <v>59000000</v>
      </c>
      <c r="Z28" s="11">
        <v>1165000000</v>
      </c>
      <c r="AA28" s="11">
        <v>3058000000</v>
      </c>
    </row>
    <row r="29" spans="1:33" ht="20" customHeight="1" thickTop="1" x14ac:dyDescent="0.25">
      <c r="A29" s="14" t="s">
        <v>102</v>
      </c>
      <c r="B29" s="1"/>
      <c r="C29" s="15" t="e">
        <f>(C28/B28)-1</f>
        <v>#VALUE!</v>
      </c>
      <c r="D29" s="15">
        <f>(D28/C28)-1</f>
        <v>8.4037433155080219</v>
      </c>
      <c r="E29" s="15">
        <f>(E28/D28)-1</f>
        <v>-0.70131267178466494</v>
      </c>
      <c r="F29" s="15">
        <f t="shared" ref="F29:W29" si="8">(F28/E28)-1</f>
        <v>-0.97682654016405146</v>
      </c>
      <c r="G29" s="15">
        <f t="shared" si="8"/>
        <v>1.6268656716417911</v>
      </c>
      <c r="H29" s="15">
        <f t="shared" si="8"/>
        <v>-1.6211426188490408</v>
      </c>
      <c r="I29" s="15">
        <f t="shared" si="8"/>
        <v>1.6442598187311179</v>
      </c>
      <c r="J29" s="15">
        <f t="shared" si="8"/>
        <v>5.1166333428544224</v>
      </c>
      <c r="K29" s="15">
        <f t="shared" si="8"/>
        <v>-0.61362327413103368</v>
      </c>
      <c r="L29" s="15">
        <f t="shared" si="8"/>
        <v>1.1094459216286627</v>
      </c>
      <c r="M29" s="15">
        <f t="shared" si="8"/>
        <v>0.23166880992093297</v>
      </c>
      <c r="N29" s="15">
        <f t="shared" si="8"/>
        <v>1.5299240720927467</v>
      </c>
      <c r="O29" s="15">
        <f t="shared" si="8"/>
        <v>7.7775643959204999E-2</v>
      </c>
      <c r="P29" s="15">
        <f t="shared" si="8"/>
        <v>1.0024434119812486</v>
      </c>
      <c r="Q29" s="15">
        <f t="shared" si="8"/>
        <v>0.34381386842312023</v>
      </c>
      <c r="R29" s="15">
        <f t="shared" si="8"/>
        <v>0.33326875960680935</v>
      </c>
      <c r="S29" s="15">
        <f t="shared" si="8"/>
        <v>0.27954791740526441</v>
      </c>
      <c r="T29" s="15">
        <f t="shared" si="8"/>
        <v>5.351784430534412E-2</v>
      </c>
      <c r="U29" s="15">
        <f t="shared" si="8"/>
        <v>-0.16319649128308045</v>
      </c>
      <c r="V29" s="15">
        <f t="shared" si="8"/>
        <v>9.6383725053126756E-2</v>
      </c>
      <c r="W29" s="15">
        <f t="shared" si="8"/>
        <v>0.70798862764950776</v>
      </c>
      <c r="X29" s="15">
        <f t="shared" ref="X29" si="9">(X28/W28)-1</f>
        <v>0.21685842921460741</v>
      </c>
      <c r="Y29" s="15">
        <f t="shared" ref="Y29" si="10">(Y28/X28)-1</f>
        <v>-0.98787255909558069</v>
      </c>
      <c r="Z29" s="15">
        <f t="shared" ref="Z29" si="11">(Z28/Y28)-1</f>
        <v>18.745762711864408</v>
      </c>
      <c r="AA29" s="15">
        <f t="shared" ref="AA29" si="12">(AA28/Z28)-1</f>
        <v>1.624892703862661</v>
      </c>
    </row>
    <row r="30" spans="1:33" ht="19" x14ac:dyDescent="0.25">
      <c r="A30" s="5" t="s">
        <v>23</v>
      </c>
      <c r="B30" s="2" t="s">
        <v>92</v>
      </c>
      <c r="C30" s="2">
        <v>-3.1875</v>
      </c>
      <c r="D30" s="2">
        <v>-2.1871999999999998</v>
      </c>
      <c r="E30" s="2">
        <v>-0.25509999999999999</v>
      </c>
      <c r="F30" s="2">
        <v>-6.1999999999999998E-3</v>
      </c>
      <c r="G30" s="2">
        <v>-1.9099999999999999E-2</v>
      </c>
      <c r="H30" s="2">
        <v>1.38E-2</v>
      </c>
      <c r="I30" s="2">
        <v>3.4500000000000003E-2</v>
      </c>
      <c r="J30" s="2">
        <v>0.20019999999999999</v>
      </c>
      <c r="K30" s="2">
        <v>6.6299999999999998E-2</v>
      </c>
      <c r="L30" s="2">
        <v>0.1115</v>
      </c>
      <c r="M30" s="2">
        <v>0.1026</v>
      </c>
      <c r="N30" s="2">
        <v>0.20930000000000001</v>
      </c>
      <c r="O30" s="2">
        <v>0.17100000000000001</v>
      </c>
      <c r="P30" s="2">
        <v>0.24249999999999999</v>
      </c>
      <c r="Q30" s="2">
        <v>0.26979999999999998</v>
      </c>
      <c r="R30" s="2">
        <v>0.27860000000000001</v>
      </c>
      <c r="S30" s="2">
        <v>0.28689999999999999</v>
      </c>
      <c r="T30" s="2">
        <v>0.27660000000000001</v>
      </c>
      <c r="U30" s="2">
        <v>0.19869999999999999</v>
      </c>
      <c r="V30" s="2">
        <v>0.18459999999999999</v>
      </c>
      <c r="W30" s="2">
        <v>0.2752</v>
      </c>
      <c r="X30" s="2">
        <v>0.32290000000000002</v>
      </c>
      <c r="Y30" s="2">
        <v>8.6999999999999994E-3</v>
      </c>
      <c r="Z30" s="2">
        <v>0.10630000000000001</v>
      </c>
      <c r="AA30" s="2">
        <v>0.1789</v>
      </c>
    </row>
    <row r="31" spans="1:33" ht="19" x14ac:dyDescent="0.25">
      <c r="A31" s="5" t="s">
        <v>24</v>
      </c>
      <c r="B31" s="12" t="s">
        <v>92</v>
      </c>
      <c r="C31" s="12">
        <v>-4.7300000000000004</v>
      </c>
      <c r="D31" s="12">
        <v>-47.39</v>
      </c>
      <c r="E31" s="12">
        <v>-11.82</v>
      </c>
      <c r="F31" s="12">
        <v>-0.21</v>
      </c>
      <c r="G31" s="12">
        <v>-0.54</v>
      </c>
      <c r="H31" s="12">
        <v>0.28000000000000003</v>
      </c>
      <c r="I31" s="12">
        <v>0.78</v>
      </c>
      <c r="J31" s="12">
        <v>4.87</v>
      </c>
      <c r="K31" s="12">
        <v>1.88</v>
      </c>
      <c r="L31" s="12">
        <v>4.13</v>
      </c>
      <c r="M31" s="12">
        <v>4.92</v>
      </c>
      <c r="N31" s="12">
        <v>11.54</v>
      </c>
      <c r="O31" s="12">
        <v>11</v>
      </c>
      <c r="P31" s="12">
        <v>21.27</v>
      </c>
      <c r="Q31" s="12">
        <v>28.48</v>
      </c>
      <c r="R31" s="12">
        <v>37.17</v>
      </c>
      <c r="S31" s="12">
        <v>46.3</v>
      </c>
      <c r="T31" s="12">
        <v>50.09</v>
      </c>
      <c r="U31" s="12">
        <v>43.14</v>
      </c>
      <c r="V31" s="12">
        <v>47.78</v>
      </c>
      <c r="W31" s="12">
        <v>84.26</v>
      </c>
      <c r="X31" s="12">
        <v>112.93</v>
      </c>
      <c r="Y31" s="12">
        <v>1.45</v>
      </c>
      <c r="Z31" s="12">
        <v>28.43</v>
      </c>
      <c r="AA31" s="12">
        <v>76.7</v>
      </c>
    </row>
    <row r="32" spans="1:33" ht="19" x14ac:dyDescent="0.25">
      <c r="A32" s="5" t="s">
        <v>25</v>
      </c>
      <c r="B32" s="12" t="s">
        <v>92</v>
      </c>
      <c r="C32" s="12">
        <v>-4.7300000000000004</v>
      </c>
      <c r="D32" s="12">
        <v>-47.39</v>
      </c>
      <c r="E32" s="12">
        <v>-11.82</v>
      </c>
      <c r="F32" s="12">
        <v>-0.21</v>
      </c>
      <c r="G32" s="12">
        <v>-0.54</v>
      </c>
      <c r="H32" s="12">
        <v>0.27</v>
      </c>
      <c r="I32" s="12">
        <v>0.76</v>
      </c>
      <c r="J32" s="12">
        <v>4.21</v>
      </c>
      <c r="K32" s="12">
        <v>1.68</v>
      </c>
      <c r="L32" s="12">
        <v>3.42</v>
      </c>
      <c r="M32" s="12">
        <v>3.98</v>
      </c>
      <c r="N32" s="12">
        <v>9.8800000000000008</v>
      </c>
      <c r="O32" s="12">
        <v>10.35</v>
      </c>
      <c r="P32" s="12">
        <v>20.63</v>
      </c>
      <c r="Q32" s="12">
        <v>27.66</v>
      </c>
      <c r="R32" s="12">
        <v>36.11</v>
      </c>
      <c r="S32" s="12">
        <v>45.67</v>
      </c>
      <c r="T32" s="12">
        <v>49.45</v>
      </c>
      <c r="U32" s="12">
        <v>42.65</v>
      </c>
      <c r="V32" s="12">
        <v>46.86</v>
      </c>
      <c r="W32" s="12">
        <v>83.26</v>
      </c>
      <c r="X32" s="12">
        <v>111.82</v>
      </c>
      <c r="Y32" s="12">
        <v>1.44</v>
      </c>
      <c r="Z32" s="12">
        <v>28.3</v>
      </c>
      <c r="AA32" s="12">
        <v>76.349999999999994</v>
      </c>
    </row>
    <row r="33" spans="1:27" ht="19" x14ac:dyDescent="0.25">
      <c r="A33" s="5" t="s">
        <v>26</v>
      </c>
      <c r="B33" s="1" t="s">
        <v>92</v>
      </c>
      <c r="C33" s="1">
        <v>23720000</v>
      </c>
      <c r="D33" s="1">
        <v>22441487</v>
      </c>
      <c r="E33" s="1">
        <v>27830898</v>
      </c>
      <c r="F33" s="1">
        <v>34173500</v>
      </c>
      <c r="G33" s="1">
        <v>37888076</v>
      </c>
      <c r="H33" s="1">
        <v>37804000</v>
      </c>
      <c r="I33" s="1">
        <v>38304000</v>
      </c>
      <c r="J33" s="1">
        <v>39161000</v>
      </c>
      <c r="K33" s="1">
        <v>38650000</v>
      </c>
      <c r="L33" s="1">
        <v>37671000</v>
      </c>
      <c r="M33" s="1">
        <v>39299000</v>
      </c>
      <c r="N33" s="1">
        <v>42406000</v>
      </c>
      <c r="O33" s="1">
        <v>47955000</v>
      </c>
      <c r="P33" s="1">
        <v>49654000</v>
      </c>
      <c r="Q33" s="1">
        <v>49840000</v>
      </c>
      <c r="R33" s="1">
        <v>50924000</v>
      </c>
      <c r="S33" s="1">
        <v>52301000</v>
      </c>
      <c r="T33" s="1">
        <v>50940000</v>
      </c>
      <c r="U33" s="1">
        <v>49491000</v>
      </c>
      <c r="V33" s="1">
        <v>48994000</v>
      </c>
      <c r="W33" s="1">
        <v>47446000</v>
      </c>
      <c r="X33" s="1">
        <v>43082000</v>
      </c>
      <c r="Y33" s="1">
        <v>40974000</v>
      </c>
      <c r="Z33" s="1">
        <v>40974000</v>
      </c>
      <c r="AA33" s="1">
        <v>39872000</v>
      </c>
    </row>
    <row r="34" spans="1:27" ht="19" x14ac:dyDescent="0.25">
      <c r="A34" s="5" t="s">
        <v>27</v>
      </c>
      <c r="B34" s="1" t="s">
        <v>92</v>
      </c>
      <c r="C34" s="1">
        <v>23720000</v>
      </c>
      <c r="D34" s="1">
        <v>22441487</v>
      </c>
      <c r="E34" s="1">
        <v>27830898</v>
      </c>
      <c r="F34" s="1">
        <v>34173500</v>
      </c>
      <c r="G34" s="1">
        <v>37888076</v>
      </c>
      <c r="H34" s="1">
        <v>39009000</v>
      </c>
      <c r="I34" s="1">
        <v>42327000</v>
      </c>
      <c r="J34" s="1">
        <v>46436000</v>
      </c>
      <c r="K34" s="1">
        <v>44722000</v>
      </c>
      <c r="L34" s="1">
        <v>45504000</v>
      </c>
      <c r="M34" s="1">
        <v>48671000</v>
      </c>
      <c r="N34" s="1">
        <v>49522000</v>
      </c>
      <c r="O34" s="1">
        <v>50988000</v>
      </c>
      <c r="P34" s="1">
        <v>51211000</v>
      </c>
      <c r="Q34" s="1">
        <v>51326000</v>
      </c>
      <c r="R34" s="1">
        <v>52413000</v>
      </c>
      <c r="S34" s="1">
        <v>53023000</v>
      </c>
      <c r="T34" s="1">
        <v>51593000</v>
      </c>
      <c r="U34" s="1">
        <v>50063000</v>
      </c>
      <c r="V34" s="1">
        <v>49954000</v>
      </c>
      <c r="W34" s="1">
        <v>48017000</v>
      </c>
      <c r="X34" s="1">
        <v>43509000</v>
      </c>
      <c r="Y34" s="1">
        <v>41160000</v>
      </c>
      <c r="Z34" s="1">
        <v>41160000</v>
      </c>
      <c r="AA34" s="1">
        <v>40052000</v>
      </c>
    </row>
    <row r="35" spans="1:27" ht="20" customHeight="1" x14ac:dyDescent="0.25">
      <c r="A35" s="14" t="s">
        <v>103</v>
      </c>
      <c r="B35" s="1"/>
      <c r="C35" s="22" t="e">
        <f>(C34-B34)/B34</f>
        <v>#VALUE!</v>
      </c>
      <c r="D35" s="22">
        <f t="shared" ref="D35:W35" si="13">(D34-C34)/C34</f>
        <v>-5.3900210792580103E-2</v>
      </c>
      <c r="E35" s="22">
        <f t="shared" si="13"/>
        <v>0.24015391671683789</v>
      </c>
      <c r="F35" s="22">
        <f t="shared" si="13"/>
        <v>0.22789785654778369</v>
      </c>
      <c r="G35" s="22">
        <f t="shared" si="13"/>
        <v>0.10869755804936573</v>
      </c>
      <c r="H35" s="22">
        <f t="shared" si="13"/>
        <v>2.9585139134539321E-2</v>
      </c>
      <c r="I35" s="22">
        <f t="shared" si="13"/>
        <v>8.5057294470506806E-2</v>
      </c>
      <c r="J35" s="22">
        <f t="shared" si="13"/>
        <v>9.7077515533820019E-2</v>
      </c>
      <c r="K35" s="22">
        <f t="shared" si="13"/>
        <v>-3.6911017314152812E-2</v>
      </c>
      <c r="L35" s="22">
        <f t="shared" si="13"/>
        <v>1.748580117168284E-2</v>
      </c>
      <c r="M35" s="22">
        <f t="shared" si="13"/>
        <v>6.95982770745429E-2</v>
      </c>
      <c r="N35" s="22">
        <f t="shared" si="13"/>
        <v>1.7484744509050566E-2</v>
      </c>
      <c r="O35" s="22">
        <f t="shared" si="13"/>
        <v>2.960300472517265E-2</v>
      </c>
      <c r="P35" s="22">
        <f t="shared" si="13"/>
        <v>4.3735780968070922E-3</v>
      </c>
      <c r="Q35" s="22">
        <f t="shared" si="13"/>
        <v>2.2456112944484585E-3</v>
      </c>
      <c r="R35" s="22">
        <f t="shared" si="13"/>
        <v>2.1178350153918092E-2</v>
      </c>
      <c r="S35" s="22">
        <f t="shared" si="13"/>
        <v>1.1638334001106596E-2</v>
      </c>
      <c r="T35" s="22">
        <f t="shared" si="13"/>
        <v>-2.6969428361277182E-2</v>
      </c>
      <c r="U35" s="22">
        <f t="shared" si="13"/>
        <v>-2.9655185781016804E-2</v>
      </c>
      <c r="V35" s="22">
        <f t="shared" si="13"/>
        <v>-2.1772566566126681E-3</v>
      </c>
      <c r="W35" s="22">
        <f t="shared" si="13"/>
        <v>-3.8775673619730153E-2</v>
      </c>
      <c r="X35" s="22">
        <f t="shared" ref="X35" si="14">(X34-W34)/W34</f>
        <v>-9.3883416290063942E-2</v>
      </c>
      <c r="Y35" s="22">
        <f t="shared" ref="Y35" si="15">(Y34-X34)/X34</f>
        <v>-5.3988829897262634E-2</v>
      </c>
      <c r="Z35" s="22">
        <f t="shared" ref="Z35" si="16">(Z34-Y34)/Y34</f>
        <v>0</v>
      </c>
      <c r="AA35" s="22">
        <f t="shared" ref="AA35" si="17">(AA34-Z34)/Z34</f>
        <v>-2.6919339164237124E-2</v>
      </c>
    </row>
    <row r="36" spans="1:27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</row>
    <row r="37" spans="1:27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</row>
    <row r="38" spans="1:27" ht="19" x14ac:dyDescent="0.25">
      <c r="A38" s="5" t="s">
        <v>30</v>
      </c>
      <c r="B38" s="1" t="s">
        <v>92</v>
      </c>
      <c r="C38" s="1">
        <v>133200000</v>
      </c>
      <c r="D38" s="1">
        <v>77024000</v>
      </c>
      <c r="E38" s="1">
        <v>99943000</v>
      </c>
      <c r="F38" s="1">
        <v>67182000</v>
      </c>
      <c r="G38" s="1">
        <v>93732000</v>
      </c>
      <c r="H38" s="1">
        <v>101270000</v>
      </c>
      <c r="I38" s="1">
        <v>80341000</v>
      </c>
      <c r="J38" s="1">
        <v>423577000</v>
      </c>
      <c r="K38" s="1">
        <v>385359000</v>
      </c>
      <c r="L38" s="1">
        <v>364550000</v>
      </c>
      <c r="M38" s="1">
        <v>202141000</v>
      </c>
      <c r="N38" s="1">
        <v>358967000</v>
      </c>
      <c r="O38" s="1">
        <v>632836000</v>
      </c>
      <c r="P38" s="1">
        <v>1536349000</v>
      </c>
      <c r="Q38" s="1">
        <v>1289994000</v>
      </c>
      <c r="R38" s="1">
        <v>3148651000</v>
      </c>
      <c r="S38" s="1">
        <v>1477265000</v>
      </c>
      <c r="T38" s="1">
        <v>2081075000</v>
      </c>
      <c r="U38" s="1">
        <v>2541604000</v>
      </c>
      <c r="V38" s="1">
        <v>2624000000</v>
      </c>
      <c r="W38" s="1">
        <v>6312000000</v>
      </c>
      <c r="X38" s="1">
        <v>10562000000</v>
      </c>
      <c r="Y38" s="1">
        <v>11127000000</v>
      </c>
      <c r="Z38" s="1">
        <v>9021000000</v>
      </c>
      <c r="AA38" s="1">
        <v>12221000000</v>
      </c>
    </row>
    <row r="39" spans="1:27" ht="19" x14ac:dyDescent="0.25">
      <c r="A39" s="5" t="s">
        <v>31</v>
      </c>
      <c r="B39" s="1" t="s">
        <v>92</v>
      </c>
      <c r="C39" s="1">
        <v>38800000</v>
      </c>
      <c r="D39" s="1">
        <v>10952000</v>
      </c>
      <c r="E39" s="1">
        <v>49269000</v>
      </c>
      <c r="F39" s="1">
        <v>64154000</v>
      </c>
      <c r="G39" s="1">
        <v>151736000</v>
      </c>
      <c r="H39" s="1">
        <v>122812000</v>
      </c>
      <c r="I39" s="1">
        <v>72745000</v>
      </c>
      <c r="J39" s="1">
        <v>7983000</v>
      </c>
      <c r="K39" s="1">
        <v>122499000</v>
      </c>
      <c r="L39" s="1">
        <v>98888000</v>
      </c>
      <c r="M39" s="1">
        <v>598014000</v>
      </c>
      <c r="N39" s="1">
        <v>1303251000</v>
      </c>
      <c r="O39" s="1">
        <v>2024827000</v>
      </c>
      <c r="P39" s="1">
        <v>3646845000</v>
      </c>
      <c r="Q39" s="1">
        <v>5462720000</v>
      </c>
      <c r="R39" s="1">
        <v>1142182000</v>
      </c>
      <c r="S39" s="1">
        <v>1171246000</v>
      </c>
      <c r="T39" s="1">
        <v>2218880000</v>
      </c>
      <c r="U39" s="1">
        <v>4859873000</v>
      </c>
      <c r="V39" s="1">
        <v>3660000000</v>
      </c>
      <c r="W39" s="1">
        <v>998000000</v>
      </c>
      <c r="X39" s="1">
        <v>501000000</v>
      </c>
      <c r="Y39" s="1">
        <v>25000000</v>
      </c>
      <c r="Z39" s="1">
        <v>116000000</v>
      </c>
      <c r="AA39" s="1">
        <v>175000000</v>
      </c>
    </row>
    <row r="40" spans="1:27" ht="19" x14ac:dyDescent="0.25">
      <c r="A40" s="5" t="s">
        <v>32</v>
      </c>
      <c r="B40" s="1" t="s">
        <v>92</v>
      </c>
      <c r="C40" s="1">
        <v>172000000</v>
      </c>
      <c r="D40" s="1">
        <v>87976000</v>
      </c>
      <c r="E40" s="1">
        <v>149212000</v>
      </c>
      <c r="F40" s="1">
        <v>131336000</v>
      </c>
      <c r="G40" s="1">
        <v>245468000</v>
      </c>
      <c r="H40" s="1">
        <v>224082000</v>
      </c>
      <c r="I40" s="1">
        <v>153086000</v>
      </c>
      <c r="J40" s="1">
        <v>431560000</v>
      </c>
      <c r="K40" s="1">
        <v>507858000</v>
      </c>
      <c r="L40" s="1">
        <v>463438000</v>
      </c>
      <c r="M40" s="1">
        <v>800155000</v>
      </c>
      <c r="N40" s="1">
        <v>1662218000</v>
      </c>
      <c r="O40" s="1">
        <v>2657663000</v>
      </c>
      <c r="P40" s="1">
        <v>5183194000</v>
      </c>
      <c r="Q40" s="1">
        <v>6752714000</v>
      </c>
      <c r="R40" s="1">
        <v>4290833000</v>
      </c>
      <c r="S40" s="1">
        <v>2648511000</v>
      </c>
      <c r="T40" s="1">
        <v>4299955000</v>
      </c>
      <c r="U40" s="1">
        <v>7401477000</v>
      </c>
      <c r="V40" s="1">
        <v>6284000000</v>
      </c>
      <c r="W40" s="1">
        <v>7310000000</v>
      </c>
      <c r="X40" s="1">
        <v>11063000000</v>
      </c>
      <c r="Y40" s="1">
        <v>11152000000</v>
      </c>
      <c r="Z40" s="1">
        <v>9137000000</v>
      </c>
      <c r="AA40" s="1">
        <v>12396000000</v>
      </c>
    </row>
    <row r="41" spans="1:27" ht="19" x14ac:dyDescent="0.25">
      <c r="A41" s="5" t="s">
        <v>33</v>
      </c>
      <c r="B41" s="1" t="s">
        <v>92</v>
      </c>
      <c r="C41" s="1">
        <v>21800000</v>
      </c>
      <c r="D41" s="1">
        <v>13889000</v>
      </c>
      <c r="E41" s="1">
        <v>15665000</v>
      </c>
      <c r="F41" s="1">
        <v>13636000</v>
      </c>
      <c r="G41" s="1">
        <v>10782000</v>
      </c>
      <c r="H41" s="1">
        <v>18314000</v>
      </c>
      <c r="I41" s="1">
        <v>30043000</v>
      </c>
      <c r="J41" s="1">
        <v>48536000</v>
      </c>
      <c r="K41" s="1">
        <v>70712000</v>
      </c>
      <c r="L41" s="1">
        <v>92328000</v>
      </c>
      <c r="M41" s="1">
        <v>118659000</v>
      </c>
      <c r="N41" s="1">
        <v>162426000</v>
      </c>
      <c r="O41" s="1">
        <v>264453000</v>
      </c>
      <c r="P41" s="1">
        <v>367512000</v>
      </c>
      <c r="Q41" s="1">
        <v>535962000</v>
      </c>
      <c r="R41" s="1">
        <v>643894000</v>
      </c>
      <c r="S41" s="1">
        <v>645169000</v>
      </c>
      <c r="T41" s="1">
        <v>860115000</v>
      </c>
      <c r="U41" s="1">
        <v>1217801000</v>
      </c>
      <c r="V41" s="1">
        <v>1523000000</v>
      </c>
      <c r="W41" s="1">
        <v>1680000000</v>
      </c>
      <c r="X41" s="1">
        <v>529000000</v>
      </c>
      <c r="Y41" s="1">
        <v>1358000000</v>
      </c>
      <c r="Z41" s="1">
        <v>2284000000</v>
      </c>
      <c r="AA41" s="1">
        <v>2229000000</v>
      </c>
    </row>
    <row r="42" spans="1:27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 t="s">
        <v>92</v>
      </c>
      <c r="L42" s="1" t="s">
        <v>92</v>
      </c>
      <c r="M42" s="1" t="s">
        <v>92</v>
      </c>
      <c r="N42" s="1" t="s">
        <v>92</v>
      </c>
      <c r="O42" s="1" t="s">
        <v>92</v>
      </c>
      <c r="P42" s="1" t="s">
        <v>92</v>
      </c>
      <c r="Q42" s="1" t="s">
        <v>92</v>
      </c>
      <c r="R42" s="1" t="s">
        <v>92</v>
      </c>
      <c r="S42" s="1" t="s">
        <v>92</v>
      </c>
      <c r="T42" s="1" t="s">
        <v>92</v>
      </c>
      <c r="U42" s="1" t="s">
        <v>92</v>
      </c>
      <c r="V42" s="1" t="s">
        <v>92</v>
      </c>
      <c r="W42" s="1" t="s">
        <v>92</v>
      </c>
      <c r="X42" s="1" t="s">
        <v>92</v>
      </c>
      <c r="Y42" s="1" t="s">
        <v>92</v>
      </c>
      <c r="Z42" s="1" t="s">
        <v>92</v>
      </c>
      <c r="AA42" s="1" t="s">
        <v>92</v>
      </c>
    </row>
    <row r="43" spans="1:27" ht="19" x14ac:dyDescent="0.25">
      <c r="A43" s="5" t="s">
        <v>35</v>
      </c>
      <c r="B43" s="1" t="s">
        <v>92</v>
      </c>
      <c r="C43" s="1">
        <v>17900000</v>
      </c>
      <c r="D43" s="1">
        <v>29358000</v>
      </c>
      <c r="E43" s="1">
        <v>20434000</v>
      </c>
      <c r="F43" s="1">
        <v>24596000</v>
      </c>
      <c r="G43" s="1">
        <v>27263000</v>
      </c>
      <c r="H43" s="1">
        <v>30150000</v>
      </c>
      <c r="I43" s="1">
        <v>40553000</v>
      </c>
      <c r="J43" s="1">
        <v>22993000</v>
      </c>
      <c r="K43" s="1">
        <v>34430000</v>
      </c>
      <c r="L43" s="1">
        <v>68073000</v>
      </c>
      <c r="M43" s="1">
        <v>104127000</v>
      </c>
      <c r="N43" s="1">
        <v>132820000</v>
      </c>
      <c r="O43" s="1">
        <v>144728000</v>
      </c>
      <c r="P43" s="1">
        <v>131669000</v>
      </c>
      <c r="Q43" s="1">
        <v>192265000</v>
      </c>
      <c r="R43" s="1">
        <v>332647000</v>
      </c>
      <c r="S43" s="1">
        <v>259557000</v>
      </c>
      <c r="T43" s="1">
        <v>241449000</v>
      </c>
      <c r="U43" s="1">
        <v>415527000</v>
      </c>
      <c r="V43" s="1">
        <v>600000000</v>
      </c>
      <c r="W43" s="1">
        <v>843000000</v>
      </c>
      <c r="X43" s="1">
        <v>614000000</v>
      </c>
      <c r="Y43" s="1">
        <v>635000000</v>
      </c>
      <c r="Z43" s="1">
        <v>989000000</v>
      </c>
      <c r="AA43" s="1">
        <v>1173000000</v>
      </c>
    </row>
    <row r="44" spans="1:27" ht="19" x14ac:dyDescent="0.25">
      <c r="A44" s="6" t="s">
        <v>36</v>
      </c>
      <c r="B44" s="10" t="s">
        <v>92</v>
      </c>
      <c r="C44" s="10">
        <v>211700000</v>
      </c>
      <c r="D44" s="10">
        <v>131223000</v>
      </c>
      <c r="E44" s="10">
        <v>185311000</v>
      </c>
      <c r="F44" s="10">
        <v>169568000</v>
      </c>
      <c r="G44" s="10">
        <v>283513000</v>
      </c>
      <c r="H44" s="10">
        <v>272546000</v>
      </c>
      <c r="I44" s="10">
        <v>223682000</v>
      </c>
      <c r="J44" s="10">
        <v>503089000</v>
      </c>
      <c r="K44" s="10">
        <v>613000000</v>
      </c>
      <c r="L44" s="10">
        <v>623839000</v>
      </c>
      <c r="M44" s="10">
        <v>1022941000</v>
      </c>
      <c r="N44" s="10">
        <v>1957464000</v>
      </c>
      <c r="O44" s="10">
        <v>3066844000</v>
      </c>
      <c r="P44" s="10">
        <v>5682375000</v>
      </c>
      <c r="Q44" s="10">
        <v>7480941000</v>
      </c>
      <c r="R44" s="10">
        <v>5267374000</v>
      </c>
      <c r="S44" s="10">
        <v>3553237000</v>
      </c>
      <c r="T44" s="10">
        <v>5401519000</v>
      </c>
      <c r="U44" s="10">
        <v>9034805000</v>
      </c>
      <c r="V44" s="10">
        <v>8407000000</v>
      </c>
      <c r="W44" s="10">
        <v>9833000000</v>
      </c>
      <c r="X44" s="10">
        <v>12206000000</v>
      </c>
      <c r="Y44" s="10">
        <v>13145000000</v>
      </c>
      <c r="Z44" s="10">
        <v>12410000000</v>
      </c>
      <c r="AA44" s="10">
        <v>15798000000</v>
      </c>
    </row>
    <row r="45" spans="1:27" ht="19" x14ac:dyDescent="0.25">
      <c r="A45" s="5" t="s">
        <v>37</v>
      </c>
      <c r="B45" s="1" t="s">
        <v>92</v>
      </c>
      <c r="C45" s="1">
        <v>28000000</v>
      </c>
      <c r="D45" s="1">
        <v>37083000</v>
      </c>
      <c r="E45" s="1">
        <v>32266000</v>
      </c>
      <c r="F45" s="1">
        <v>21413000</v>
      </c>
      <c r="G45" s="1">
        <v>16524000</v>
      </c>
      <c r="H45" s="1">
        <v>15827000</v>
      </c>
      <c r="I45" s="1">
        <v>18271000</v>
      </c>
      <c r="J45" s="1">
        <v>21691000</v>
      </c>
      <c r="K45" s="1">
        <v>27088000</v>
      </c>
      <c r="L45" s="1">
        <v>29404000</v>
      </c>
      <c r="M45" s="1">
        <v>30489000</v>
      </c>
      <c r="N45" s="1">
        <v>39739000</v>
      </c>
      <c r="O45" s="1">
        <v>64322000</v>
      </c>
      <c r="P45" s="1">
        <v>89269000</v>
      </c>
      <c r="Q45" s="1">
        <v>135053000</v>
      </c>
      <c r="R45" s="1">
        <v>198953000</v>
      </c>
      <c r="S45" s="1">
        <v>274786000</v>
      </c>
      <c r="T45" s="1">
        <v>347017000</v>
      </c>
      <c r="U45" s="1">
        <v>480081000</v>
      </c>
      <c r="V45" s="1">
        <v>656000000</v>
      </c>
      <c r="W45" s="1">
        <v>1358000000</v>
      </c>
      <c r="X45" s="1">
        <v>1285000000</v>
      </c>
      <c r="Y45" s="1">
        <v>1318000000</v>
      </c>
      <c r="Z45" s="1">
        <v>1281000000</v>
      </c>
      <c r="AA45" s="1">
        <v>1314000000</v>
      </c>
    </row>
    <row r="46" spans="1:27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>
        <v>23646000</v>
      </c>
      <c r="F46" s="1" t="s">
        <v>92</v>
      </c>
      <c r="G46" s="1" t="s">
        <v>92</v>
      </c>
      <c r="H46" s="1">
        <v>138859000</v>
      </c>
      <c r="I46" s="1" t="s">
        <v>92</v>
      </c>
      <c r="J46" s="1">
        <v>226707000</v>
      </c>
      <c r="K46" s="1">
        <v>287159000</v>
      </c>
      <c r="L46" s="1">
        <v>326863000</v>
      </c>
      <c r="M46" s="1">
        <v>350630000</v>
      </c>
      <c r="N46" s="1">
        <v>510894000</v>
      </c>
      <c r="O46" s="1">
        <v>504784000</v>
      </c>
      <c r="P46" s="1">
        <v>522672000</v>
      </c>
      <c r="Q46" s="1">
        <v>1767912000</v>
      </c>
      <c r="R46" s="1">
        <v>3326474000</v>
      </c>
      <c r="S46" s="1">
        <v>3375000000</v>
      </c>
      <c r="T46" s="1">
        <v>2396906000</v>
      </c>
      <c r="U46" s="1">
        <v>2737671000</v>
      </c>
      <c r="V46" s="1">
        <v>2910000000</v>
      </c>
      <c r="W46" s="1">
        <v>2913000000</v>
      </c>
      <c r="X46" s="1">
        <v>1895000000</v>
      </c>
      <c r="Y46" s="1">
        <v>2887000000</v>
      </c>
      <c r="Z46" s="1">
        <v>2808000000</v>
      </c>
      <c r="AA46" s="1">
        <v>2807000000</v>
      </c>
    </row>
    <row r="47" spans="1:27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>
        <v>10517000</v>
      </c>
      <c r="G47" s="1">
        <v>15832000</v>
      </c>
      <c r="H47" s="1">
        <v>98908000</v>
      </c>
      <c r="I47" s="1">
        <v>348092000</v>
      </c>
      <c r="J47" s="1">
        <v>152925000</v>
      </c>
      <c r="K47" s="1">
        <v>182748000</v>
      </c>
      <c r="L47" s="1">
        <v>193231000</v>
      </c>
      <c r="M47" s="1">
        <v>172080000</v>
      </c>
      <c r="N47" s="1">
        <v>232030000</v>
      </c>
      <c r="O47" s="1">
        <v>200151000</v>
      </c>
      <c r="P47" s="1">
        <v>208113000</v>
      </c>
      <c r="Q47" s="1">
        <v>1019985000</v>
      </c>
      <c r="R47" s="1">
        <v>2334761000</v>
      </c>
      <c r="S47" s="1">
        <v>2167533000</v>
      </c>
      <c r="T47" s="1">
        <v>1993885000</v>
      </c>
      <c r="U47" s="1">
        <v>2176823000</v>
      </c>
      <c r="V47" s="1">
        <v>2125000000</v>
      </c>
      <c r="W47" s="1">
        <v>1954000000</v>
      </c>
      <c r="X47" s="1">
        <v>1812000000</v>
      </c>
      <c r="Y47" s="1">
        <v>2057000000</v>
      </c>
      <c r="Z47" s="1">
        <v>1855000000</v>
      </c>
      <c r="AA47" s="1">
        <v>1829000000</v>
      </c>
    </row>
    <row r="48" spans="1:27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>
        <v>23646000</v>
      </c>
      <c r="F48" s="1">
        <v>10517000</v>
      </c>
      <c r="G48" s="1">
        <v>15832000</v>
      </c>
      <c r="H48" s="1">
        <v>237767000</v>
      </c>
      <c r="I48" s="1">
        <v>348092000</v>
      </c>
      <c r="J48" s="1">
        <v>379632000</v>
      </c>
      <c r="K48" s="1">
        <v>469907000</v>
      </c>
      <c r="L48" s="1">
        <v>520094000</v>
      </c>
      <c r="M48" s="1">
        <v>522710000</v>
      </c>
      <c r="N48" s="1">
        <v>742924000</v>
      </c>
      <c r="O48" s="1">
        <v>704935000</v>
      </c>
      <c r="P48" s="1">
        <v>730785000</v>
      </c>
      <c r="Q48" s="1">
        <v>2787897000</v>
      </c>
      <c r="R48" s="1">
        <v>5661235000</v>
      </c>
      <c r="S48" s="1">
        <v>5542533000</v>
      </c>
      <c r="T48" s="1">
        <v>4390791000</v>
      </c>
      <c r="U48" s="1">
        <v>4914494000</v>
      </c>
      <c r="V48" s="1">
        <v>5035000000</v>
      </c>
      <c r="W48" s="1">
        <v>4867000000</v>
      </c>
      <c r="X48" s="1">
        <v>3707000000</v>
      </c>
      <c r="Y48" s="1">
        <v>4944000000</v>
      </c>
      <c r="Z48" s="1">
        <v>4663000000</v>
      </c>
      <c r="AA48" s="1">
        <v>4636000000</v>
      </c>
    </row>
    <row r="49" spans="1:27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>
        <v>9429000</v>
      </c>
      <c r="I49" s="1" t="s">
        <v>92</v>
      </c>
      <c r="J49" s="1" t="s">
        <v>92</v>
      </c>
      <c r="K49" s="1" t="s">
        <v>92</v>
      </c>
      <c r="L49" s="1">
        <v>9124000</v>
      </c>
      <c r="M49" s="1">
        <v>359000</v>
      </c>
      <c r="N49" s="1" t="s">
        <v>92</v>
      </c>
      <c r="O49" s="1" t="s">
        <v>92</v>
      </c>
      <c r="P49" s="1" t="s">
        <v>92</v>
      </c>
      <c r="Q49" s="1" t="s">
        <v>92</v>
      </c>
      <c r="R49" s="1">
        <v>3755653000</v>
      </c>
      <c r="S49" s="1">
        <v>7931363000</v>
      </c>
      <c r="T49" s="1">
        <v>9591067000</v>
      </c>
      <c r="U49" s="1">
        <v>10421600000</v>
      </c>
      <c r="V49" s="1">
        <v>8408000000</v>
      </c>
      <c r="W49" s="1">
        <v>4477000000</v>
      </c>
      <c r="X49" s="1">
        <v>3759000000</v>
      </c>
      <c r="Y49" s="1">
        <v>3175000000</v>
      </c>
      <c r="Z49" s="1">
        <v>2650000000</v>
      </c>
      <c r="AA49" s="1">
        <v>2789000000</v>
      </c>
    </row>
    <row r="50" spans="1:27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>
        <v>146553000</v>
      </c>
      <c r="J50" s="1">
        <v>179392000</v>
      </c>
      <c r="K50" s="1">
        <v>218519000</v>
      </c>
      <c r="L50" s="1">
        <v>153955000</v>
      </c>
      <c r="M50" s="1">
        <v>253700000</v>
      </c>
      <c r="N50" s="1">
        <v>151408000</v>
      </c>
      <c r="O50" s="1">
        <v>111080000</v>
      </c>
      <c r="P50" s="1">
        <v>31485000</v>
      </c>
      <c r="Q50" s="1">
        <v>7055000</v>
      </c>
      <c r="R50" s="1">
        <v>8548000</v>
      </c>
      <c r="S50" s="1" t="s">
        <v>92</v>
      </c>
      <c r="T50" s="1" t="s">
        <v>92</v>
      </c>
      <c r="U50" s="1" t="s">
        <v>92</v>
      </c>
      <c r="V50" s="1" t="s">
        <v>92</v>
      </c>
      <c r="W50" s="1" t="s">
        <v>92</v>
      </c>
      <c r="X50" s="1" t="s">
        <v>92</v>
      </c>
      <c r="Y50" s="1" t="s">
        <v>92</v>
      </c>
      <c r="Z50" s="1" t="s">
        <v>92</v>
      </c>
      <c r="AA50" s="1" t="s">
        <v>92</v>
      </c>
    </row>
    <row r="51" spans="1:27" ht="19" x14ac:dyDescent="0.25">
      <c r="A51" s="5" t="s">
        <v>43</v>
      </c>
      <c r="B51" s="1" t="s">
        <v>92</v>
      </c>
      <c r="C51" s="1">
        <v>202200000</v>
      </c>
      <c r="D51" s="1">
        <v>26772000</v>
      </c>
      <c r="E51" s="1">
        <v>20967000</v>
      </c>
      <c r="F51" s="1">
        <v>9664000</v>
      </c>
      <c r="G51" s="1">
        <v>21915000</v>
      </c>
      <c r="H51" s="1">
        <v>6513000</v>
      </c>
      <c r="I51" s="1">
        <v>17430000</v>
      </c>
      <c r="J51" s="1">
        <v>21844000</v>
      </c>
      <c r="K51" s="1">
        <v>22342000</v>
      </c>
      <c r="L51" s="1">
        <v>7561000</v>
      </c>
      <c r="M51" s="1">
        <v>4025000</v>
      </c>
      <c r="N51" s="1">
        <v>14418000</v>
      </c>
      <c r="O51" s="1">
        <v>23490000</v>
      </c>
      <c r="P51" s="1">
        <v>35828000</v>
      </c>
      <c r="Q51" s="1">
        <v>33514000</v>
      </c>
      <c r="R51" s="1">
        <v>48800000</v>
      </c>
      <c r="S51" s="1">
        <v>118656000</v>
      </c>
      <c r="T51" s="1">
        <v>108579000</v>
      </c>
      <c r="U51" s="1">
        <v>600283000</v>
      </c>
      <c r="V51" s="1">
        <v>181000000</v>
      </c>
      <c r="W51" s="1">
        <v>867000000</v>
      </c>
      <c r="X51" s="1">
        <v>917000000</v>
      </c>
      <c r="Y51" s="1">
        <v>1059000000</v>
      </c>
      <c r="Z51" s="1">
        <v>1059000000</v>
      </c>
      <c r="AA51" s="1">
        <v>824000000</v>
      </c>
    </row>
    <row r="52" spans="1:27" ht="19" x14ac:dyDescent="0.25">
      <c r="A52" s="5" t="s">
        <v>44</v>
      </c>
      <c r="B52" s="1" t="s">
        <v>92</v>
      </c>
      <c r="C52" s="1">
        <v>230200000</v>
      </c>
      <c r="D52" s="1">
        <v>63855000</v>
      </c>
      <c r="E52" s="1">
        <v>76879000</v>
      </c>
      <c r="F52" s="1">
        <v>41594000</v>
      </c>
      <c r="G52" s="1">
        <v>54271000</v>
      </c>
      <c r="H52" s="1">
        <v>269536000</v>
      </c>
      <c r="I52" s="1">
        <v>530346000</v>
      </c>
      <c r="J52" s="1">
        <v>602559000</v>
      </c>
      <c r="K52" s="1">
        <v>737856000</v>
      </c>
      <c r="L52" s="1">
        <v>720138000</v>
      </c>
      <c r="M52" s="1">
        <v>811283000</v>
      </c>
      <c r="N52" s="1">
        <v>948489000</v>
      </c>
      <c r="O52" s="1">
        <v>903827000</v>
      </c>
      <c r="P52" s="1">
        <v>887367000</v>
      </c>
      <c r="Q52" s="1">
        <v>2963519000</v>
      </c>
      <c r="R52" s="1">
        <v>9673189000</v>
      </c>
      <c r="S52" s="1">
        <v>13867338000</v>
      </c>
      <c r="T52" s="1">
        <v>14437454000</v>
      </c>
      <c r="U52" s="1">
        <v>16416458000</v>
      </c>
      <c r="V52" s="1">
        <v>14280000000</v>
      </c>
      <c r="W52" s="1">
        <v>11569000000</v>
      </c>
      <c r="X52" s="1">
        <v>9668000000</v>
      </c>
      <c r="Y52" s="1">
        <v>10496000000</v>
      </c>
      <c r="Z52" s="1">
        <v>9653000000</v>
      </c>
      <c r="AA52" s="1">
        <v>9563000000</v>
      </c>
    </row>
    <row r="53" spans="1:27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</row>
    <row r="54" spans="1:27" ht="20" thickBot="1" x14ac:dyDescent="0.3">
      <c r="A54" s="7" t="s">
        <v>46</v>
      </c>
      <c r="B54" s="11" t="s">
        <v>92</v>
      </c>
      <c r="C54" s="11">
        <v>441900000</v>
      </c>
      <c r="D54" s="11">
        <v>195078000</v>
      </c>
      <c r="E54" s="11">
        <v>262190000</v>
      </c>
      <c r="F54" s="11">
        <v>211162000</v>
      </c>
      <c r="G54" s="11">
        <v>337784000</v>
      </c>
      <c r="H54" s="11">
        <v>542082000</v>
      </c>
      <c r="I54" s="11">
        <v>754028000</v>
      </c>
      <c r="J54" s="11">
        <v>1105648000</v>
      </c>
      <c r="K54" s="11">
        <v>1350856000</v>
      </c>
      <c r="L54" s="11">
        <v>1343977000</v>
      </c>
      <c r="M54" s="11">
        <v>1834224000</v>
      </c>
      <c r="N54" s="11">
        <v>2905953000</v>
      </c>
      <c r="O54" s="11">
        <v>3970671000</v>
      </c>
      <c r="P54" s="11">
        <v>6569742000</v>
      </c>
      <c r="Q54" s="11">
        <v>10444460000</v>
      </c>
      <c r="R54" s="11">
        <v>14940563000</v>
      </c>
      <c r="S54" s="11">
        <v>17420575000</v>
      </c>
      <c r="T54" s="11">
        <v>19838973000</v>
      </c>
      <c r="U54" s="11">
        <v>25451263000</v>
      </c>
      <c r="V54" s="11">
        <v>22687000000</v>
      </c>
      <c r="W54" s="11">
        <v>21402000000</v>
      </c>
      <c r="X54" s="11">
        <v>21874000000</v>
      </c>
      <c r="Y54" s="11">
        <v>23641000000</v>
      </c>
      <c r="Z54" s="11">
        <v>22063000000</v>
      </c>
      <c r="AA54" s="11">
        <v>25361000000</v>
      </c>
    </row>
    <row r="55" spans="1:27" ht="20" thickTop="1" x14ac:dyDescent="0.25">
      <c r="A55" s="5" t="s">
        <v>47</v>
      </c>
      <c r="B55" s="1" t="s">
        <v>92</v>
      </c>
      <c r="C55" s="1">
        <v>24300000</v>
      </c>
      <c r="D55" s="1">
        <v>40691000</v>
      </c>
      <c r="E55" s="1">
        <v>45941000</v>
      </c>
      <c r="F55" s="1">
        <v>35375000</v>
      </c>
      <c r="G55" s="1">
        <v>25061000</v>
      </c>
      <c r="H55" s="1">
        <v>40612000</v>
      </c>
      <c r="I55" s="1">
        <v>37851000</v>
      </c>
      <c r="J55" s="1">
        <v>49032000</v>
      </c>
      <c r="K55" s="1">
        <v>47708000</v>
      </c>
      <c r="L55" s="1">
        <v>46290000</v>
      </c>
      <c r="M55" s="1">
        <v>60568000</v>
      </c>
      <c r="N55" s="1">
        <v>90311000</v>
      </c>
      <c r="O55" s="1">
        <v>146867000</v>
      </c>
      <c r="P55" s="1">
        <v>184648000</v>
      </c>
      <c r="Q55" s="1">
        <v>247345000</v>
      </c>
      <c r="R55" s="1">
        <v>281480000</v>
      </c>
      <c r="S55" s="1">
        <v>322842000</v>
      </c>
      <c r="T55" s="1">
        <v>419108000</v>
      </c>
      <c r="U55" s="1">
        <v>667523000</v>
      </c>
      <c r="V55" s="1">
        <v>1134000000</v>
      </c>
      <c r="W55" s="1">
        <v>1239000000</v>
      </c>
      <c r="X55" s="1">
        <v>735000000</v>
      </c>
      <c r="Y55" s="1">
        <v>1586000000</v>
      </c>
      <c r="Z55" s="1">
        <v>2131000000</v>
      </c>
      <c r="AA55" s="1">
        <v>2507000000</v>
      </c>
    </row>
    <row r="56" spans="1:27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>
        <v>569796000</v>
      </c>
      <c r="L56" s="1">
        <v>392985000</v>
      </c>
      <c r="M56" s="1">
        <v>159878000</v>
      </c>
      <c r="N56" s="1">
        <v>175000</v>
      </c>
      <c r="O56" s="1">
        <v>497640000</v>
      </c>
      <c r="P56" s="1">
        <v>520344000</v>
      </c>
      <c r="Q56" s="1">
        <v>151931000</v>
      </c>
      <c r="R56" s="1">
        <v>37195000</v>
      </c>
      <c r="S56" s="1" t="s">
        <v>92</v>
      </c>
      <c r="T56" s="1">
        <v>967734000</v>
      </c>
      <c r="U56" s="1">
        <v>710910000</v>
      </c>
      <c r="V56" s="1" t="s">
        <v>92</v>
      </c>
      <c r="W56" s="1">
        <v>988000000</v>
      </c>
      <c r="X56" s="1">
        <v>985000000</v>
      </c>
      <c r="Y56" s="1">
        <v>1989000000</v>
      </c>
      <c r="Z56" s="1">
        <v>116000000</v>
      </c>
      <c r="AA56" s="1">
        <v>175000000</v>
      </c>
    </row>
    <row r="57" spans="1:27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 t="s">
        <v>92</v>
      </c>
      <c r="Y57" s="1" t="s">
        <v>92</v>
      </c>
      <c r="Z57" s="1" t="s">
        <v>92</v>
      </c>
      <c r="AA57" s="1" t="s">
        <v>92</v>
      </c>
    </row>
    <row r="58" spans="1:27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>
        <v>29664000</v>
      </c>
      <c r="M58" s="1">
        <v>60758000</v>
      </c>
      <c r="N58" s="1" t="s">
        <v>92</v>
      </c>
      <c r="O58" s="1" t="s">
        <v>92</v>
      </c>
      <c r="P58" s="1">
        <v>368823000</v>
      </c>
      <c r="Q58" s="1">
        <v>437127000</v>
      </c>
      <c r="R58" s="1">
        <v>460558000</v>
      </c>
      <c r="S58" s="1">
        <v>434881000</v>
      </c>
      <c r="T58" s="1">
        <v>614361000</v>
      </c>
      <c r="U58" s="1">
        <v>980455000</v>
      </c>
      <c r="V58" s="1">
        <v>1022000000</v>
      </c>
      <c r="W58" s="1">
        <v>1561000000</v>
      </c>
      <c r="X58" s="1">
        <v>323000000</v>
      </c>
      <c r="Y58" s="1">
        <v>906000000</v>
      </c>
      <c r="Z58" s="1" t="s">
        <v>92</v>
      </c>
      <c r="AA58" s="1" t="s">
        <v>92</v>
      </c>
    </row>
    <row r="59" spans="1:27" ht="19" x14ac:dyDescent="0.25">
      <c r="A59" s="5" t="s">
        <v>51</v>
      </c>
      <c r="B59" s="1" t="s">
        <v>92</v>
      </c>
      <c r="C59" s="1">
        <v>15000000</v>
      </c>
      <c r="D59" s="1">
        <v>38606000</v>
      </c>
      <c r="E59" s="1">
        <v>41355000</v>
      </c>
      <c r="F59" s="1">
        <v>29952000</v>
      </c>
      <c r="G59" s="1">
        <v>24553000</v>
      </c>
      <c r="H59" s="1">
        <v>33765000</v>
      </c>
      <c r="I59" s="1">
        <v>33164000</v>
      </c>
      <c r="J59" s="1">
        <v>51640000</v>
      </c>
      <c r="K59" s="1">
        <v>77339000</v>
      </c>
      <c r="L59" s="1">
        <v>77713000</v>
      </c>
      <c r="M59" s="1">
        <v>127561000</v>
      </c>
      <c r="N59" s="1">
        <v>380682000</v>
      </c>
      <c r="O59" s="1">
        <v>461291000</v>
      </c>
      <c r="P59" s="1">
        <v>387911000</v>
      </c>
      <c r="Q59" s="1">
        <v>545342000</v>
      </c>
      <c r="R59" s="1">
        <v>600758000</v>
      </c>
      <c r="S59" s="1">
        <v>681587000</v>
      </c>
      <c r="T59" s="1">
        <v>857467000</v>
      </c>
      <c r="U59" s="1">
        <v>1138980000</v>
      </c>
      <c r="V59" s="1">
        <v>1399000000</v>
      </c>
      <c r="W59" s="1">
        <v>1578000000</v>
      </c>
      <c r="X59" s="1">
        <v>1382000000</v>
      </c>
      <c r="Y59" s="1">
        <v>1765000000</v>
      </c>
      <c r="Z59" s="1">
        <v>6296000000</v>
      </c>
      <c r="AA59" s="1">
        <v>5792000000</v>
      </c>
    </row>
    <row r="60" spans="1:27" ht="19" x14ac:dyDescent="0.25">
      <c r="A60" s="6" t="s">
        <v>52</v>
      </c>
      <c r="B60" s="10" t="s">
        <v>92</v>
      </c>
      <c r="C60" s="10">
        <v>39300000</v>
      </c>
      <c r="D60" s="10">
        <v>79297000</v>
      </c>
      <c r="E60" s="10">
        <v>87296000</v>
      </c>
      <c r="F60" s="10">
        <v>65327000</v>
      </c>
      <c r="G60" s="10">
        <v>49614000</v>
      </c>
      <c r="H60" s="10">
        <v>74377000</v>
      </c>
      <c r="I60" s="10">
        <v>71015000</v>
      </c>
      <c r="J60" s="10">
        <v>100672000</v>
      </c>
      <c r="K60" s="10">
        <v>694843000</v>
      </c>
      <c r="L60" s="10">
        <v>546652000</v>
      </c>
      <c r="M60" s="10">
        <v>408765000</v>
      </c>
      <c r="N60" s="10">
        <v>471168000</v>
      </c>
      <c r="O60" s="10">
        <v>1105798000</v>
      </c>
      <c r="P60" s="10">
        <v>1461726000</v>
      </c>
      <c r="Q60" s="10">
        <v>1381745000</v>
      </c>
      <c r="R60" s="10">
        <v>1379991000</v>
      </c>
      <c r="S60" s="10">
        <v>1439310000</v>
      </c>
      <c r="T60" s="10">
        <v>2858670000</v>
      </c>
      <c r="U60" s="10">
        <v>3497868000</v>
      </c>
      <c r="V60" s="10">
        <v>3555000000</v>
      </c>
      <c r="W60" s="10">
        <v>5366000000</v>
      </c>
      <c r="X60" s="10">
        <v>3425000000</v>
      </c>
      <c r="Y60" s="10">
        <v>6246000000</v>
      </c>
      <c r="Z60" s="10">
        <v>8543000000</v>
      </c>
      <c r="AA60" s="10">
        <v>8474000000</v>
      </c>
    </row>
    <row r="61" spans="1:27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>
        <v>124524000</v>
      </c>
      <c r="H61" s="1">
        <v>224418000</v>
      </c>
      <c r="I61" s="1">
        <v>223549000</v>
      </c>
      <c r="J61" s="1">
        <v>568865000</v>
      </c>
      <c r="K61" s="1" t="s">
        <v>92</v>
      </c>
      <c r="L61" s="1" t="s">
        <v>92</v>
      </c>
      <c r="M61" s="1">
        <v>35985000</v>
      </c>
      <c r="N61" s="1">
        <v>476268000</v>
      </c>
      <c r="O61" s="1">
        <v>77360000</v>
      </c>
      <c r="P61" s="1">
        <v>881996000</v>
      </c>
      <c r="Q61" s="1">
        <v>1742047000</v>
      </c>
      <c r="R61" s="1">
        <v>3849756000</v>
      </c>
      <c r="S61" s="1">
        <v>6158443000</v>
      </c>
      <c r="T61" s="1">
        <v>6170522000</v>
      </c>
      <c r="U61" s="1">
        <v>8809788000</v>
      </c>
      <c r="V61" s="1">
        <v>8649000000</v>
      </c>
      <c r="W61" s="1">
        <v>7640000000</v>
      </c>
      <c r="X61" s="1">
        <v>11395000000</v>
      </c>
      <c r="Y61" s="1">
        <v>9288000000</v>
      </c>
      <c r="Z61" s="1">
        <v>8236000000</v>
      </c>
      <c r="AA61" s="1">
        <v>12537000000</v>
      </c>
    </row>
    <row r="62" spans="1:27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  <c r="AA62" s="1" t="s">
        <v>92</v>
      </c>
    </row>
    <row r="63" spans="1:27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>
        <v>25668000</v>
      </c>
      <c r="I63" s="1">
        <v>42375000</v>
      </c>
      <c r="J63" s="1">
        <v>39714000</v>
      </c>
      <c r="K63" s="1">
        <v>46502000</v>
      </c>
      <c r="L63" s="1">
        <v>48933000</v>
      </c>
      <c r="M63" s="1">
        <v>43793000</v>
      </c>
      <c r="N63" s="1">
        <v>56440000</v>
      </c>
      <c r="O63" s="1">
        <v>46990000</v>
      </c>
      <c r="P63" s="1">
        <v>45159000</v>
      </c>
      <c r="Q63" s="1">
        <v>326425000</v>
      </c>
      <c r="R63" s="1">
        <v>1040260000</v>
      </c>
      <c r="S63" s="1">
        <v>892576000</v>
      </c>
      <c r="T63" s="1">
        <v>822334000</v>
      </c>
      <c r="U63" s="1">
        <v>481139000</v>
      </c>
      <c r="V63" s="1">
        <v>370000000</v>
      </c>
      <c r="W63" s="1">
        <v>876000000</v>
      </c>
      <c r="X63" s="1">
        <v>1127000000</v>
      </c>
      <c r="Y63" s="1">
        <v>905000000</v>
      </c>
      <c r="Z63" s="1">
        <v>723000000</v>
      </c>
      <c r="AA63" s="1">
        <v>685000000</v>
      </c>
    </row>
    <row r="64" spans="1:27" ht="19" x14ac:dyDescent="0.25">
      <c r="A64" s="5" t="s">
        <v>55</v>
      </c>
      <c r="B64" s="1" t="s">
        <v>92</v>
      </c>
      <c r="C64" s="1" t="s">
        <v>92</v>
      </c>
      <c r="D64" s="1">
        <v>5108000</v>
      </c>
      <c r="E64" s="1">
        <v>28183000</v>
      </c>
      <c r="F64" s="1">
        <v>14185000</v>
      </c>
      <c r="G64" s="1">
        <v>14539000</v>
      </c>
      <c r="H64" s="1">
        <v>18476000</v>
      </c>
      <c r="I64" s="1">
        <v>24359000</v>
      </c>
      <c r="J64" s="1">
        <v>25355000</v>
      </c>
      <c r="K64" s="1">
        <v>13368000</v>
      </c>
      <c r="L64" s="1">
        <v>18010000</v>
      </c>
      <c r="M64" s="1">
        <v>24052000</v>
      </c>
      <c r="N64" s="1">
        <v>42990000</v>
      </c>
      <c r="O64" s="1">
        <v>39183000</v>
      </c>
      <c r="P64" s="1">
        <v>229231000</v>
      </c>
      <c r="Q64" s="1">
        <v>75981000</v>
      </c>
      <c r="R64" s="1">
        <v>103533000</v>
      </c>
      <c r="S64" s="1">
        <v>134777000</v>
      </c>
      <c r="T64" s="1">
        <v>138767000</v>
      </c>
      <c r="U64" s="1">
        <v>1398907000</v>
      </c>
      <c r="V64" s="1">
        <v>1328000000</v>
      </c>
      <c r="W64" s="1">
        <v>1587000000</v>
      </c>
      <c r="X64" s="1">
        <v>1034000000</v>
      </c>
      <c r="Y64" s="1">
        <v>1024000000</v>
      </c>
      <c r="Z64" s="1">
        <v>891000000</v>
      </c>
      <c r="AA64" s="1">
        <v>883000000</v>
      </c>
    </row>
    <row r="65" spans="1:27" ht="19" x14ac:dyDescent="0.25">
      <c r="A65" s="5" t="s">
        <v>56</v>
      </c>
      <c r="B65" s="1" t="s">
        <v>92</v>
      </c>
      <c r="C65" s="1" t="s">
        <v>92</v>
      </c>
      <c r="D65" s="1">
        <v>5108000</v>
      </c>
      <c r="E65" s="1">
        <v>28183000</v>
      </c>
      <c r="F65" s="1">
        <v>14185000</v>
      </c>
      <c r="G65" s="1">
        <v>139063000</v>
      </c>
      <c r="H65" s="1">
        <v>268562000</v>
      </c>
      <c r="I65" s="1">
        <v>290283000</v>
      </c>
      <c r="J65" s="1">
        <v>633934000</v>
      </c>
      <c r="K65" s="1">
        <v>59870000</v>
      </c>
      <c r="L65" s="1">
        <v>66943000</v>
      </c>
      <c r="M65" s="1">
        <v>103830000</v>
      </c>
      <c r="N65" s="1">
        <v>575698000</v>
      </c>
      <c r="O65" s="1">
        <v>163533000</v>
      </c>
      <c r="P65" s="1">
        <v>1156386000</v>
      </c>
      <c r="Q65" s="1">
        <v>2144453000</v>
      </c>
      <c r="R65" s="1">
        <v>4993549000</v>
      </c>
      <c r="S65" s="1">
        <v>7185796000</v>
      </c>
      <c r="T65" s="1">
        <v>7131623000</v>
      </c>
      <c r="U65" s="1">
        <v>10689834000</v>
      </c>
      <c r="V65" s="1">
        <v>10347000000</v>
      </c>
      <c r="W65" s="1">
        <v>10103000000</v>
      </c>
      <c r="X65" s="1">
        <v>13556000000</v>
      </c>
      <c r="Y65" s="1">
        <v>11217000000</v>
      </c>
      <c r="Z65" s="1">
        <v>9850000000</v>
      </c>
      <c r="AA65" s="1">
        <v>14105000000</v>
      </c>
    </row>
    <row r="66" spans="1:27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</row>
    <row r="67" spans="1:27" ht="19" x14ac:dyDescent="0.25">
      <c r="A67" s="6" t="s">
        <v>58</v>
      </c>
      <c r="B67" s="10" t="s">
        <v>92</v>
      </c>
      <c r="C67" s="10">
        <v>39300000</v>
      </c>
      <c r="D67" s="10">
        <v>84405000</v>
      </c>
      <c r="E67" s="10">
        <v>115479000</v>
      </c>
      <c r="F67" s="10">
        <v>79512000</v>
      </c>
      <c r="G67" s="10">
        <v>188677000</v>
      </c>
      <c r="H67" s="10">
        <v>342939000</v>
      </c>
      <c r="I67" s="10">
        <v>361298000</v>
      </c>
      <c r="J67" s="10">
        <v>734606000</v>
      </c>
      <c r="K67" s="10">
        <v>754713000</v>
      </c>
      <c r="L67" s="10">
        <v>613595000</v>
      </c>
      <c r="M67" s="10">
        <v>512595000</v>
      </c>
      <c r="N67" s="10">
        <v>1046866000</v>
      </c>
      <c r="O67" s="10">
        <v>1269331000</v>
      </c>
      <c r="P67" s="10">
        <v>2618112000</v>
      </c>
      <c r="Q67" s="10">
        <v>3526198000</v>
      </c>
      <c r="R67" s="10">
        <v>6373540000</v>
      </c>
      <c r="S67" s="10">
        <v>8625106000</v>
      </c>
      <c r="T67" s="10">
        <v>9990293000</v>
      </c>
      <c r="U67" s="10">
        <v>14187702000</v>
      </c>
      <c r="V67" s="10">
        <v>13902000000</v>
      </c>
      <c r="W67" s="10">
        <v>15469000000</v>
      </c>
      <c r="X67" s="10">
        <v>16981000000</v>
      </c>
      <c r="Y67" s="10">
        <v>17463000000</v>
      </c>
      <c r="Z67" s="10">
        <v>18393000000</v>
      </c>
      <c r="AA67" s="10">
        <v>22579000000</v>
      </c>
    </row>
    <row r="68" spans="1:27" ht="19" x14ac:dyDescent="0.25">
      <c r="A68" s="5" t="s">
        <v>59</v>
      </c>
      <c r="B68" s="1" t="s">
        <v>92</v>
      </c>
      <c r="C68" s="1">
        <v>1300000</v>
      </c>
      <c r="D68" s="1">
        <v>1454000</v>
      </c>
      <c r="E68" s="1">
        <v>1836000</v>
      </c>
      <c r="F68" s="1">
        <v>1884000</v>
      </c>
      <c r="G68" s="1">
        <v>306000</v>
      </c>
      <c r="H68" s="1">
        <v>317000</v>
      </c>
      <c r="I68" s="1">
        <v>323000</v>
      </c>
      <c r="J68" s="1">
        <v>331000</v>
      </c>
      <c r="K68" s="1">
        <v>346000</v>
      </c>
      <c r="L68" s="1">
        <v>367000</v>
      </c>
      <c r="M68" s="1">
        <v>405000</v>
      </c>
      <c r="N68" s="1">
        <v>438000</v>
      </c>
      <c r="O68" s="1">
        <v>446000</v>
      </c>
      <c r="P68" s="1">
        <v>450000</v>
      </c>
      <c r="Q68" s="1">
        <v>476000</v>
      </c>
      <c r="R68" s="1">
        <v>480000</v>
      </c>
      <c r="S68" s="1">
        <v>482000</v>
      </c>
      <c r="T68" s="1">
        <v>485000</v>
      </c>
      <c r="U68" s="1">
        <v>487000</v>
      </c>
      <c r="V68" s="1" t="s">
        <v>92</v>
      </c>
      <c r="W68" s="1" t="s">
        <v>92</v>
      </c>
      <c r="X68" s="1" t="s">
        <v>92</v>
      </c>
      <c r="Y68" s="1" t="s">
        <v>92</v>
      </c>
      <c r="Z68" s="1" t="s">
        <v>92</v>
      </c>
      <c r="AA68" s="1" t="s">
        <v>92</v>
      </c>
    </row>
    <row r="69" spans="1:27" ht="19" x14ac:dyDescent="0.25">
      <c r="A69" s="5" t="s">
        <v>60</v>
      </c>
      <c r="B69" s="1" t="s">
        <v>92</v>
      </c>
      <c r="C69" s="1">
        <v>-1180400000</v>
      </c>
      <c r="D69" s="1">
        <v>-1528475000</v>
      </c>
      <c r="E69" s="1">
        <v>-1544341000</v>
      </c>
      <c r="F69" s="1">
        <v>-1565869000</v>
      </c>
      <c r="G69" s="1">
        <v>-1555444000</v>
      </c>
      <c r="H69" s="1">
        <v>-1525447000</v>
      </c>
      <c r="I69" s="1">
        <v>-1334572000</v>
      </c>
      <c r="J69" s="1">
        <v>-1262033000</v>
      </c>
      <c r="K69" s="1">
        <v>-1106506000</v>
      </c>
      <c r="L69" s="1">
        <v>-913033000</v>
      </c>
      <c r="M69" s="1">
        <v>-454673000</v>
      </c>
      <c r="N69" s="1">
        <v>69110000</v>
      </c>
      <c r="O69" s="1">
        <v>1033738000</v>
      </c>
      <c r="P69" s="1">
        <v>2368611000</v>
      </c>
      <c r="Q69" s="1">
        <v>4218752000</v>
      </c>
      <c r="R69" s="1">
        <v>6640505000</v>
      </c>
      <c r="S69" s="1">
        <v>9191865000</v>
      </c>
      <c r="T69" s="1">
        <v>11326852000</v>
      </c>
      <c r="U69" s="1">
        <v>13938869000</v>
      </c>
      <c r="V69" s="1">
        <v>18367000000</v>
      </c>
      <c r="W69" s="1">
        <v>23232000000</v>
      </c>
      <c r="X69" s="1">
        <v>23288000000</v>
      </c>
      <c r="Y69" s="1">
        <v>24453000000</v>
      </c>
      <c r="Z69" s="1">
        <v>26306000000</v>
      </c>
      <c r="AA69" s="1">
        <v>27541000000</v>
      </c>
    </row>
    <row r="70" spans="1:27" ht="19" x14ac:dyDescent="0.25">
      <c r="A70" s="5" t="s">
        <v>61</v>
      </c>
      <c r="B70" s="1" t="s">
        <v>92</v>
      </c>
      <c r="C70" s="1">
        <v>-7400000</v>
      </c>
      <c r="D70" s="1">
        <v>-15087000</v>
      </c>
      <c r="E70" s="1">
        <v>-33334000</v>
      </c>
      <c r="F70" s="1">
        <v>101000</v>
      </c>
      <c r="G70" s="1">
        <v>-734000</v>
      </c>
      <c r="H70" s="1">
        <v>11941000</v>
      </c>
      <c r="I70" s="1">
        <v>-15217000</v>
      </c>
      <c r="J70" s="1">
        <v>26347000</v>
      </c>
      <c r="K70" s="1">
        <v>50344000</v>
      </c>
      <c r="L70" s="1">
        <v>-40397000</v>
      </c>
      <c r="M70" s="1">
        <v>-3000000</v>
      </c>
      <c r="N70" s="1">
        <v>-32889000</v>
      </c>
      <c r="O70" s="1">
        <v>-87582000</v>
      </c>
      <c r="P70" s="1">
        <v>-23676000</v>
      </c>
      <c r="Q70" s="1">
        <v>84729000</v>
      </c>
      <c r="R70" s="1">
        <v>-259902000</v>
      </c>
      <c r="S70" s="1">
        <v>244852000</v>
      </c>
      <c r="T70" s="1">
        <v>-134684000</v>
      </c>
      <c r="U70" s="1">
        <v>236982000</v>
      </c>
      <c r="V70" s="1">
        <v>-316000000</v>
      </c>
      <c r="W70" s="1">
        <v>-191000000</v>
      </c>
      <c r="X70" s="1">
        <v>-118000000</v>
      </c>
      <c r="Y70" s="1">
        <v>-144000000</v>
      </c>
      <c r="Z70" s="1">
        <v>-391000000</v>
      </c>
      <c r="AA70" s="1">
        <v>-267000000</v>
      </c>
    </row>
    <row r="71" spans="1:27" ht="19" x14ac:dyDescent="0.25">
      <c r="A71" s="5" t="s">
        <v>62</v>
      </c>
      <c r="B71" s="1" t="s">
        <v>92</v>
      </c>
      <c r="C71" s="1">
        <v>1589100000</v>
      </c>
      <c r="D71" s="1">
        <v>1652781000</v>
      </c>
      <c r="E71" s="1">
        <v>1722550000</v>
      </c>
      <c r="F71" s="1">
        <v>1695534000</v>
      </c>
      <c r="G71" s="1">
        <v>1704979000</v>
      </c>
      <c r="H71" s="1">
        <v>1712332000</v>
      </c>
      <c r="I71" s="1">
        <v>1718537000</v>
      </c>
      <c r="J71" s="1">
        <v>1583911000</v>
      </c>
      <c r="K71" s="1">
        <v>1634923000</v>
      </c>
      <c r="L71" s="1">
        <v>1683445000</v>
      </c>
      <c r="M71" s="1">
        <v>1778897000</v>
      </c>
      <c r="N71" s="1">
        <v>1776677000</v>
      </c>
      <c r="O71" s="1">
        <v>1627693000</v>
      </c>
      <c r="P71" s="1">
        <v>1606245000</v>
      </c>
      <c r="Q71" s="1">
        <v>2614305000</v>
      </c>
      <c r="R71" s="1">
        <v>2185940000</v>
      </c>
      <c r="S71" s="1">
        <v>-641730000</v>
      </c>
      <c r="T71" s="1">
        <v>-1343973000</v>
      </c>
      <c r="U71" s="1">
        <v>-2912777000</v>
      </c>
      <c r="V71" s="1">
        <v>-9266000000</v>
      </c>
      <c r="W71" s="1">
        <v>-17108000000</v>
      </c>
      <c r="X71" s="1">
        <v>-18277000000</v>
      </c>
      <c r="Y71" s="1">
        <v>-18131000000</v>
      </c>
      <c r="Z71" s="1" t="s">
        <v>92</v>
      </c>
      <c r="AA71" s="1" t="s">
        <v>92</v>
      </c>
    </row>
    <row r="72" spans="1:27" ht="19" x14ac:dyDescent="0.25">
      <c r="A72" s="6" t="s">
        <v>63</v>
      </c>
      <c r="B72" s="10" t="s">
        <v>92</v>
      </c>
      <c r="C72" s="10">
        <v>402600000</v>
      </c>
      <c r="D72" s="10">
        <v>110673000</v>
      </c>
      <c r="E72" s="10">
        <v>146711000</v>
      </c>
      <c r="F72" s="10">
        <v>131650000</v>
      </c>
      <c r="G72" s="10">
        <v>149107000</v>
      </c>
      <c r="H72" s="10">
        <v>199143000</v>
      </c>
      <c r="I72" s="10">
        <v>369071000</v>
      </c>
      <c r="J72" s="10">
        <v>348556000</v>
      </c>
      <c r="K72" s="10">
        <v>579107000</v>
      </c>
      <c r="L72" s="10">
        <v>730382000</v>
      </c>
      <c r="M72" s="10">
        <v>1321629000</v>
      </c>
      <c r="N72" s="10">
        <v>1813336000</v>
      </c>
      <c r="O72" s="10">
        <v>2574295000</v>
      </c>
      <c r="P72" s="10">
        <v>3951630000</v>
      </c>
      <c r="Q72" s="10">
        <v>6918262000</v>
      </c>
      <c r="R72" s="10">
        <v>8567023000</v>
      </c>
      <c r="S72" s="10">
        <v>8795469000</v>
      </c>
      <c r="T72" s="10">
        <v>9848680000</v>
      </c>
      <c r="U72" s="10">
        <v>11263561000</v>
      </c>
      <c r="V72" s="10">
        <v>8785000000</v>
      </c>
      <c r="W72" s="10">
        <v>5933000000</v>
      </c>
      <c r="X72" s="10">
        <v>4893000000</v>
      </c>
      <c r="Y72" s="10">
        <v>6178000000</v>
      </c>
      <c r="Z72" s="10">
        <v>3670000000</v>
      </c>
      <c r="AA72" s="10">
        <v>2782000000</v>
      </c>
    </row>
    <row r="73" spans="1:27" ht="20" thickBot="1" x14ac:dyDescent="0.3">
      <c r="A73" s="7" t="s">
        <v>64</v>
      </c>
      <c r="B73" s="11" t="s">
        <v>92</v>
      </c>
      <c r="C73" s="11">
        <v>441900000</v>
      </c>
      <c r="D73" s="11">
        <v>195078000</v>
      </c>
      <c r="E73" s="11">
        <v>262190000</v>
      </c>
      <c r="F73" s="11">
        <v>211162000</v>
      </c>
      <c r="G73" s="11">
        <v>337784000</v>
      </c>
      <c r="H73" s="11">
        <v>542082000</v>
      </c>
      <c r="I73" s="11">
        <v>730369000</v>
      </c>
      <c r="J73" s="11">
        <v>1083162000</v>
      </c>
      <c r="K73" s="11">
        <v>1333820000</v>
      </c>
      <c r="L73" s="11">
        <v>1343977000</v>
      </c>
      <c r="M73" s="11">
        <v>1834224000</v>
      </c>
      <c r="N73" s="11">
        <v>2860202000</v>
      </c>
      <c r="O73" s="11">
        <v>3843626000</v>
      </c>
      <c r="P73" s="11">
        <v>6569742000</v>
      </c>
      <c r="Q73" s="11">
        <v>10444460000</v>
      </c>
      <c r="R73" s="11">
        <v>14940563000</v>
      </c>
      <c r="S73" s="11">
        <v>17420575000</v>
      </c>
      <c r="T73" s="11">
        <v>19838973000</v>
      </c>
      <c r="U73" s="11">
        <v>25451263000</v>
      </c>
      <c r="V73" s="11">
        <v>22687000000</v>
      </c>
      <c r="W73" s="11">
        <v>21402000000</v>
      </c>
      <c r="X73" s="11">
        <v>21874000000</v>
      </c>
      <c r="Y73" s="11">
        <v>23641000000</v>
      </c>
      <c r="Z73" s="11">
        <v>22063000000</v>
      </c>
      <c r="AA73" s="11">
        <v>25361000000</v>
      </c>
    </row>
    <row r="74" spans="1:27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</row>
    <row r="75" spans="1:27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</row>
    <row r="76" spans="1:27" ht="19" x14ac:dyDescent="0.25">
      <c r="A76" s="5" t="s">
        <v>66</v>
      </c>
      <c r="B76" s="1" t="s">
        <v>92</v>
      </c>
      <c r="C76" s="1">
        <v>-112200000</v>
      </c>
      <c r="D76" s="1">
        <v>-1055100000</v>
      </c>
      <c r="E76" s="1">
        <v>-315145000</v>
      </c>
      <c r="F76" s="1">
        <v>-7303000</v>
      </c>
      <c r="G76" s="1">
        <v>-19184000</v>
      </c>
      <c r="H76" s="1">
        <v>11916000</v>
      </c>
      <c r="I76" s="1">
        <v>31509000</v>
      </c>
      <c r="J76" s="1">
        <v>192729000</v>
      </c>
      <c r="K76" s="1">
        <v>74466000</v>
      </c>
      <c r="L76" s="1">
        <v>157082000</v>
      </c>
      <c r="M76" s="1">
        <v>193473000</v>
      </c>
      <c r="N76" s="1">
        <v>489472000</v>
      </c>
      <c r="O76" s="1">
        <v>527541000</v>
      </c>
      <c r="P76" s="1">
        <v>1056371000</v>
      </c>
      <c r="Q76" s="1">
        <v>1419566000</v>
      </c>
      <c r="R76" s="1">
        <v>1892663000</v>
      </c>
      <c r="S76" s="1">
        <v>2421753000</v>
      </c>
      <c r="T76" s="1">
        <v>2551360000</v>
      </c>
      <c r="U76" s="1">
        <v>2134987000</v>
      </c>
      <c r="V76" s="1">
        <v>2340765000</v>
      </c>
      <c r="W76" s="1">
        <v>3998000000</v>
      </c>
      <c r="X76" s="1">
        <v>4865000000</v>
      </c>
      <c r="Y76" s="1">
        <v>59000000</v>
      </c>
      <c r="Z76" s="1">
        <v>1165000000</v>
      </c>
      <c r="AA76" s="1">
        <v>3058000000</v>
      </c>
    </row>
    <row r="77" spans="1:27" ht="19" x14ac:dyDescent="0.25">
      <c r="A77" s="5" t="s">
        <v>13</v>
      </c>
      <c r="B77" s="1" t="s">
        <v>92</v>
      </c>
      <c r="C77" s="1">
        <v>1900000</v>
      </c>
      <c r="D77" s="1">
        <v>5300000</v>
      </c>
      <c r="E77" s="1">
        <v>17385000</v>
      </c>
      <c r="F77" s="1">
        <v>16578000</v>
      </c>
      <c r="G77" s="1">
        <v>18265000</v>
      </c>
      <c r="H77" s="1">
        <v>11871000</v>
      </c>
      <c r="I77" s="1">
        <v>14389000</v>
      </c>
      <c r="J77" s="1">
        <v>28778000</v>
      </c>
      <c r="K77" s="1">
        <v>36831000</v>
      </c>
      <c r="L77" s="1">
        <v>40701000</v>
      </c>
      <c r="M77" s="1">
        <v>43068000</v>
      </c>
      <c r="N77" s="1">
        <v>39193000</v>
      </c>
      <c r="O77" s="1">
        <v>50464000</v>
      </c>
      <c r="P77" s="1">
        <v>53824000</v>
      </c>
      <c r="Q77" s="1">
        <v>65141000</v>
      </c>
      <c r="R77" s="1">
        <v>117975000</v>
      </c>
      <c r="S77" s="1">
        <v>207820000</v>
      </c>
      <c r="T77" s="1">
        <v>272494000</v>
      </c>
      <c r="U77" s="1">
        <v>309135000</v>
      </c>
      <c r="V77" s="1">
        <v>362774000</v>
      </c>
      <c r="W77" s="1">
        <v>426000000</v>
      </c>
      <c r="X77" s="1">
        <v>641000000</v>
      </c>
      <c r="Y77" s="1">
        <v>642000000</v>
      </c>
      <c r="Z77" s="1">
        <v>599000000</v>
      </c>
      <c r="AA77" s="1">
        <v>607000000</v>
      </c>
    </row>
    <row r="78" spans="1:27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 t="s">
        <v>92</v>
      </c>
      <c r="G78" s="1" t="s">
        <v>92</v>
      </c>
      <c r="H78" s="1" t="s">
        <v>92</v>
      </c>
      <c r="I78" s="1">
        <v>-1258000</v>
      </c>
      <c r="J78" s="1">
        <v>-160618000</v>
      </c>
      <c r="K78" s="1">
        <v>-27805000</v>
      </c>
      <c r="L78" s="1">
        <v>-47963000</v>
      </c>
      <c r="M78" s="1">
        <v>28136000</v>
      </c>
      <c r="N78" s="1">
        <v>30990000</v>
      </c>
      <c r="O78" s="1">
        <v>37540000</v>
      </c>
      <c r="P78" s="1">
        <v>44747000</v>
      </c>
      <c r="Q78" s="1">
        <v>19596000</v>
      </c>
      <c r="R78" s="1">
        <v>-11104000</v>
      </c>
      <c r="S78" s="1">
        <v>31707000</v>
      </c>
      <c r="T78" s="1">
        <v>-61335000</v>
      </c>
      <c r="U78" s="1">
        <v>-111905000</v>
      </c>
      <c r="V78" s="1">
        <v>-32465000</v>
      </c>
      <c r="W78" s="1">
        <v>-150000000</v>
      </c>
      <c r="X78" s="1">
        <v>122000000</v>
      </c>
      <c r="Y78" s="1">
        <v>213000000</v>
      </c>
      <c r="Z78" s="1">
        <v>-445000000</v>
      </c>
      <c r="AA78" s="1">
        <v>-257000000</v>
      </c>
    </row>
    <row r="79" spans="1:27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>
        <v>40522000</v>
      </c>
      <c r="N79" s="1">
        <v>40671000</v>
      </c>
      <c r="O79" s="1">
        <v>68396000</v>
      </c>
      <c r="P79" s="1">
        <v>66194000</v>
      </c>
      <c r="Q79" s="1">
        <v>72035000</v>
      </c>
      <c r="R79" s="1">
        <v>142098000</v>
      </c>
      <c r="S79" s="1">
        <v>189292000</v>
      </c>
      <c r="T79" s="1">
        <v>249133000</v>
      </c>
      <c r="U79" s="1">
        <v>249726000</v>
      </c>
      <c r="V79" s="1">
        <v>261274000</v>
      </c>
      <c r="W79" s="1">
        <v>331000000</v>
      </c>
      <c r="X79" s="1">
        <v>325000000</v>
      </c>
      <c r="Y79" s="1">
        <v>255000000</v>
      </c>
      <c r="Z79" s="1">
        <v>376000000</v>
      </c>
      <c r="AA79" s="1">
        <v>404000000</v>
      </c>
    </row>
    <row r="80" spans="1:27" ht="19" x14ac:dyDescent="0.25">
      <c r="A80" s="14" t="s">
        <v>104</v>
      </c>
      <c r="B80" s="15" t="e">
        <f t="shared" ref="B80:AA80" si="18">B79/B3</f>
        <v>#VALUE!</v>
      </c>
      <c r="C80" s="15" t="e">
        <f t="shared" si="18"/>
        <v>#VALUE!</v>
      </c>
      <c r="D80" s="15" t="e">
        <f t="shared" si="18"/>
        <v>#VALUE!</v>
      </c>
      <c r="E80" s="15" t="e">
        <f t="shared" si="18"/>
        <v>#VALUE!</v>
      </c>
      <c r="F80" s="15" t="e">
        <f t="shared" si="18"/>
        <v>#VALUE!</v>
      </c>
      <c r="G80" s="15" t="e">
        <f t="shared" si="18"/>
        <v>#VALUE!</v>
      </c>
      <c r="H80" s="15" t="e">
        <f t="shared" si="18"/>
        <v>#VALUE!</v>
      </c>
      <c r="I80" s="15" t="e">
        <f t="shared" si="18"/>
        <v>#VALUE!</v>
      </c>
      <c r="J80" s="15" t="e">
        <f t="shared" si="18"/>
        <v>#VALUE!</v>
      </c>
      <c r="K80" s="15" t="e">
        <f t="shared" si="18"/>
        <v>#VALUE!</v>
      </c>
      <c r="L80" s="15" t="e">
        <f t="shared" si="18"/>
        <v>#VALUE!</v>
      </c>
      <c r="M80" s="15">
        <f t="shared" si="18"/>
        <v>2.149929488764361E-2</v>
      </c>
      <c r="N80" s="15">
        <f t="shared" si="18"/>
        <v>1.7394060076673972E-2</v>
      </c>
      <c r="O80" s="15">
        <f t="shared" si="18"/>
        <v>2.2171185174259825E-2</v>
      </c>
      <c r="P80" s="15">
        <f t="shared" si="18"/>
        <v>1.5197412073165412E-2</v>
      </c>
      <c r="Q80" s="15">
        <f t="shared" si="18"/>
        <v>1.3692378343403746E-2</v>
      </c>
      <c r="R80" s="15">
        <f t="shared" si="18"/>
        <v>2.0917355997212551E-2</v>
      </c>
      <c r="S80" s="15">
        <f t="shared" si="18"/>
        <v>2.2422725688112408E-2</v>
      </c>
      <c r="T80" s="15">
        <f t="shared" si="18"/>
        <v>2.700925315701334E-2</v>
      </c>
      <c r="U80" s="15">
        <f t="shared" si="18"/>
        <v>2.3245449178749412E-2</v>
      </c>
      <c r="V80" s="15">
        <f t="shared" si="18"/>
        <v>2.0603446929843998E-2</v>
      </c>
      <c r="W80" s="15">
        <f t="shared" si="18"/>
        <v>2.2785158670062641E-2</v>
      </c>
      <c r="X80" s="15">
        <f t="shared" si="18"/>
        <v>2.1571750962431965E-2</v>
      </c>
      <c r="Y80" s="15">
        <f t="shared" si="18"/>
        <v>3.7522071806945265E-2</v>
      </c>
      <c r="Z80" s="15">
        <f t="shared" si="18"/>
        <v>3.4312830808541701E-2</v>
      </c>
      <c r="AA80" s="15">
        <f t="shared" si="18"/>
        <v>2.3639555295494441E-2</v>
      </c>
    </row>
    <row r="81" spans="1:35" ht="19" x14ac:dyDescent="0.25">
      <c r="A81" s="5" t="s">
        <v>69</v>
      </c>
      <c r="B81" s="1" t="s">
        <v>92</v>
      </c>
      <c r="C81" s="1">
        <v>1000000</v>
      </c>
      <c r="D81" s="1">
        <v>-16400000</v>
      </c>
      <c r="E81" s="1">
        <v>51542000</v>
      </c>
      <c r="F81" s="1">
        <v>-20570000</v>
      </c>
      <c r="G81" s="1">
        <v>-22489000</v>
      </c>
      <c r="H81" s="1">
        <v>-10446000</v>
      </c>
      <c r="I81" s="1">
        <v>-7196000</v>
      </c>
      <c r="J81" s="1">
        <v>-5850000</v>
      </c>
      <c r="K81" s="1">
        <v>4901000</v>
      </c>
      <c r="L81" s="1">
        <v>-19944000</v>
      </c>
      <c r="M81" s="1">
        <v>-11006000</v>
      </c>
      <c r="N81" s="1">
        <v>67670000</v>
      </c>
      <c r="O81" s="1">
        <v>50877000</v>
      </c>
      <c r="P81" s="1">
        <v>84779000</v>
      </c>
      <c r="Q81" s="1">
        <v>143815000</v>
      </c>
      <c r="R81" s="1">
        <v>52941000</v>
      </c>
      <c r="S81" s="1">
        <v>-25395000</v>
      </c>
      <c r="T81" s="1">
        <v>-8013000</v>
      </c>
      <c r="U81" s="1">
        <v>215873000</v>
      </c>
      <c r="V81" s="1">
        <v>1578367000</v>
      </c>
      <c r="W81" s="1">
        <v>125000000</v>
      </c>
      <c r="X81" s="1">
        <v>-539000000</v>
      </c>
      <c r="Y81" s="1">
        <v>-1020000000</v>
      </c>
      <c r="Z81" s="1">
        <v>269000000</v>
      </c>
      <c r="AA81" s="1">
        <v>2742000000</v>
      </c>
    </row>
    <row r="82" spans="1:35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>
        <v>-2243000</v>
      </c>
      <c r="J82" s="1" t="s">
        <v>92</v>
      </c>
      <c r="K82" s="1" t="s">
        <v>92</v>
      </c>
      <c r="L82" s="1" t="s">
        <v>92</v>
      </c>
      <c r="M82" s="1">
        <v>-42888000</v>
      </c>
      <c r="N82" s="1">
        <v>-22767000</v>
      </c>
      <c r="O82" s="1">
        <v>-29275000</v>
      </c>
      <c r="P82" s="1">
        <v>-125793000</v>
      </c>
      <c r="Q82" s="1">
        <v>-105277000</v>
      </c>
      <c r="R82" s="1">
        <v>-111572000</v>
      </c>
      <c r="S82" s="1">
        <v>-182209000</v>
      </c>
      <c r="T82" s="1">
        <v>-68694000</v>
      </c>
      <c r="U82" s="1">
        <v>-284221000</v>
      </c>
      <c r="V82" s="1">
        <v>-269732000</v>
      </c>
      <c r="W82" s="1">
        <v>-319000000</v>
      </c>
      <c r="X82" s="1">
        <v>-323000000</v>
      </c>
      <c r="Y82" s="1">
        <v>891000000</v>
      </c>
      <c r="Z82" s="1">
        <v>-1002000000</v>
      </c>
      <c r="AA82" s="1">
        <v>-1228000000</v>
      </c>
    </row>
    <row r="83" spans="1:35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I83" s="1" t="s">
        <v>92</v>
      </c>
      <c r="J83" s="1" t="s">
        <v>92</v>
      </c>
      <c r="K83" s="1" t="s">
        <v>92</v>
      </c>
      <c r="L83" s="1" t="s">
        <v>92</v>
      </c>
      <c r="M83" s="1" t="s">
        <v>92</v>
      </c>
      <c r="N83" s="1" t="s">
        <v>92</v>
      </c>
      <c r="O83" s="1" t="s">
        <v>92</v>
      </c>
      <c r="P83" s="1" t="s">
        <v>92</v>
      </c>
      <c r="Q83" s="1" t="s">
        <v>92</v>
      </c>
      <c r="R83" s="1" t="s">
        <v>92</v>
      </c>
      <c r="S83" s="1" t="s">
        <v>92</v>
      </c>
      <c r="T83" s="1" t="s">
        <v>92</v>
      </c>
      <c r="U83" s="1" t="s">
        <v>92</v>
      </c>
      <c r="V83" s="1" t="s">
        <v>92</v>
      </c>
      <c r="W83" s="1" t="s">
        <v>92</v>
      </c>
      <c r="X83" s="1" t="s">
        <v>92</v>
      </c>
      <c r="Y83" s="1" t="s">
        <v>92</v>
      </c>
      <c r="Z83" s="1" t="s">
        <v>92</v>
      </c>
      <c r="AA83" s="1" t="s">
        <v>92</v>
      </c>
      <c r="AH83" s="33" t="s">
        <v>127</v>
      </c>
      <c r="AI83" s="34"/>
    </row>
    <row r="84" spans="1:35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>
        <v>182163000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X84" s="1" t="s">
        <v>92</v>
      </c>
      <c r="Y84" s="1" t="s">
        <v>92</v>
      </c>
      <c r="Z84" s="1" t="s">
        <v>92</v>
      </c>
      <c r="AA84" s="1" t="s">
        <v>92</v>
      </c>
      <c r="AH84" s="35" t="s">
        <v>128</v>
      </c>
      <c r="AI84" s="36"/>
    </row>
    <row r="85" spans="1:35" ht="20" x14ac:dyDescent="0.25">
      <c r="A85" s="5" t="s">
        <v>71</v>
      </c>
      <c r="B85" s="1" t="s">
        <v>92</v>
      </c>
      <c r="C85" s="1">
        <v>49900000</v>
      </c>
      <c r="D85" s="1">
        <v>172400000</v>
      </c>
      <c r="E85" s="1">
        <v>51926000</v>
      </c>
      <c r="F85" s="1">
        <v>98015000</v>
      </c>
      <c r="G85" s="1">
        <v>-801000</v>
      </c>
      <c r="H85" s="1">
        <v>1019000</v>
      </c>
      <c r="I85" s="1">
        <v>-321000</v>
      </c>
      <c r="J85" s="1">
        <v>5179000</v>
      </c>
      <c r="K85" s="1">
        <v>1269000</v>
      </c>
      <c r="L85" s="1">
        <v>3671000</v>
      </c>
      <c r="M85" s="1">
        <v>4790000</v>
      </c>
      <c r="N85" s="1">
        <v>4624000</v>
      </c>
      <c r="O85" s="1">
        <v>17775000</v>
      </c>
      <c r="P85" s="1">
        <v>-11966000</v>
      </c>
      <c r="Q85" s="1">
        <v>33864000</v>
      </c>
      <c r="R85" s="1">
        <v>-10741000</v>
      </c>
      <c r="S85" s="1">
        <v>1876000</v>
      </c>
      <c r="T85" s="1">
        <v>-23909000</v>
      </c>
      <c r="U85" s="1">
        <v>-21757000</v>
      </c>
      <c r="V85" s="1">
        <v>1284922000</v>
      </c>
      <c r="W85" s="1">
        <v>10000000</v>
      </c>
      <c r="X85" s="1">
        <v>-433000000</v>
      </c>
      <c r="Y85" s="1">
        <v>-2072000000</v>
      </c>
      <c r="Z85" s="1">
        <v>1265000000</v>
      </c>
      <c r="AA85" s="1" t="s">
        <v>92</v>
      </c>
      <c r="AH85" s="23" t="s">
        <v>129</v>
      </c>
      <c r="AI85" s="24">
        <f>AA17</f>
        <v>391000000</v>
      </c>
    </row>
    <row r="86" spans="1:35" ht="20" x14ac:dyDescent="0.25">
      <c r="A86" s="5" t="s">
        <v>72</v>
      </c>
      <c r="B86" s="1" t="s">
        <v>92</v>
      </c>
      <c r="C86" s="1">
        <v>68400000</v>
      </c>
      <c r="D86" s="1">
        <v>1003200000</v>
      </c>
      <c r="E86" s="1">
        <v>226502000</v>
      </c>
      <c r="F86" s="1">
        <v>39391000</v>
      </c>
      <c r="G86" s="1">
        <v>24222000</v>
      </c>
      <c r="H86" s="1">
        <v>6692000</v>
      </c>
      <c r="I86" s="1">
        <v>4574000</v>
      </c>
      <c r="J86" s="1">
        <v>7603000</v>
      </c>
      <c r="K86" s="1">
        <v>23688000</v>
      </c>
      <c r="L86" s="1">
        <v>26139000</v>
      </c>
      <c r="M86" s="1">
        <v>21360000</v>
      </c>
      <c r="N86" s="1">
        <v>-158331000</v>
      </c>
      <c r="O86" s="1">
        <v>42479000</v>
      </c>
      <c r="P86" s="1">
        <v>35897000</v>
      </c>
      <c r="Q86" s="1">
        <v>65597000</v>
      </c>
      <c r="R86" s="1">
        <v>106863000</v>
      </c>
      <c r="S86" s="1">
        <v>89220000</v>
      </c>
      <c r="T86" s="1">
        <v>98592000</v>
      </c>
      <c r="U86" s="1">
        <v>1126881000</v>
      </c>
      <c r="V86" s="1">
        <v>151321000</v>
      </c>
      <c r="W86" s="1">
        <v>608000000</v>
      </c>
      <c r="X86" s="1">
        <v>-549000000</v>
      </c>
      <c r="Y86" s="1">
        <v>-64000000</v>
      </c>
      <c r="Z86" s="1">
        <v>856000000</v>
      </c>
      <c r="AA86" s="1" t="s">
        <v>92</v>
      </c>
      <c r="AH86" s="23" t="s">
        <v>130</v>
      </c>
      <c r="AI86" s="24">
        <f>AA56</f>
        <v>175000000</v>
      </c>
    </row>
    <row r="87" spans="1:35" ht="20" x14ac:dyDescent="0.25">
      <c r="A87" s="6" t="s">
        <v>73</v>
      </c>
      <c r="B87" s="10" t="s">
        <v>92</v>
      </c>
      <c r="C87" s="10">
        <v>-40900000</v>
      </c>
      <c r="D87" s="10">
        <v>-63000000</v>
      </c>
      <c r="E87" s="10">
        <v>-19716000</v>
      </c>
      <c r="F87" s="10">
        <v>28096000</v>
      </c>
      <c r="G87" s="10">
        <v>814000</v>
      </c>
      <c r="H87" s="10">
        <v>20033000</v>
      </c>
      <c r="I87" s="10">
        <v>42018000</v>
      </c>
      <c r="J87" s="10">
        <v>62642000</v>
      </c>
      <c r="K87" s="10">
        <v>112081000</v>
      </c>
      <c r="L87" s="10">
        <v>156015000</v>
      </c>
      <c r="M87" s="10">
        <v>315553000</v>
      </c>
      <c r="N87" s="10">
        <v>509665000</v>
      </c>
      <c r="O87" s="10">
        <v>777297000</v>
      </c>
      <c r="P87" s="10">
        <v>1341812000</v>
      </c>
      <c r="Q87" s="10">
        <v>1785750000</v>
      </c>
      <c r="R87" s="10">
        <v>2301436000</v>
      </c>
      <c r="S87" s="10">
        <v>2914397000</v>
      </c>
      <c r="T87" s="10">
        <v>3102231000</v>
      </c>
      <c r="U87" s="10">
        <v>3924697000</v>
      </c>
      <c r="V87" s="10">
        <v>4662036000</v>
      </c>
      <c r="W87" s="10">
        <v>5338000000</v>
      </c>
      <c r="X87" s="10">
        <v>4865000000</v>
      </c>
      <c r="Y87" s="10">
        <v>85000000</v>
      </c>
      <c r="Z87" s="10">
        <v>2820000000</v>
      </c>
      <c r="AA87" s="10">
        <v>6554000000</v>
      </c>
      <c r="AH87" s="23" t="s">
        <v>131</v>
      </c>
      <c r="AI87" s="24">
        <f>AA61</f>
        <v>12537000000</v>
      </c>
    </row>
    <row r="88" spans="1:35" ht="20" x14ac:dyDescent="0.25">
      <c r="A88" s="5" t="s">
        <v>74</v>
      </c>
      <c r="B88" s="1" t="s">
        <v>92</v>
      </c>
      <c r="C88" s="1">
        <v>-6600000</v>
      </c>
      <c r="D88" s="1">
        <v>-27400000</v>
      </c>
      <c r="E88" s="1">
        <v>-37320000</v>
      </c>
      <c r="F88" s="1">
        <v>-9415000</v>
      </c>
      <c r="G88" s="1">
        <v>-9127000</v>
      </c>
      <c r="H88" s="1">
        <v>-6582000</v>
      </c>
      <c r="I88" s="1">
        <v>-6944000</v>
      </c>
      <c r="J88" s="1">
        <v>-11030000</v>
      </c>
      <c r="K88" s="1">
        <v>-12851000</v>
      </c>
      <c r="L88" s="1">
        <v>-15949000</v>
      </c>
      <c r="M88" s="1">
        <v>-18322000</v>
      </c>
      <c r="N88" s="1">
        <v>-15106000</v>
      </c>
      <c r="O88" s="1">
        <v>-22593000</v>
      </c>
      <c r="P88" s="1">
        <v>-46833000</v>
      </c>
      <c r="Q88" s="1">
        <v>-55158000</v>
      </c>
      <c r="R88" s="1">
        <v>-84445000</v>
      </c>
      <c r="S88" s="1">
        <v>-131504000</v>
      </c>
      <c r="T88" s="1">
        <v>-173915000</v>
      </c>
      <c r="U88" s="1">
        <v>-219889000</v>
      </c>
      <c r="V88" s="1">
        <v>-287805000</v>
      </c>
      <c r="W88" s="1">
        <v>-442000000</v>
      </c>
      <c r="X88" s="1">
        <v>-368000000</v>
      </c>
      <c r="Y88" s="1">
        <v>-286000000</v>
      </c>
      <c r="Z88" s="1">
        <v>-304000000</v>
      </c>
      <c r="AA88" s="1">
        <v>-368000000</v>
      </c>
      <c r="AH88" s="37" t="s">
        <v>132</v>
      </c>
      <c r="AI88" s="38">
        <f>AI85/(AI86+AI87)</f>
        <v>3.0758338577721839E-2</v>
      </c>
    </row>
    <row r="89" spans="1:35" ht="20" customHeight="1" x14ac:dyDescent="0.25">
      <c r="A89" s="14" t="s">
        <v>105</v>
      </c>
      <c r="B89" s="15" t="e">
        <f t="shared" ref="B89:AA89" si="19">(-1*B88)/B3</f>
        <v>#VALUE!</v>
      </c>
      <c r="C89" s="15">
        <f t="shared" si="19"/>
        <v>0.1875</v>
      </c>
      <c r="D89" s="15">
        <f t="shared" si="19"/>
        <v>5.6799336650082917E-2</v>
      </c>
      <c r="E89" s="15">
        <f t="shared" si="19"/>
        <v>3.0208937053382075E-2</v>
      </c>
      <c r="F89" s="15">
        <f t="shared" si="19"/>
        <v>8.0349698272588164E-3</v>
      </c>
      <c r="G89" s="15">
        <f t="shared" si="19"/>
        <v>9.0942062921106487E-3</v>
      </c>
      <c r="H89" s="15">
        <f t="shared" si="19"/>
        <v>7.621045757536811E-3</v>
      </c>
      <c r="I89" s="15">
        <f t="shared" si="19"/>
        <v>7.5942832895145524E-3</v>
      </c>
      <c r="J89" s="15">
        <f t="shared" si="19"/>
        <v>1.1457835580578814E-2</v>
      </c>
      <c r="K89" s="15">
        <f t="shared" si="19"/>
        <v>1.1442405549624567E-2</v>
      </c>
      <c r="L89" s="15">
        <f t="shared" si="19"/>
        <v>1.1316090645085991E-2</v>
      </c>
      <c r="M89" s="15">
        <f t="shared" si="19"/>
        <v>9.720894351991664E-3</v>
      </c>
      <c r="N89" s="15">
        <f t="shared" si="19"/>
        <v>6.4604920340841634E-3</v>
      </c>
      <c r="O89" s="15">
        <f t="shared" si="19"/>
        <v>7.3237263384123659E-3</v>
      </c>
      <c r="P89" s="15">
        <f t="shared" si="19"/>
        <v>1.075234008554485E-2</v>
      </c>
      <c r="Q89" s="15">
        <f t="shared" si="19"/>
        <v>1.0484406256201345E-2</v>
      </c>
      <c r="R89" s="15">
        <f t="shared" si="19"/>
        <v>1.2430619200724949E-2</v>
      </c>
      <c r="S89" s="15">
        <f t="shared" si="19"/>
        <v>1.5577404850123272E-2</v>
      </c>
      <c r="T89" s="15">
        <f t="shared" si="19"/>
        <v>1.8854644959928932E-2</v>
      </c>
      <c r="U89" s="15">
        <f t="shared" si="19"/>
        <v>2.0468107343512607E-2</v>
      </c>
      <c r="V89" s="15">
        <f t="shared" si="19"/>
        <v>2.2695618559993538E-2</v>
      </c>
      <c r="W89" s="15">
        <f t="shared" si="19"/>
        <v>3.0426103118331382E-2</v>
      </c>
      <c r="X89" s="15">
        <f t="shared" si="19"/>
        <v>2.4425859551307581E-2</v>
      </c>
      <c r="Y89" s="15">
        <f t="shared" si="19"/>
        <v>4.2083578575632725E-2</v>
      </c>
      <c r="Z89" s="15">
        <f t="shared" si="19"/>
        <v>2.7742288738820953E-2</v>
      </c>
      <c r="AA89" s="15">
        <f t="shared" si="19"/>
        <v>2.1533060269163254E-2</v>
      </c>
      <c r="AH89" s="23" t="s">
        <v>106</v>
      </c>
      <c r="AI89" s="24">
        <f>AA27</f>
        <v>865000000</v>
      </c>
    </row>
    <row r="90" spans="1:35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>
        <v>-164723000</v>
      </c>
      <c r="J90" s="1">
        <v>-135160000</v>
      </c>
      <c r="K90" s="1">
        <v>-3104000</v>
      </c>
      <c r="L90" s="1">
        <v>-14580000</v>
      </c>
      <c r="M90" s="1">
        <v>-599000</v>
      </c>
      <c r="N90" s="1">
        <v>-1500000</v>
      </c>
      <c r="O90" s="1">
        <v>-112405000</v>
      </c>
      <c r="P90" s="1">
        <v>-68192000</v>
      </c>
      <c r="Q90" s="1">
        <v>-33861000</v>
      </c>
      <c r="R90" s="1">
        <v>-331918000</v>
      </c>
      <c r="S90" s="1">
        <v>-2496366000</v>
      </c>
      <c r="T90" s="1">
        <v>-140338000</v>
      </c>
      <c r="U90" s="1">
        <v>-7813000</v>
      </c>
      <c r="V90" s="1">
        <v>-1003075000</v>
      </c>
      <c r="W90" s="1">
        <v>-273000000</v>
      </c>
      <c r="X90" s="1">
        <v>-9000000</v>
      </c>
      <c r="Y90" s="1" t="s">
        <v>92</v>
      </c>
      <c r="Z90" s="1">
        <v>-1185000000</v>
      </c>
      <c r="AA90" s="1" t="s">
        <v>92</v>
      </c>
      <c r="AH90" s="23" t="s">
        <v>19</v>
      </c>
      <c r="AI90" s="24">
        <f>AA25</f>
        <v>3923000000</v>
      </c>
    </row>
    <row r="91" spans="1:35" ht="20" x14ac:dyDescent="0.25">
      <c r="A91" s="5" t="s">
        <v>76</v>
      </c>
      <c r="B91" s="1" t="s">
        <v>92</v>
      </c>
      <c r="C91" s="1" t="s">
        <v>92</v>
      </c>
      <c r="D91" s="1">
        <v>-38800000</v>
      </c>
      <c r="E91" s="1">
        <v>-5000000</v>
      </c>
      <c r="F91" s="1">
        <v>-38878000</v>
      </c>
      <c r="G91" s="1">
        <v>-14885000</v>
      </c>
      <c r="H91" s="1">
        <v>-87329000</v>
      </c>
      <c r="I91" s="1" t="s">
        <v>92</v>
      </c>
      <c r="J91" s="1">
        <v>-87011000</v>
      </c>
      <c r="K91" s="1">
        <v>-111953000</v>
      </c>
      <c r="L91" s="1">
        <v>-173904000</v>
      </c>
      <c r="M91" s="1">
        <v>-196308000</v>
      </c>
      <c r="N91" s="1">
        <v>-922163000</v>
      </c>
      <c r="O91" s="1">
        <v>-1822593000</v>
      </c>
      <c r="P91" s="1">
        <v>-3047429000</v>
      </c>
      <c r="Q91" s="1">
        <v>-6356509000</v>
      </c>
      <c r="R91" s="1">
        <v>-10037670000</v>
      </c>
      <c r="S91" s="1">
        <v>-10646875000</v>
      </c>
      <c r="T91" s="1">
        <v>-9118330000</v>
      </c>
      <c r="U91" s="1">
        <v>-6741202000</v>
      </c>
      <c r="V91" s="1">
        <v>-6491156000</v>
      </c>
      <c r="W91" s="1">
        <v>-2686000000</v>
      </c>
      <c r="X91" s="1">
        <v>-672000000</v>
      </c>
      <c r="Y91" s="1">
        <v>-74000000</v>
      </c>
      <c r="Z91" s="1">
        <v>-17000000</v>
      </c>
      <c r="AA91" s="1">
        <v>-768000000</v>
      </c>
      <c r="AH91" s="37" t="s">
        <v>133</v>
      </c>
      <c r="AI91" s="38">
        <f>AI89/AI90</f>
        <v>0.22049451950038235</v>
      </c>
    </row>
    <row r="92" spans="1:35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>
        <v>31101000</v>
      </c>
      <c r="F92" s="1">
        <v>770000</v>
      </c>
      <c r="G92" s="1" t="s">
        <v>92</v>
      </c>
      <c r="H92" s="1" t="s">
        <v>92</v>
      </c>
      <c r="I92" s="1" t="s">
        <v>92</v>
      </c>
      <c r="J92" s="1">
        <v>137490000</v>
      </c>
      <c r="K92" s="1">
        <v>176845000</v>
      </c>
      <c r="L92" s="1">
        <v>57854000</v>
      </c>
      <c r="M92" s="1">
        <v>218555000</v>
      </c>
      <c r="N92" s="1">
        <v>441105000</v>
      </c>
      <c r="O92" s="1">
        <v>1116233000</v>
      </c>
      <c r="P92" s="1">
        <v>2229563000</v>
      </c>
      <c r="Q92" s="1">
        <v>4885571000</v>
      </c>
      <c r="R92" s="1">
        <v>8294549000</v>
      </c>
      <c r="S92" s="1">
        <v>10916854000</v>
      </c>
      <c r="T92" s="1">
        <v>5538056000</v>
      </c>
      <c r="U92" s="1">
        <v>3684103000</v>
      </c>
      <c r="V92" s="1">
        <v>3580001000</v>
      </c>
      <c r="W92" s="1">
        <v>5616000000</v>
      </c>
      <c r="X92" s="1">
        <v>8099000000</v>
      </c>
      <c r="Y92" s="1">
        <v>2997000000</v>
      </c>
      <c r="Z92" s="1">
        <v>508000000</v>
      </c>
      <c r="AA92" s="1">
        <v>32000000</v>
      </c>
      <c r="AH92" s="39" t="s">
        <v>134</v>
      </c>
      <c r="AI92" s="40">
        <f>AI88*(1-AI91)</f>
        <v>2.3976293492396987E-2</v>
      </c>
    </row>
    <row r="93" spans="1:35" ht="19" x14ac:dyDescent="0.25">
      <c r="A93" s="5" t="s">
        <v>78</v>
      </c>
      <c r="B93" s="1" t="s">
        <v>92</v>
      </c>
      <c r="C93" s="1" t="s">
        <v>92</v>
      </c>
      <c r="D93" s="1">
        <v>-2000000</v>
      </c>
      <c r="E93" s="1">
        <v>-30455000</v>
      </c>
      <c r="F93" s="1">
        <v>-8653000</v>
      </c>
      <c r="G93" s="1">
        <v>-782000</v>
      </c>
      <c r="H93" s="1">
        <v>-18781000</v>
      </c>
      <c r="I93" s="1">
        <v>28263000</v>
      </c>
      <c r="J93" s="1">
        <v>1226000</v>
      </c>
      <c r="K93" s="1">
        <v>19884000</v>
      </c>
      <c r="L93" s="1">
        <v>-74920000</v>
      </c>
      <c r="M93" s="1">
        <v>-155231000</v>
      </c>
      <c r="N93" s="1">
        <v>-3796000</v>
      </c>
      <c r="O93" s="1">
        <v>260000</v>
      </c>
      <c r="P93" s="1">
        <v>28123000</v>
      </c>
      <c r="Q93" s="1">
        <v>-2756000</v>
      </c>
      <c r="R93" s="1">
        <v>-2783000</v>
      </c>
      <c r="S93" s="1">
        <v>9347000</v>
      </c>
      <c r="T93" s="1">
        <v>9000</v>
      </c>
      <c r="U93" s="1">
        <v>-48494000</v>
      </c>
      <c r="V93" s="1" t="s">
        <v>92</v>
      </c>
      <c r="W93" s="1" t="s">
        <v>92</v>
      </c>
      <c r="X93" s="1" t="s">
        <v>92</v>
      </c>
      <c r="Y93" s="1" t="s">
        <v>92</v>
      </c>
      <c r="Z93" s="1" t="s">
        <v>92</v>
      </c>
      <c r="AA93" s="1">
        <v>586000000</v>
      </c>
      <c r="AH93" s="35" t="s">
        <v>135</v>
      </c>
      <c r="AI93" s="36"/>
    </row>
    <row r="94" spans="1:35" ht="20" x14ac:dyDescent="0.25">
      <c r="A94" s="6" t="s">
        <v>79</v>
      </c>
      <c r="B94" s="10" t="s">
        <v>92</v>
      </c>
      <c r="C94" s="10">
        <v>-6600000</v>
      </c>
      <c r="D94" s="10">
        <v>-68200000</v>
      </c>
      <c r="E94" s="10">
        <v>-41674000</v>
      </c>
      <c r="F94" s="10">
        <v>-56176000</v>
      </c>
      <c r="G94" s="10">
        <v>-24794000</v>
      </c>
      <c r="H94" s="10">
        <v>-112692000</v>
      </c>
      <c r="I94" s="10">
        <v>-143404000</v>
      </c>
      <c r="J94" s="10">
        <v>-94485000</v>
      </c>
      <c r="K94" s="10">
        <v>68821000</v>
      </c>
      <c r="L94" s="10">
        <v>-221499000</v>
      </c>
      <c r="M94" s="10">
        <v>-151905000</v>
      </c>
      <c r="N94" s="10">
        <v>-501460000</v>
      </c>
      <c r="O94" s="10">
        <v>-841098000</v>
      </c>
      <c r="P94" s="10">
        <v>-904768000</v>
      </c>
      <c r="Q94" s="10">
        <v>-1562713000</v>
      </c>
      <c r="R94" s="10">
        <v>-2162267000</v>
      </c>
      <c r="S94" s="10">
        <v>-2348544000</v>
      </c>
      <c r="T94" s="10">
        <v>-3894518000</v>
      </c>
      <c r="U94" s="10">
        <v>-3333295000</v>
      </c>
      <c r="V94" s="10">
        <v>-4202035000</v>
      </c>
      <c r="W94" s="10">
        <v>2215000000</v>
      </c>
      <c r="X94" s="10">
        <v>7050000000</v>
      </c>
      <c r="Y94" s="10">
        <v>2637000000</v>
      </c>
      <c r="Z94" s="10">
        <v>-998000000</v>
      </c>
      <c r="AA94" s="10">
        <v>-518000000</v>
      </c>
      <c r="AH94" s="23" t="s">
        <v>136</v>
      </c>
      <c r="AI94" s="41">
        <v>4.095E-2</v>
      </c>
    </row>
    <row r="95" spans="1:35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>
        <v>-176943000</v>
      </c>
      <c r="N95" s="1">
        <v>-197122000</v>
      </c>
      <c r="O95" s="1">
        <v>-295401000</v>
      </c>
      <c r="P95" s="1">
        <v>-213000</v>
      </c>
      <c r="Q95" s="1">
        <v>-1000</v>
      </c>
      <c r="R95" s="1">
        <v>-414569000</v>
      </c>
      <c r="S95" s="1">
        <v>-1120136000</v>
      </c>
      <c r="T95" s="1">
        <v>-372629000</v>
      </c>
      <c r="U95" s="1" t="s">
        <v>92</v>
      </c>
      <c r="V95" s="1">
        <v>-300836000</v>
      </c>
      <c r="W95" s="1">
        <v>-1487000000</v>
      </c>
      <c r="X95" s="1">
        <v>-425000000</v>
      </c>
      <c r="Y95" s="1" t="s">
        <v>92</v>
      </c>
      <c r="Z95" s="1">
        <v>-3068000000</v>
      </c>
      <c r="AA95" s="1">
        <v>-1880000000</v>
      </c>
      <c r="AH95" s="42" t="s">
        <v>137</v>
      </c>
      <c r="AI95" s="43">
        <v>1.31</v>
      </c>
    </row>
    <row r="96" spans="1:35" ht="20" x14ac:dyDescent="0.25">
      <c r="A96" s="5" t="s">
        <v>81</v>
      </c>
      <c r="B96" s="1" t="s">
        <v>92</v>
      </c>
      <c r="C96" s="1">
        <v>101200000</v>
      </c>
      <c r="D96" s="1">
        <v>211800000</v>
      </c>
      <c r="E96" s="1">
        <v>14031000</v>
      </c>
      <c r="F96" s="1">
        <v>59715000</v>
      </c>
      <c r="G96" s="1">
        <v>3171000</v>
      </c>
      <c r="H96" s="1">
        <v>10308000</v>
      </c>
      <c r="I96" s="1" t="s">
        <v>92</v>
      </c>
      <c r="J96" s="1">
        <v>25366000</v>
      </c>
      <c r="K96" s="1">
        <v>14134000</v>
      </c>
      <c r="L96" s="1">
        <v>19820000</v>
      </c>
      <c r="M96" s="1" t="s">
        <v>92</v>
      </c>
      <c r="N96" s="1" t="s">
        <v>92</v>
      </c>
      <c r="O96" s="1" t="s">
        <v>92</v>
      </c>
      <c r="P96" s="1" t="s">
        <v>92</v>
      </c>
      <c r="Q96" s="1" t="s">
        <v>92</v>
      </c>
      <c r="R96" s="1" t="s">
        <v>92</v>
      </c>
      <c r="S96" s="1" t="s">
        <v>92</v>
      </c>
      <c r="T96" s="1" t="s">
        <v>92</v>
      </c>
      <c r="U96" s="1" t="s">
        <v>92</v>
      </c>
      <c r="V96" s="1" t="s">
        <v>92</v>
      </c>
      <c r="W96" s="1" t="s">
        <v>92</v>
      </c>
      <c r="X96" s="1" t="s">
        <v>92</v>
      </c>
      <c r="Y96" s="1" t="s">
        <v>92</v>
      </c>
      <c r="Z96" s="1" t="s">
        <v>92</v>
      </c>
      <c r="AA96" s="1" t="s">
        <v>92</v>
      </c>
      <c r="AH96" s="23" t="s">
        <v>138</v>
      </c>
      <c r="AI96" s="41">
        <v>8.4000000000000005E-2</v>
      </c>
    </row>
    <row r="97" spans="1:35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>
        <v>-8716000</v>
      </c>
      <c r="G97" s="1">
        <v>-11777000</v>
      </c>
      <c r="H97" s="1">
        <v>-12218000</v>
      </c>
      <c r="I97" s="1" t="s">
        <v>92</v>
      </c>
      <c r="J97" s="1">
        <v>-12150000</v>
      </c>
      <c r="K97" s="1">
        <v>-155670000</v>
      </c>
      <c r="L97" s="1">
        <v>-2638000</v>
      </c>
      <c r="M97" s="1">
        <v>-4449000</v>
      </c>
      <c r="N97" s="1">
        <v>-17415000</v>
      </c>
      <c r="O97" s="1">
        <v>-129445000</v>
      </c>
      <c r="P97" s="1">
        <v>-163171000</v>
      </c>
      <c r="Q97" s="1">
        <v>-257021000</v>
      </c>
      <c r="R97" s="1">
        <v>-883515000</v>
      </c>
      <c r="S97" s="1">
        <v>-750378000</v>
      </c>
      <c r="T97" s="1">
        <v>-3089055000</v>
      </c>
      <c r="U97" s="1">
        <v>-1013526000</v>
      </c>
      <c r="V97" s="1">
        <v>-1827919000</v>
      </c>
      <c r="W97" s="1">
        <v>-5971000000</v>
      </c>
      <c r="X97" s="1">
        <v>-8187000000</v>
      </c>
      <c r="Y97" s="1">
        <v>-1303000000</v>
      </c>
      <c r="Z97" s="1">
        <v>-163000000</v>
      </c>
      <c r="AA97" s="1">
        <v>-6621000000</v>
      </c>
      <c r="AH97" s="39" t="s">
        <v>139</v>
      </c>
      <c r="AI97" s="40">
        <f>(AI94)+((AI95)*(AI96-AI94))</f>
        <v>9.7345500000000001E-2</v>
      </c>
    </row>
    <row r="98" spans="1:35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92</v>
      </c>
      <c r="T98" s="1" t="s">
        <v>92</v>
      </c>
      <c r="U98" s="1" t="s">
        <v>92</v>
      </c>
      <c r="V98" s="1" t="s">
        <v>92</v>
      </c>
      <c r="W98" s="1" t="s">
        <v>92</v>
      </c>
      <c r="X98" s="1" t="s">
        <v>92</v>
      </c>
      <c r="Y98" s="1" t="s">
        <v>92</v>
      </c>
      <c r="Z98" s="1" t="s">
        <v>92</v>
      </c>
      <c r="AA98" s="1" t="s">
        <v>92</v>
      </c>
      <c r="AH98" s="35" t="s">
        <v>140</v>
      </c>
      <c r="AI98" s="36"/>
    </row>
    <row r="99" spans="1:35" ht="20" x14ac:dyDescent="0.25">
      <c r="A99" s="5" t="s">
        <v>84</v>
      </c>
      <c r="B99" s="1" t="s">
        <v>92</v>
      </c>
      <c r="C99" s="1">
        <v>-100000</v>
      </c>
      <c r="D99" s="1">
        <v>-1000000</v>
      </c>
      <c r="E99" s="1" t="s">
        <v>92</v>
      </c>
      <c r="F99" s="1" t="s">
        <v>92</v>
      </c>
      <c r="G99" s="1" t="s">
        <v>92</v>
      </c>
      <c r="H99" s="1">
        <v>120741000</v>
      </c>
      <c r="I99" s="1">
        <v>107239000</v>
      </c>
      <c r="J99" s="1" t="s">
        <v>92</v>
      </c>
      <c r="K99" s="1">
        <v>298829000</v>
      </c>
      <c r="L99" s="1">
        <v>2263000</v>
      </c>
      <c r="M99" s="1">
        <v>12544000</v>
      </c>
      <c r="N99" s="1">
        <v>45577000</v>
      </c>
      <c r="O99" s="1">
        <v>637803000</v>
      </c>
      <c r="P99" s="1">
        <v>12357000</v>
      </c>
      <c r="Q99" s="1">
        <v>925877000</v>
      </c>
      <c r="R99" s="1">
        <v>894573000</v>
      </c>
      <c r="S99" s="1">
        <v>3299508000</v>
      </c>
      <c r="T99" s="1">
        <v>2731688000</v>
      </c>
      <c r="U99" s="1">
        <v>1071263000</v>
      </c>
      <c r="V99" s="1">
        <v>2050092000</v>
      </c>
      <c r="W99" s="1">
        <v>27000000</v>
      </c>
      <c r="X99" s="1">
        <v>392000000</v>
      </c>
      <c r="Y99" s="1">
        <v>2831000000</v>
      </c>
      <c r="Z99" s="1">
        <v>1992000000</v>
      </c>
      <c r="AA99" s="1">
        <v>3604000000</v>
      </c>
      <c r="AH99" s="23" t="s">
        <v>141</v>
      </c>
      <c r="AI99" s="24">
        <f>AI86+AI87</f>
        <v>12712000000</v>
      </c>
    </row>
    <row r="100" spans="1:35" ht="20" x14ac:dyDescent="0.25">
      <c r="A100" s="6" t="s">
        <v>85</v>
      </c>
      <c r="B100" s="10" t="s">
        <v>92</v>
      </c>
      <c r="C100" s="10">
        <v>101100000</v>
      </c>
      <c r="D100" s="10">
        <v>210800000</v>
      </c>
      <c r="E100" s="10">
        <v>14031000</v>
      </c>
      <c r="F100" s="10">
        <v>50999000</v>
      </c>
      <c r="G100" s="10">
        <v>-8606000</v>
      </c>
      <c r="H100" s="10">
        <v>118831000</v>
      </c>
      <c r="I100" s="10">
        <v>107239000</v>
      </c>
      <c r="J100" s="10">
        <v>13216000</v>
      </c>
      <c r="K100" s="10">
        <v>157293000</v>
      </c>
      <c r="L100" s="10">
        <v>19445000</v>
      </c>
      <c r="M100" s="10">
        <v>-168848000</v>
      </c>
      <c r="N100" s="10">
        <v>-168960000</v>
      </c>
      <c r="O100" s="10">
        <v>212957000</v>
      </c>
      <c r="P100" s="10">
        <v>-151027000</v>
      </c>
      <c r="Q100" s="10">
        <v>668855000</v>
      </c>
      <c r="R100" s="10">
        <v>-403511000</v>
      </c>
      <c r="S100" s="10">
        <v>1428994000</v>
      </c>
      <c r="T100" s="10">
        <v>-729996000</v>
      </c>
      <c r="U100" s="10">
        <v>57737000</v>
      </c>
      <c r="V100" s="10">
        <v>-78663000</v>
      </c>
      <c r="W100" s="10">
        <v>-7431000000</v>
      </c>
      <c r="X100" s="10">
        <v>-8220000000</v>
      </c>
      <c r="Y100" s="10">
        <v>1528000000</v>
      </c>
      <c r="Z100" s="10">
        <v>-1239000000</v>
      </c>
      <c r="AA100" s="10">
        <v>-4897000000</v>
      </c>
      <c r="AH100" s="37" t="s">
        <v>142</v>
      </c>
      <c r="AI100" s="38">
        <f>AI99/AI103</f>
        <v>0.11267988644940792</v>
      </c>
    </row>
    <row r="101" spans="1:35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>
        <v>-175000</v>
      </c>
      <c r="H101" s="1">
        <v>378000</v>
      </c>
      <c r="I101" s="1">
        <v>1685000</v>
      </c>
      <c r="J101" s="1">
        <v>-2302000</v>
      </c>
      <c r="K101" s="1">
        <v>5041000</v>
      </c>
      <c r="L101" s="1">
        <v>7821000</v>
      </c>
      <c r="M101" s="1">
        <v>-15609000</v>
      </c>
      <c r="N101" s="1">
        <v>-1654000</v>
      </c>
      <c r="O101" s="1">
        <v>7670000</v>
      </c>
      <c r="P101" s="1">
        <v>-12148000</v>
      </c>
      <c r="Q101" s="1">
        <v>11621000</v>
      </c>
      <c r="R101" s="1">
        <v>17987000</v>
      </c>
      <c r="S101" s="1">
        <v>-136190000</v>
      </c>
      <c r="T101" s="1">
        <v>-149103000</v>
      </c>
      <c r="U101" s="1">
        <v>-45203000</v>
      </c>
      <c r="V101" s="1">
        <v>99996000</v>
      </c>
      <c r="W101" s="1">
        <v>-40000000</v>
      </c>
      <c r="X101" s="1">
        <v>-8000000</v>
      </c>
      <c r="Y101" s="1" t="s">
        <v>92</v>
      </c>
      <c r="Z101" s="1">
        <v>-13000000</v>
      </c>
      <c r="AA101" s="1">
        <v>-40000000</v>
      </c>
      <c r="AH101" s="23" t="s">
        <v>143</v>
      </c>
      <c r="AI101" s="58">
        <f>AA34*AC116</f>
        <v>100103165160</v>
      </c>
    </row>
    <row r="102" spans="1:35" ht="20" x14ac:dyDescent="0.25">
      <c r="A102" s="6" t="s">
        <v>87</v>
      </c>
      <c r="B102" s="10" t="s">
        <v>92</v>
      </c>
      <c r="C102" s="10" t="s">
        <v>92</v>
      </c>
      <c r="D102" s="10">
        <v>79600000</v>
      </c>
      <c r="E102" s="10">
        <v>-47359000</v>
      </c>
      <c r="F102" s="10">
        <v>22919000</v>
      </c>
      <c r="G102" s="10">
        <v>-32761000</v>
      </c>
      <c r="H102" s="10">
        <v>26550000</v>
      </c>
      <c r="I102" s="10">
        <v>7538000</v>
      </c>
      <c r="J102" s="10">
        <v>-20929000</v>
      </c>
      <c r="K102" s="10">
        <v>343236000</v>
      </c>
      <c r="L102" s="10">
        <v>-38218000</v>
      </c>
      <c r="M102" s="10">
        <v>-20809000</v>
      </c>
      <c r="N102" s="10">
        <v>-162409000</v>
      </c>
      <c r="O102" s="10">
        <v>156826000</v>
      </c>
      <c r="P102" s="10">
        <v>273869000</v>
      </c>
      <c r="Q102" s="10">
        <v>903513000</v>
      </c>
      <c r="R102" s="10">
        <v>-246355000</v>
      </c>
      <c r="S102" s="10">
        <v>1858657000</v>
      </c>
      <c r="T102" s="10">
        <v>-1671386000</v>
      </c>
      <c r="U102" s="10">
        <v>603936000</v>
      </c>
      <c r="V102" s="10">
        <v>481334000</v>
      </c>
      <c r="W102" s="10">
        <v>82000000</v>
      </c>
      <c r="X102" s="10">
        <v>3687000000</v>
      </c>
      <c r="Y102" s="10">
        <v>4250000000</v>
      </c>
      <c r="Z102" s="10">
        <v>570000000</v>
      </c>
      <c r="AA102" s="10">
        <v>1099000000</v>
      </c>
      <c r="AH102" s="37" t="s">
        <v>144</v>
      </c>
      <c r="AI102" s="38">
        <f>AI101/AI103</f>
        <v>0.88732011355059204</v>
      </c>
    </row>
    <row r="103" spans="1:35" ht="20" x14ac:dyDescent="0.25">
      <c r="A103" s="5" t="s">
        <v>88</v>
      </c>
      <c r="B103" s="1" t="s">
        <v>92</v>
      </c>
      <c r="C103" s="1" t="s">
        <v>92</v>
      </c>
      <c r="D103" s="1">
        <v>53600000</v>
      </c>
      <c r="E103" s="1">
        <v>124383000</v>
      </c>
      <c r="F103" s="1">
        <v>77024000</v>
      </c>
      <c r="G103" s="1">
        <v>99943000</v>
      </c>
      <c r="H103" s="1">
        <v>67182000</v>
      </c>
      <c r="I103" s="1">
        <v>93732000</v>
      </c>
      <c r="J103" s="1">
        <v>101270000</v>
      </c>
      <c r="K103" s="1">
        <v>80341000</v>
      </c>
      <c r="L103" s="1">
        <v>423577000</v>
      </c>
      <c r="M103" s="1">
        <v>385359000</v>
      </c>
      <c r="N103" s="1">
        <v>364550000</v>
      </c>
      <c r="O103" s="1">
        <v>202141000</v>
      </c>
      <c r="P103" s="1">
        <v>358967000</v>
      </c>
      <c r="Q103" s="1">
        <v>632836000</v>
      </c>
      <c r="R103" s="1">
        <v>1536349000</v>
      </c>
      <c r="S103" s="1">
        <v>1289994000</v>
      </c>
      <c r="T103" s="1">
        <v>3148651000</v>
      </c>
      <c r="U103" s="1">
        <v>1478071000</v>
      </c>
      <c r="V103" s="1">
        <v>2082007000</v>
      </c>
      <c r="W103" s="1">
        <v>2563000000</v>
      </c>
      <c r="X103" s="1">
        <v>2645000000</v>
      </c>
      <c r="Y103" s="1">
        <v>6332000000</v>
      </c>
      <c r="Z103" s="1">
        <v>10582000000</v>
      </c>
      <c r="AA103" s="1">
        <v>11152000000</v>
      </c>
      <c r="AH103" s="39" t="s">
        <v>145</v>
      </c>
      <c r="AI103" s="44">
        <f>AI99+AI101</f>
        <v>112815165160</v>
      </c>
    </row>
    <row r="104" spans="1:35" ht="20" thickBot="1" x14ac:dyDescent="0.3">
      <c r="A104" s="7" t="s">
        <v>89</v>
      </c>
      <c r="B104" s="11" t="s">
        <v>92</v>
      </c>
      <c r="C104" s="11" t="s">
        <v>92</v>
      </c>
      <c r="D104" s="11">
        <v>133200000</v>
      </c>
      <c r="E104" s="11">
        <v>77024000</v>
      </c>
      <c r="F104" s="11">
        <v>99943000</v>
      </c>
      <c r="G104" s="11">
        <v>67182000</v>
      </c>
      <c r="H104" s="11">
        <v>93732000</v>
      </c>
      <c r="I104" s="11">
        <v>101270000</v>
      </c>
      <c r="J104" s="11">
        <v>80341000</v>
      </c>
      <c r="K104" s="11">
        <v>423577000</v>
      </c>
      <c r="L104" s="11">
        <v>385359000</v>
      </c>
      <c r="M104" s="11">
        <v>364550000</v>
      </c>
      <c r="N104" s="11">
        <v>202141000</v>
      </c>
      <c r="O104" s="11">
        <v>358967000</v>
      </c>
      <c r="P104" s="11">
        <v>632836000</v>
      </c>
      <c r="Q104" s="11">
        <v>1536349000</v>
      </c>
      <c r="R104" s="11">
        <v>1289994000</v>
      </c>
      <c r="S104" s="11">
        <v>3148651000</v>
      </c>
      <c r="T104" s="11">
        <v>1477265000</v>
      </c>
      <c r="U104" s="11">
        <v>2082007000</v>
      </c>
      <c r="V104" s="11">
        <v>2563341000</v>
      </c>
      <c r="W104" s="11">
        <v>2645000000</v>
      </c>
      <c r="X104" s="11">
        <v>6332000000</v>
      </c>
      <c r="Y104" s="11">
        <v>10582000000</v>
      </c>
      <c r="Z104" s="11">
        <v>11152000000</v>
      </c>
      <c r="AA104" s="11">
        <v>12251000000</v>
      </c>
      <c r="AH104" s="35" t="s">
        <v>146</v>
      </c>
      <c r="AI104" s="36"/>
    </row>
    <row r="105" spans="1:35" ht="21" thickTop="1" x14ac:dyDescent="0.25">
      <c r="A105" s="14" t="s">
        <v>107</v>
      </c>
      <c r="B105" s="1"/>
      <c r="C105" s="15" t="e">
        <f>(C106/B106)-1</f>
        <v>#VALUE!</v>
      </c>
      <c r="D105" s="15">
        <f>(D106/C106)-1</f>
        <v>0.90315789473684216</v>
      </c>
      <c r="E105" s="15">
        <f>(E106/D106)-1</f>
        <v>-0.36907079646017704</v>
      </c>
      <c r="F105" s="15">
        <f>(F106/E106)-1</f>
        <v>-1.3275299810645909</v>
      </c>
      <c r="G105" s="15">
        <f>(G106/F106)-1</f>
        <v>-1.4449975911353783</v>
      </c>
      <c r="H105" s="15">
        <f t="shared" ref="H105:W105" si="20">(H106/G106)-1</f>
        <v>-2.6180680861301573</v>
      </c>
      <c r="I105" s="15">
        <f t="shared" si="20"/>
        <v>1.6075384729759867</v>
      </c>
      <c r="J105" s="15">
        <f t="shared" si="20"/>
        <v>0.47151736328904592</v>
      </c>
      <c r="K105" s="15">
        <f t="shared" si="20"/>
        <v>0.9226148957606759</v>
      </c>
      <c r="L105" s="15">
        <f t="shared" si="20"/>
        <v>0.41152877154086465</v>
      </c>
      <c r="M105" s="15">
        <f t="shared" si="20"/>
        <v>1.1220781631516572</v>
      </c>
      <c r="N105" s="15">
        <f t="shared" si="20"/>
        <v>0.66388768331701598</v>
      </c>
      <c r="O105" s="15">
        <f t="shared" si="20"/>
        <v>0.52601408527597315</v>
      </c>
      <c r="P105" s="15">
        <f t="shared" si="20"/>
        <v>0.71587668807903504</v>
      </c>
      <c r="Q105" s="15">
        <f t="shared" si="20"/>
        <v>0.33638614989123372</v>
      </c>
      <c r="R105" s="15">
        <f t="shared" si="20"/>
        <v>0.28105931380706717</v>
      </c>
      <c r="S105" s="15">
        <f t="shared" si="20"/>
        <v>0.25525678724000223</v>
      </c>
      <c r="T105" s="15">
        <f t="shared" si="20"/>
        <v>5.2256051526235359E-2</v>
      </c>
      <c r="U105" s="15">
        <f t="shared" si="20"/>
        <v>0.2486063662528224</v>
      </c>
      <c r="V105" s="15">
        <f t="shared" si="20"/>
        <v>0.19634993055848038</v>
      </c>
      <c r="W105" s="15">
        <f t="shared" si="20"/>
        <v>0.11928245216130562</v>
      </c>
      <c r="X105" s="15">
        <f t="shared" ref="X105" si="21">(X106/W106)-1</f>
        <v>-8.149509803921573E-2</v>
      </c>
      <c r="Y105" s="15">
        <f t="shared" ref="Y105" si="22">(Y106/X106)-1</f>
        <v>-1.0446964643095398</v>
      </c>
      <c r="Z105" s="15">
        <f t="shared" ref="Z105" si="23">(Z106/Y106)-1</f>
        <v>-13.517412935323383</v>
      </c>
      <c r="AA105" s="15">
        <f t="shared" ref="AA105" si="24">(AA106/Z106)-1</f>
        <v>1.4586645468998412</v>
      </c>
      <c r="AB105" s="15"/>
      <c r="AC105" s="15"/>
      <c r="AD105" s="15"/>
      <c r="AE105" s="15"/>
      <c r="AF105" s="15"/>
      <c r="AG105" s="15"/>
      <c r="AH105" s="25" t="s">
        <v>108</v>
      </c>
      <c r="AI105" s="26">
        <f>(AI100*AI92)+(AI102*AI97)</f>
        <v>8.9078266141840126E-2</v>
      </c>
    </row>
    <row r="106" spans="1:35" ht="19" x14ac:dyDescent="0.25">
      <c r="A106" s="5" t="s">
        <v>90</v>
      </c>
      <c r="B106" s="1" t="s">
        <v>92</v>
      </c>
      <c r="C106" s="1">
        <v>-47500000</v>
      </c>
      <c r="D106" s="1">
        <v>-90400000</v>
      </c>
      <c r="E106" s="1">
        <v>-57036000</v>
      </c>
      <c r="F106" s="1">
        <v>18681000</v>
      </c>
      <c r="G106" s="1">
        <v>-8313000</v>
      </c>
      <c r="H106" s="1">
        <v>13451000</v>
      </c>
      <c r="I106" s="1">
        <v>35074000</v>
      </c>
      <c r="J106" s="1">
        <v>51612000</v>
      </c>
      <c r="K106" s="1">
        <v>99230000</v>
      </c>
      <c r="L106" s="1">
        <v>140066000</v>
      </c>
      <c r="M106" s="1">
        <v>297231000</v>
      </c>
      <c r="N106" s="1">
        <v>494559000</v>
      </c>
      <c r="O106" s="1">
        <v>754704000</v>
      </c>
      <c r="P106" s="1">
        <v>1294979000</v>
      </c>
      <c r="Q106" s="1">
        <v>1730592000</v>
      </c>
      <c r="R106" s="1">
        <v>2216991000</v>
      </c>
      <c r="S106" s="1">
        <v>2782893000</v>
      </c>
      <c r="T106" s="1">
        <v>2928316000</v>
      </c>
      <c r="U106" s="1">
        <v>3656314000</v>
      </c>
      <c r="V106" s="1">
        <v>4374231000</v>
      </c>
      <c r="W106" s="1">
        <v>4896000000</v>
      </c>
      <c r="X106" s="1">
        <v>4497000000</v>
      </c>
      <c r="Y106" s="1">
        <v>-201000000</v>
      </c>
      <c r="Z106" s="1">
        <v>2516000000</v>
      </c>
      <c r="AA106" s="1">
        <v>6186000000</v>
      </c>
      <c r="AB106" s="45">
        <f>AA106*(1+$AI$106)</f>
        <v>6835652500.8189631</v>
      </c>
      <c r="AC106" s="45">
        <f t="shared" ref="AC106:AF106" si="25">AB106*(1+$AI$106)</f>
        <v>7553531379.2357807</v>
      </c>
      <c r="AD106" s="45">
        <f t="shared" si="25"/>
        <v>8346801755.9792395</v>
      </c>
      <c r="AE106" s="45">
        <f t="shared" si="25"/>
        <v>9223381231.3449078</v>
      </c>
      <c r="AF106" s="45">
        <f t="shared" si="25"/>
        <v>10192018910.450937</v>
      </c>
      <c r="AG106" s="46" t="s">
        <v>147</v>
      </c>
      <c r="AH106" s="47" t="s">
        <v>148</v>
      </c>
      <c r="AI106" s="48">
        <f>(SUM(AB4:AF4)/5)</f>
        <v>0.10501980291286164</v>
      </c>
    </row>
    <row r="107" spans="1:35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46"/>
      <c r="AC107" s="46"/>
      <c r="AD107" s="46"/>
      <c r="AE107" s="46"/>
      <c r="AF107" s="49">
        <f>AF106*(1+AI107)/(AI108-AI107)</f>
        <v>163032179430.19409</v>
      </c>
      <c r="AG107" s="50" t="s">
        <v>149</v>
      </c>
      <c r="AH107" s="51" t="s">
        <v>150</v>
      </c>
      <c r="AI107" s="52">
        <v>2.5000000000000001E-2</v>
      </c>
    </row>
    <row r="108" spans="1:35" ht="19" x14ac:dyDescent="0.25">
      <c r="AB108" s="49">
        <f t="shared" ref="AB108:AD108" si="26">AB107+AB106</f>
        <v>6835652500.8189631</v>
      </c>
      <c r="AC108" s="49">
        <f t="shared" si="26"/>
        <v>7553531379.2357807</v>
      </c>
      <c r="AD108" s="49">
        <f t="shared" si="26"/>
        <v>8346801755.9792395</v>
      </c>
      <c r="AE108" s="49">
        <f>AE107+AE106</f>
        <v>9223381231.3449078</v>
      </c>
      <c r="AF108" s="49">
        <f>AF107+AF106</f>
        <v>173224198340.64502</v>
      </c>
      <c r="AG108" s="50" t="s">
        <v>145</v>
      </c>
      <c r="AH108" s="53" t="s">
        <v>151</v>
      </c>
      <c r="AI108" s="54">
        <f>AI105</f>
        <v>8.9078266141840126E-2</v>
      </c>
    </row>
    <row r="109" spans="1:35" ht="19" x14ac:dyDescent="0.25">
      <c r="AB109" s="55" t="s">
        <v>152</v>
      </c>
      <c r="AC109" s="56"/>
    </row>
    <row r="110" spans="1:35" ht="20" x14ac:dyDescent="0.25">
      <c r="AB110" s="57" t="s">
        <v>153</v>
      </c>
      <c r="AC110" s="58">
        <f>NPV(AI108,AB108,AC108,AD108,AE108,AF108)</f>
        <v>138723909193.83548</v>
      </c>
    </row>
    <row r="111" spans="1:35" ht="20" x14ac:dyDescent="0.25">
      <c r="AB111" s="57" t="s">
        <v>154</v>
      </c>
      <c r="AC111" s="58">
        <f>AA40</f>
        <v>12396000000</v>
      </c>
    </row>
    <row r="112" spans="1:35" ht="20" x14ac:dyDescent="0.25">
      <c r="AB112" s="57" t="s">
        <v>141</v>
      </c>
      <c r="AC112" s="58">
        <f>AI99</f>
        <v>12712000000</v>
      </c>
    </row>
    <row r="113" spans="28:29" ht="20" x14ac:dyDescent="0.25">
      <c r="AB113" s="57" t="s">
        <v>155</v>
      </c>
      <c r="AC113" s="58">
        <f>AC110+AC111-AC112</f>
        <v>138407909193.83548</v>
      </c>
    </row>
    <row r="114" spans="28:29" ht="20" x14ac:dyDescent="0.25">
      <c r="AB114" s="57" t="s">
        <v>156</v>
      </c>
      <c r="AC114" s="59">
        <f>AA34*(1+(5*AG16))</f>
        <v>31498204.143681742</v>
      </c>
    </row>
    <row r="115" spans="28:29" ht="20" x14ac:dyDescent="0.25">
      <c r="AB115" s="60" t="s">
        <v>157</v>
      </c>
      <c r="AC115" s="61">
        <f>AC113/AC114</f>
        <v>4394.1523955612201</v>
      </c>
    </row>
    <row r="116" spans="28:29" ht="20" x14ac:dyDescent="0.25">
      <c r="AB116" s="62" t="s">
        <v>158</v>
      </c>
      <c r="AC116" s="63">
        <v>2499.33</v>
      </c>
    </row>
    <row r="117" spans="28:29" ht="20" x14ac:dyDescent="0.25">
      <c r="AB117" s="64" t="s">
        <v>159</v>
      </c>
      <c r="AC117" s="65">
        <f>AC115/AC116-1</f>
        <v>0.75813213763737486</v>
      </c>
    </row>
    <row r="118" spans="28:29" ht="20" x14ac:dyDescent="0.25">
      <c r="AB118" s="64" t="s">
        <v>160</v>
      </c>
      <c r="AC118" s="66" t="str">
        <f>IF(AC115&gt;AC116,"BUY","SELL")</f>
        <v>BUY</v>
      </c>
    </row>
  </sheetData>
  <mergeCells count="6">
    <mergeCell ref="AH83:AI83"/>
    <mergeCell ref="AH84:AI84"/>
    <mergeCell ref="AH93:AI93"/>
    <mergeCell ref="AH98:AI98"/>
    <mergeCell ref="AH104:AI104"/>
    <mergeCell ref="AB109:AC109"/>
  </mergeCells>
  <hyperlinks>
    <hyperlink ref="A1" r:id="rId1" tooltip="https://roic.ai/company/BKNG" display="ROIC.AI | BKNG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www.sec.gov/Archives/edgar/data/1075531/000100547701002385/0001005477-01-002385-index.html" xr:uid="{00000000-0004-0000-0000-00000A000000}"/>
    <hyperlink ref="E74" r:id="rId9" tooltip="https://www.sec.gov/Archives/edgar/data/1075531/000100547701002385/0001005477-01-002385-index.html" xr:uid="{00000000-0004-0000-0000-00000B000000}"/>
    <hyperlink ref="F36" r:id="rId10" tooltip="https://www.sec.gov/Archives/edgar/data/1075531/000100547702001441/0001005477-02-001441-index.html" xr:uid="{00000000-0004-0000-0000-00000D000000}"/>
    <hyperlink ref="F74" r:id="rId11" tooltip="https://www.sec.gov/Archives/edgar/data/1075531/000100547702001441/0001005477-02-001441-index.html" xr:uid="{00000000-0004-0000-0000-00000E000000}"/>
    <hyperlink ref="G36" r:id="rId12" tooltip="https://www.sec.gov/Archives/edgar/data/1075531/000104746903011145/0001047469-03-011145-index.html" xr:uid="{00000000-0004-0000-0000-000010000000}"/>
    <hyperlink ref="G74" r:id="rId13" tooltip="https://www.sec.gov/Archives/edgar/data/1075531/000104746903011145/0001047469-03-011145-index.html" xr:uid="{00000000-0004-0000-0000-000011000000}"/>
    <hyperlink ref="H36" r:id="rId14" tooltip="https://www.sec.gov/Archives/edgar/data/1075531/000110465904007430/0001104659-04-007430-index.html" xr:uid="{00000000-0004-0000-0000-000013000000}"/>
    <hyperlink ref="H74" r:id="rId15" tooltip="https://www.sec.gov/Archives/edgar/data/1075531/000110465904007430/0001104659-04-007430-index.html" xr:uid="{00000000-0004-0000-0000-000014000000}"/>
    <hyperlink ref="I36" r:id="rId16" tooltip="https://www.sec.gov/Archives/edgar/data/1075531/000110465905011153/0001104659-05-011153-index.html" xr:uid="{00000000-0004-0000-0000-000016000000}"/>
    <hyperlink ref="I74" r:id="rId17" tooltip="https://www.sec.gov/Archives/edgar/data/1075531/000110465905011153/0001104659-05-011153-index.html" xr:uid="{00000000-0004-0000-0000-000017000000}"/>
    <hyperlink ref="J36" r:id="rId18" tooltip="https://www.sec.gov/Archives/edgar/data/1075531/000110465906014649/a06-2010_110k.htm" xr:uid="{00000000-0004-0000-0000-000019000000}"/>
    <hyperlink ref="J74" r:id="rId19" tooltip="https://www.sec.gov/Archives/edgar/data/1075531/000110465906014649/a06-2010_110k.htm" xr:uid="{00000000-0004-0000-0000-00001A000000}"/>
    <hyperlink ref="K36" r:id="rId20" tooltip="https://www.sec.gov/Archives/edgar/data/1075531/000110465907015407/a07-5554_110k.htm" xr:uid="{00000000-0004-0000-0000-00001C000000}"/>
    <hyperlink ref="K74" r:id="rId21" tooltip="https://www.sec.gov/Archives/edgar/data/1075531/000110465907015407/a07-5554_110k.htm" xr:uid="{00000000-0004-0000-0000-00001D000000}"/>
    <hyperlink ref="L36" r:id="rId22" tooltip="https://www.sec.gov/Archives/edgar/data/1075531/000110465908014464/a08-2574_110k.htm" xr:uid="{00000000-0004-0000-0000-00001F000000}"/>
    <hyperlink ref="L74" r:id="rId23" tooltip="https://www.sec.gov/Archives/edgar/data/1075531/000110465908014464/a08-2574_110k.htm" xr:uid="{00000000-0004-0000-0000-000020000000}"/>
    <hyperlink ref="M36" r:id="rId24" tooltip="https://www.sec.gov/Archives/edgar/data/1075531/000110465909011154/0001104659-09-011154-index.html" xr:uid="{00000000-0004-0000-0000-000022000000}"/>
    <hyperlink ref="M74" r:id="rId25" tooltip="https://www.sec.gov/Archives/edgar/data/1075531/000110465909011154/0001104659-09-011154-index.html" xr:uid="{00000000-0004-0000-0000-000023000000}"/>
    <hyperlink ref="N36" r:id="rId26" tooltip="https://www.sec.gov/Archives/edgar/data/1075531/000110465910008002/0001104659-10-008002-index.html" xr:uid="{00000000-0004-0000-0000-000025000000}"/>
    <hyperlink ref="N74" r:id="rId27" tooltip="https://www.sec.gov/Archives/edgar/data/1075531/000110465910008002/0001104659-10-008002-index.html" xr:uid="{00000000-0004-0000-0000-000026000000}"/>
    <hyperlink ref="O36" r:id="rId28" tooltip="https://www.sec.gov/Archives/edgar/data/1075531/000110465911010302/a11-2103_110k.htm" xr:uid="{00000000-0004-0000-0000-000028000000}"/>
    <hyperlink ref="O74" r:id="rId29" tooltip="https://www.sec.gov/Archives/edgar/data/1075531/000110465911010302/a11-2103_110k.htm" xr:uid="{00000000-0004-0000-0000-000029000000}"/>
    <hyperlink ref="P36" r:id="rId30" tooltip="https://www.sec.gov/Archives/edgar/data/1075531/000107553112000005/0001075531-12-000005-index.html" xr:uid="{00000000-0004-0000-0000-00002B000000}"/>
    <hyperlink ref="P74" r:id="rId31" tooltip="https://www.sec.gov/Archives/edgar/data/1075531/000107553112000005/0001075531-12-000005-index.html" xr:uid="{00000000-0004-0000-0000-00002C000000}"/>
    <hyperlink ref="Q36" r:id="rId32" tooltip="https://www.sec.gov/Archives/edgar/data/1075531/000107553113000011/0001075531-13-000011-index.html" xr:uid="{00000000-0004-0000-0000-00002E000000}"/>
    <hyperlink ref="Q74" r:id="rId33" tooltip="https://www.sec.gov/Archives/edgar/data/1075531/000107553113000011/0001075531-13-000011-index.html" xr:uid="{00000000-0004-0000-0000-00002F000000}"/>
    <hyperlink ref="R36" r:id="rId34" tooltip="https://www.sec.gov/Archives/edgar/data/1075531/000107553114000007/pcln-20131231_10k.htm" xr:uid="{00000000-0004-0000-0000-000031000000}"/>
    <hyperlink ref="R74" r:id="rId35" tooltip="https://www.sec.gov/Archives/edgar/data/1075531/000107553114000007/pcln-20131231_10k.htm" xr:uid="{00000000-0004-0000-0000-000032000000}"/>
    <hyperlink ref="S36" r:id="rId36" tooltip="https://www.sec.gov/Archives/edgar/data/1075531/000107553115000007/pcln-20141231_10k.htm" xr:uid="{00000000-0004-0000-0000-000034000000}"/>
    <hyperlink ref="S74" r:id="rId37" tooltip="https://www.sec.gov/Archives/edgar/data/1075531/000107553115000007/pcln-20141231_10k.htm" xr:uid="{00000000-0004-0000-0000-000035000000}"/>
    <hyperlink ref="T36" r:id="rId38" tooltip="https://www.sec.gov/Archives/edgar/data/1075531/000107553116000084/0001075531-16-000084-index.html" xr:uid="{00000000-0004-0000-0000-000037000000}"/>
    <hyperlink ref="T74" r:id="rId39" tooltip="https://www.sec.gov/Archives/edgar/data/1075531/000107553116000084/0001075531-16-000084-index.html" xr:uid="{00000000-0004-0000-0000-000038000000}"/>
    <hyperlink ref="U36" r:id="rId40" tooltip="https://www.sec.gov/Archives/edgar/data/1075531/000107553117000009/0001075531-17-000009-index.html" xr:uid="{00000000-0004-0000-0000-00003A000000}"/>
    <hyperlink ref="U74" r:id="rId41" tooltip="https://www.sec.gov/Archives/edgar/data/1075531/000107553117000009/0001075531-17-000009-index.html" xr:uid="{00000000-0004-0000-0000-00003B000000}"/>
    <hyperlink ref="V36" r:id="rId42" tooltip="https://www.sec.gov/Archives/edgar/data/1075531/000107553118000015/0001075531-18-000015-index.html" xr:uid="{00000000-0004-0000-0000-00003D000000}"/>
    <hyperlink ref="V74" r:id="rId43" tooltip="https://www.sec.gov/Archives/edgar/data/1075531/000107553118000015/0001075531-18-000015-index.html" xr:uid="{00000000-0004-0000-0000-00003E000000}"/>
    <hyperlink ref="W36" r:id="rId44" tooltip="https://www.sec.gov/Archives/edgar/data/1075531/000107553119000009/0001075531-19-000009-index.html" xr:uid="{00000000-0004-0000-0000-000040000000}"/>
    <hyperlink ref="W74" r:id="rId45" tooltip="https://www.sec.gov/Archives/edgar/data/1075531/000107553119000009/0001075531-19-000009-index.html" xr:uid="{00000000-0004-0000-0000-000041000000}"/>
    <hyperlink ref="X36" r:id="rId46" tooltip="https://www.sec.gov/Archives/edgar/data/1075531/000107553120000011/0001075531-20-000011-index.html" xr:uid="{00000000-0004-0000-0000-000043000000}"/>
    <hyperlink ref="X74" r:id="rId47" tooltip="https://www.sec.gov/Archives/edgar/data/1075531/000107553120000011/0001075531-20-000011-index.html" xr:uid="{00000000-0004-0000-0000-000044000000}"/>
    <hyperlink ref="Y36" r:id="rId48" tooltip="https://www.sec.gov/Archives/edgar/data/1075531/000107553121000019/0001075531-21-000019-index.htm" xr:uid="{00000000-0004-0000-0000-000046000000}"/>
    <hyperlink ref="Y74" r:id="rId49" tooltip="https://www.sec.gov/Archives/edgar/data/1075531/000107553121000019/0001075531-21-000019-index.htm" xr:uid="{00000000-0004-0000-0000-000047000000}"/>
    <hyperlink ref="Z36" r:id="rId50" tooltip="https://www.sec.gov/Archives/edgar/data/1075531/000107553122000008/0001075531-22-000008-index.htm" xr:uid="{00000000-0004-0000-0000-000049000000}"/>
    <hyperlink ref="Z74" r:id="rId51" tooltip="https://www.sec.gov/Archives/edgar/data/1075531/000107553122000008/0001075531-22-000008-index.htm" xr:uid="{00000000-0004-0000-0000-00004A000000}"/>
    <hyperlink ref="AA36" r:id="rId52" tooltip="https://www.sec.gov/Archives/edgar/data/1075531/000107553123000016/0001075531-23-000016-index.htm" xr:uid="{00000000-0004-0000-0000-00004C000000}"/>
    <hyperlink ref="AA74" r:id="rId53" tooltip="https://www.sec.gov/Archives/edgar/data/1075531/000107553123000016/0001075531-23-000016-index.htm" xr:uid="{00000000-0004-0000-0000-00004D000000}"/>
    <hyperlink ref="AB1" r:id="rId54" display="https://finbox.com/NASDAQGS:BKNG/explorer/revenue_proj" xr:uid="{130232FA-8E8F-0D4D-88EB-0133BAB9E9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2023-03-13T08:47:08Z</dcterms:created>
  <dcterms:modified xsi:type="dcterms:W3CDTF">2023-03-26T00:58:10Z</dcterms:modified>
</cp:coreProperties>
</file>