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3B80E74B-0048-A14A-B607-EEB7A1C681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chart.v1.0" hidden="1">'Sheet 1'!$A$106</definedName>
    <definedName name="_xlchart.v1.1" hidden="1">'Sheet 1'!$A$19</definedName>
    <definedName name="_xlchart.v1.10" hidden="1">'Sheet 1'!$B$3:$V$3</definedName>
    <definedName name="_xlchart.v1.2" hidden="1">'Sheet 1'!$B$106:$V$106</definedName>
    <definedName name="_xlchart.v1.3" hidden="1">'Sheet 1'!$B$19:$V$19</definedName>
    <definedName name="_xlchart.v1.4" hidden="1">'Sheet 1'!$B$3:$V$3</definedName>
    <definedName name="_xlchart.v1.5" hidden="1">'Sheet 1'!$A$106</definedName>
    <definedName name="_xlchart.v1.6" hidden="1">'Sheet 1'!$A$19</definedName>
    <definedName name="_xlchart.v1.7" hidden="1">'Sheet 1'!$A$3</definedName>
    <definedName name="_xlchart.v1.8" hidden="1">'Sheet 1'!$B$106:$V$106</definedName>
    <definedName name="_xlchart.v1.9" hidden="1">'Sheet 1'!$B$19:$V$19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6" i="1" l="1"/>
  <c r="Y106" i="1"/>
  <c r="Z106" i="1"/>
  <c r="AA106" i="1"/>
  <c r="W106" i="1"/>
  <c r="X116" i="1" a="1"/>
  <c r="X116" i="1"/>
  <c r="AD101" i="1" a="1"/>
  <c r="AD101" i="1"/>
  <c r="AD95" i="1" a="1"/>
  <c r="AD95" i="1"/>
  <c r="AD86" i="1"/>
  <c r="AD87" i="1"/>
  <c r="AD99" i="1"/>
  <c r="AD103" i="1"/>
  <c r="AD100" i="1"/>
  <c r="AD85" i="1"/>
  <c r="AD88" i="1"/>
  <c r="AD89" i="1"/>
  <c r="AD90" i="1"/>
  <c r="AD91" i="1"/>
  <c r="AD92" i="1"/>
  <c r="AD102" i="1"/>
  <c r="AD97" i="1"/>
  <c r="AD105" i="1"/>
  <c r="AD108" i="1"/>
  <c r="AA107" i="1"/>
  <c r="AA108" i="1"/>
  <c r="W108" i="1"/>
  <c r="X108" i="1"/>
  <c r="Y108" i="1"/>
  <c r="Z108" i="1"/>
  <c r="X110" i="1"/>
  <c r="X111" i="1"/>
  <c r="X112" i="1"/>
  <c r="X113" i="1"/>
  <c r="AB16" i="1"/>
  <c r="X114" i="1"/>
  <c r="X115" i="1"/>
  <c r="X118" i="1"/>
  <c r="X117" i="1"/>
  <c r="W4" i="1"/>
  <c r="X4" i="1"/>
  <c r="Y4" i="1"/>
  <c r="Z4" i="1"/>
  <c r="AA4" i="1"/>
  <c r="AD106" i="1"/>
  <c r="AB19" i="1"/>
  <c r="AE16" i="1"/>
  <c r="AD16" i="1"/>
  <c r="AC16" i="1"/>
  <c r="AE13" i="1"/>
  <c r="AD13" i="1"/>
  <c r="AC13" i="1"/>
  <c r="AB13" i="1"/>
  <c r="AE10" i="1"/>
  <c r="AD10" i="1"/>
  <c r="AC10" i="1"/>
  <c r="V9" i="1"/>
  <c r="AB10" i="1"/>
  <c r="AE7" i="1"/>
  <c r="AD7" i="1"/>
  <c r="AC7" i="1"/>
  <c r="AB7" i="1"/>
  <c r="AE4" i="1"/>
  <c r="AD4" i="1"/>
  <c r="AC4" i="1"/>
  <c r="AB4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<sst xmlns="http://schemas.openxmlformats.org/spreadsheetml/2006/main" count="635" uniqueCount="160">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</sst>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CROX</a:t>
            </a:r>
            <a:endParaRPr lang="en-US"/>
          </a:p>
        </c:rich>
      </c:tx>
      <c:layout>
        <c:manualLayout>
          <c:xMode val="edge"/>
          <c:yMode val="edge"/>
          <c:x val="0.45986087500651823"/>
          <c:y val="1.81354507543080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35761589403975E-2"/>
          <c:y val="0.10774724679403251"/>
          <c:w val="0.88168211920529782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24000</c:v>
                </c:pt>
                <c:pt idx="1">
                  <c:v>1165000</c:v>
                </c:pt>
                <c:pt idx="2">
                  <c:v>13520000</c:v>
                </c:pt>
                <c:pt idx="3">
                  <c:v>108581000</c:v>
                </c:pt>
                <c:pt idx="4">
                  <c:v>354728000</c:v>
                </c:pt>
                <c:pt idx="5">
                  <c:v>847350000</c:v>
                </c:pt>
                <c:pt idx="6">
                  <c:v>721589000</c:v>
                </c:pt>
                <c:pt idx="7">
                  <c:v>645767000</c:v>
                </c:pt>
                <c:pt idx="8">
                  <c:v>789695000</c:v>
                </c:pt>
                <c:pt idx="9">
                  <c:v>1000903000</c:v>
                </c:pt>
                <c:pt idx="10">
                  <c:v>1123301000</c:v>
                </c:pt>
                <c:pt idx="11">
                  <c:v>1192680000</c:v>
                </c:pt>
                <c:pt idx="12">
                  <c:v>1198223000</c:v>
                </c:pt>
                <c:pt idx="13">
                  <c:v>1090630000</c:v>
                </c:pt>
                <c:pt idx="14">
                  <c:v>1036273000</c:v>
                </c:pt>
                <c:pt idx="15">
                  <c:v>1023513000</c:v>
                </c:pt>
                <c:pt idx="16">
                  <c:v>1088205000</c:v>
                </c:pt>
                <c:pt idx="17">
                  <c:v>1230593000</c:v>
                </c:pt>
                <c:pt idx="18">
                  <c:v>1385951000</c:v>
                </c:pt>
                <c:pt idx="19">
                  <c:v>2313416000</c:v>
                </c:pt>
                <c:pt idx="20">
                  <c:v>3554985000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8-2C4A-8C3C-C51B273F8D5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-445000</c:v>
                </c:pt>
                <c:pt idx="1">
                  <c:v>-1125000</c:v>
                </c:pt>
                <c:pt idx="2">
                  <c:v>-937000</c:v>
                </c:pt>
                <c:pt idx="3">
                  <c:v>29623000</c:v>
                </c:pt>
                <c:pt idx="4">
                  <c:v>104679000</c:v>
                </c:pt>
                <c:pt idx="5">
                  <c:v>261275000</c:v>
                </c:pt>
                <c:pt idx="6">
                  <c:v>-152060000</c:v>
                </c:pt>
                <c:pt idx="7">
                  <c:v>-10455000</c:v>
                </c:pt>
                <c:pt idx="8">
                  <c:v>118508000</c:v>
                </c:pt>
                <c:pt idx="9">
                  <c:v>174806000</c:v>
                </c:pt>
                <c:pt idx="10">
                  <c:v>183079000</c:v>
                </c:pt>
                <c:pt idx="11">
                  <c:v>102481000</c:v>
                </c:pt>
                <c:pt idx="12">
                  <c:v>29670000</c:v>
                </c:pt>
                <c:pt idx="13">
                  <c:v>-37782000</c:v>
                </c:pt>
                <c:pt idx="14">
                  <c:v>27666000</c:v>
                </c:pt>
                <c:pt idx="15">
                  <c:v>52179000</c:v>
                </c:pt>
                <c:pt idx="16">
                  <c:v>95362000</c:v>
                </c:pt>
                <c:pt idx="17">
                  <c:v>152171000</c:v>
                </c:pt>
                <c:pt idx="18">
                  <c:v>241340000</c:v>
                </c:pt>
                <c:pt idx="19">
                  <c:v>717472000</c:v>
                </c:pt>
                <c:pt idx="20">
                  <c:v>893895000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8-2C4A-8C3C-C51B273F8D57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1'!$B$106:$V$106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-760000</c:v>
                </c:pt>
                <c:pt idx="2">
                  <c:v>-774000</c:v>
                </c:pt>
                <c:pt idx="3">
                  <c:v>-1029000</c:v>
                </c:pt>
                <c:pt idx="4">
                  <c:v>-16701000</c:v>
                </c:pt>
                <c:pt idx="5">
                  <c:v>-64966000</c:v>
                </c:pt>
                <c:pt idx="6">
                  <c:v>6645000</c:v>
                </c:pt>
                <c:pt idx="7">
                  <c:v>34082000</c:v>
                </c:pt>
                <c:pt idx="8">
                  <c:v>59169000</c:v>
                </c:pt>
                <c:pt idx="9">
                  <c:v>100736000</c:v>
                </c:pt>
                <c:pt idx="10">
                  <c:v>67520000</c:v>
                </c:pt>
                <c:pt idx="11">
                  <c:v>14636000</c:v>
                </c:pt>
                <c:pt idx="12">
                  <c:v>-68677000</c:v>
                </c:pt>
                <c:pt idx="13">
                  <c:v>-8790000</c:v>
                </c:pt>
                <c:pt idx="14">
                  <c:v>17560000</c:v>
                </c:pt>
                <c:pt idx="15">
                  <c:v>85147000</c:v>
                </c:pt>
                <c:pt idx="16">
                  <c:v>102183000</c:v>
                </c:pt>
                <c:pt idx="17">
                  <c:v>53382000</c:v>
                </c:pt>
                <c:pt idx="18">
                  <c:v>224869000</c:v>
                </c:pt>
                <c:pt idx="19">
                  <c:v>511249000</c:v>
                </c:pt>
                <c:pt idx="20">
                  <c:v>498952000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8-2C4A-8C3C-C51B273F8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4828832"/>
        <c:axId val="1404830560"/>
      </c:barChart>
      <c:catAx>
        <c:axId val="140482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30560"/>
        <c:crosses val="autoZero"/>
        <c:auto val="1"/>
        <c:lblAlgn val="ctr"/>
        <c:lblOffset val="100"/>
        <c:noMultiLvlLbl val="0"/>
      </c:catAx>
      <c:valAx>
        <c:axId val="14048305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2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2195755331908"/>
          <c:y val="0.93312891681557908"/>
          <c:w val="0.3035555092037336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31750</xdr:colOff>
      <xdr:row>108</xdr:row>
      <xdr:rowOff>17462</xdr:rowOff>
    </xdr:from>
    <xdr:to>
      <xdr:col>30</xdr:col>
      <xdr:colOff>0</xdr:colOff>
      <xdr:row>132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FFD91-EB73-B886-6789-7C76988E0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https://www.bing.com/financeapi/forcetrigger?t=a1qclh&amp;q=XNAS%3aCROX&amp;form=skydnc</v>
    <v>Learn more on Bing</v>
  </rv>
  <rv s="1">
    <v>0</v>
    <v>CROCS, INC. (XNAS:CROX)</v>
    <v>2</v>
    <v>3</v>
    <v>Finance</v>
    <v>4</v>
    <v>en-US</v>
    <v>a1qclh</v>
    <v>268435456</v>
    <v>1</v>
    <v>Powered by Refinitiv</v>
    <v>146.22999999999999</v>
    <v>46.08</v>
    <v>1.9494</v>
    <v>0.62</v>
    <v>4.313E-3</v>
    <v>USD</v>
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<v>6680</v>
    <v>Nasdaq Stock Market</v>
    <v>XNAS</v>
    <v>XNAS</v>
    <v>13601 Via Varra, BROOMFIELD, CO, 80020 US</v>
    <v>146.22999999999999</v>
    <v>Textiles &amp; Apparel</v>
    <v>Stock</v>
    <v>45035.9992909375</v>
    <v>0</v>
    <v>142.01</v>
    <v>8915097260</v>
    <v>CROCS, INC.</v>
    <v>CROCS, INC.</v>
    <v>142.69</v>
    <v>16.613900000000001</v>
    <v>143.75</v>
    <v>144.37</v>
    <v>61751730</v>
    <v>CROX</v>
    <v>CROCS, INC. (XNAS:CROX)</v>
    <v>119</v>
    <v>1379530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334036/000104746908002093/0001047469-08-002093-index.htm" TargetMode="External"/><Relationship Id="rId18" Type="http://schemas.openxmlformats.org/officeDocument/2006/relationships/hyperlink" Target="https://www.sec.gov/Archives/edgar/data/1334036/000104746911001395/0001047469-11-001395-index.htm" TargetMode="External"/><Relationship Id="rId26" Type="http://schemas.openxmlformats.org/officeDocument/2006/relationships/hyperlink" Target="https://www.sec.gov/Archives/edgar/data/1334036/000104746915001519/0001047469-15-001519-index.htm" TargetMode="External"/><Relationship Id="rId39" Type="http://schemas.openxmlformats.org/officeDocument/2006/relationships/hyperlink" Target="https://www.sec.gov/Archives/edgar/data/1334036/000133403621000035/0001334036-21-000035-index.htm" TargetMode="External"/><Relationship Id="rId21" Type="http://schemas.openxmlformats.org/officeDocument/2006/relationships/hyperlink" Target="https://www.sec.gov/Archives/edgar/data/1334036/000119312512075455/0001193125-12-075455-index.htm" TargetMode="External"/><Relationship Id="rId34" Type="http://schemas.openxmlformats.org/officeDocument/2006/relationships/hyperlink" Target="https://www.sec.gov/Archives/edgar/data/1334036/000133403619000012/0001334036-19-000012-index.htm" TargetMode="External"/><Relationship Id="rId42" Type="http://schemas.openxmlformats.org/officeDocument/2006/relationships/hyperlink" Target="https://www.sec.gov/Archives/edgar/data/1334036/000133403623000015/0001334036-23-000015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34036/000104746910001357/0001047469-10-001357-index.htm" TargetMode="External"/><Relationship Id="rId29" Type="http://schemas.openxmlformats.org/officeDocument/2006/relationships/hyperlink" Target="https://www.sec.gov/Archives/edgar/data/1334036/000104746916010591/0001047469-16-010591-index.htm" TargetMode="External"/><Relationship Id="rId1" Type="http://schemas.openxmlformats.org/officeDocument/2006/relationships/hyperlink" Target="https://roic.ai/company/CROX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34036/000110465907025001/0001104659-07-025001-index.htm" TargetMode="External"/><Relationship Id="rId24" Type="http://schemas.openxmlformats.org/officeDocument/2006/relationships/hyperlink" Target="https://www.sec.gov/Archives/edgar/data/1334036/000104746914001323/0001047469-14-001323-index.htm" TargetMode="External"/><Relationship Id="rId32" Type="http://schemas.openxmlformats.org/officeDocument/2006/relationships/hyperlink" Target="https://www.sec.gov/Archives/edgar/data/1334036/000162828018002437/0001628280-18-002437-index.htm" TargetMode="External"/><Relationship Id="rId37" Type="http://schemas.openxmlformats.org/officeDocument/2006/relationships/hyperlink" Target="https://www.sec.gov/Archives/edgar/data/1334036/000133403620000010/0001334036-20-000010-index.htm" TargetMode="External"/><Relationship Id="rId40" Type="http://schemas.openxmlformats.org/officeDocument/2006/relationships/hyperlink" Target="https://www.sec.gov/Archives/edgar/data/1334036/000133403622000011/0001334036-22-000011-index.htm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34036/000104746909002818/0001047469-09-002818-index.htm" TargetMode="External"/><Relationship Id="rId23" Type="http://schemas.openxmlformats.org/officeDocument/2006/relationships/hyperlink" Target="https://www.sec.gov/Archives/edgar/data/1334036/000119312513072829/0001193125-13-072829-index.htm" TargetMode="External"/><Relationship Id="rId28" Type="http://schemas.openxmlformats.org/officeDocument/2006/relationships/hyperlink" Target="https://www.sec.gov/Archives/edgar/data/1334036/000104746916010591/0001047469-16-010591-index.htm" TargetMode="External"/><Relationship Id="rId36" Type="http://schemas.openxmlformats.org/officeDocument/2006/relationships/hyperlink" Target="https://www.sec.gov/Archives/edgar/data/1334036/000133403620000010/0001334036-20-000010-index.htm" TargetMode="External"/><Relationship Id="rId10" Type="http://schemas.openxmlformats.org/officeDocument/2006/relationships/hyperlink" Target="https://www.sec.gov/Archives/edgar/data/1334036/000110465907025001/0001104659-07-025001-index.htm" TargetMode="External"/><Relationship Id="rId19" Type="http://schemas.openxmlformats.org/officeDocument/2006/relationships/hyperlink" Target="https://www.sec.gov/Archives/edgar/data/1334036/000104746911001395/0001047469-11-001395-index.htm" TargetMode="External"/><Relationship Id="rId31" Type="http://schemas.openxmlformats.org/officeDocument/2006/relationships/hyperlink" Target="https://www.sec.gov/Archives/edgar/data/1334036/000162828017002068/0001628280-17-002068-index.htm" TargetMode="External"/><Relationship Id="rId44" Type="http://schemas.openxmlformats.org/officeDocument/2006/relationships/hyperlink" Target="https://finbox.com/NASDAQGS:CROX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34036/000104746909002818/0001047469-09-002818-index.htm" TargetMode="External"/><Relationship Id="rId22" Type="http://schemas.openxmlformats.org/officeDocument/2006/relationships/hyperlink" Target="https://www.sec.gov/Archives/edgar/data/1334036/000119312513072829/0001193125-13-072829-index.htm" TargetMode="External"/><Relationship Id="rId27" Type="http://schemas.openxmlformats.org/officeDocument/2006/relationships/hyperlink" Target="https://www.sec.gov/Archives/edgar/data/1334036/000104746915001519/0001047469-15-001519-index.htm" TargetMode="External"/><Relationship Id="rId30" Type="http://schemas.openxmlformats.org/officeDocument/2006/relationships/hyperlink" Target="https://www.sec.gov/Archives/edgar/data/1334036/000162828017002068/0001628280-17-002068-index.htm" TargetMode="External"/><Relationship Id="rId35" Type="http://schemas.openxmlformats.org/officeDocument/2006/relationships/hyperlink" Target="https://www.sec.gov/Archives/edgar/data/1334036/000133403619000012/0001334036-19-000012-index.htm" TargetMode="External"/><Relationship Id="rId43" Type="http://schemas.openxmlformats.org/officeDocument/2006/relationships/hyperlink" Target="https://www.sec.gov/Archives/edgar/data/1334036/000133403623000015/0001334036-23-000015-index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34036/000104746908002093/0001047469-08-002093-index.htm" TargetMode="External"/><Relationship Id="rId17" Type="http://schemas.openxmlformats.org/officeDocument/2006/relationships/hyperlink" Target="https://www.sec.gov/Archives/edgar/data/1334036/000104746910001357/0001047469-10-001357-index.htm" TargetMode="External"/><Relationship Id="rId25" Type="http://schemas.openxmlformats.org/officeDocument/2006/relationships/hyperlink" Target="https://www.sec.gov/Archives/edgar/data/1334036/000104746914001323/0001047469-14-001323-index.htm" TargetMode="External"/><Relationship Id="rId33" Type="http://schemas.openxmlformats.org/officeDocument/2006/relationships/hyperlink" Target="https://www.sec.gov/Archives/edgar/data/1334036/000162828018002437/0001628280-18-002437-index.htm" TargetMode="External"/><Relationship Id="rId38" Type="http://schemas.openxmlformats.org/officeDocument/2006/relationships/hyperlink" Target="https://www.sec.gov/Archives/edgar/data/1334036/000133403621000035/0001334036-21-000035-index.htm" TargetMode="External"/><Relationship Id="rId20" Type="http://schemas.openxmlformats.org/officeDocument/2006/relationships/hyperlink" Target="https://www.sec.gov/Archives/edgar/data/1334036/000119312512075455/0001193125-12-075455-index.htm" TargetMode="External"/><Relationship Id="rId41" Type="http://schemas.openxmlformats.org/officeDocument/2006/relationships/hyperlink" Target="https://www.sec.gov/Archives/edgar/data/1334036/000133403622000011/0001334036-22-00001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"/>
  <sheetViews>
    <sheetView tabSelected="1" zoomScale="80" zoomScaleNormal="80" workbookViewId="0">
      <pane xSplit="1" ySplit="1" topLeftCell="Q3" activePane="bottomRight" state="frozen"/>
      <selection pane="topRight"/>
      <selection pane="bottomLeft"/>
      <selection pane="bottomRight" activeCell="Y27" sqref="Y27"/>
    </sheetView>
  </sheetViews>
  <sheetFormatPr baseColWidth="10" defaultRowHeight="16" x14ac:dyDescent="0.2"/>
  <cols>
    <col min="1" max="1" width="50" customWidth="1"/>
    <col min="2" max="22" width="15" customWidth="1"/>
    <col min="23" max="31" width="21" customWidth="1"/>
  </cols>
  <sheetData>
    <row r="1" spans="1:31" ht="22" thickBot="1" x14ac:dyDescent="0.3">
      <c r="A1" s="3" t="e" vm="1">
        <v>#VALUE!</v>
      </c>
      <c r="B1" s="8">
        <v>2002</v>
      </c>
      <c r="C1" s="8">
        <v>2003</v>
      </c>
      <c r="D1" s="8">
        <v>2004</v>
      </c>
      <c r="E1" s="8">
        <v>2005</v>
      </c>
      <c r="F1" s="8">
        <v>2006</v>
      </c>
      <c r="G1" s="8">
        <v>2007</v>
      </c>
      <c r="H1" s="8">
        <v>2008</v>
      </c>
      <c r="I1" s="8">
        <v>2009</v>
      </c>
      <c r="J1" s="8">
        <v>2010</v>
      </c>
      <c r="K1" s="8">
        <v>2011</v>
      </c>
      <c r="L1" s="8">
        <v>2012</v>
      </c>
      <c r="M1" s="8">
        <v>2013</v>
      </c>
      <c r="N1" s="8">
        <v>2014</v>
      </c>
      <c r="O1" s="8">
        <v>2015</v>
      </c>
      <c r="P1" s="8">
        <v>2016</v>
      </c>
      <c r="Q1" s="8">
        <v>2017</v>
      </c>
      <c r="R1" s="8">
        <v>2018</v>
      </c>
      <c r="S1" s="8">
        <v>2019</v>
      </c>
      <c r="T1" s="8">
        <v>2020</v>
      </c>
      <c r="U1" s="8">
        <v>2021</v>
      </c>
      <c r="V1" s="8">
        <v>2022</v>
      </c>
      <c r="W1" s="27">
        <v>2023</v>
      </c>
      <c r="X1" s="27">
        <v>2024</v>
      </c>
      <c r="Y1" s="27">
        <v>2025</v>
      </c>
      <c r="Z1" s="27">
        <v>2026</v>
      </c>
      <c r="AA1" s="27">
        <v>2027</v>
      </c>
    </row>
    <row r="2" spans="1:31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/>
      <c r="AA2" s="9"/>
      <c r="AB2" s="9"/>
      <c r="AC2" s="9"/>
      <c r="AD2" s="9"/>
      <c r="AE2" s="9"/>
    </row>
    <row r="3" spans="1:31" ht="40" x14ac:dyDescent="0.25">
      <c r="A3" s="5" t="s">
        <v>1</v>
      </c>
      <c r="B3" s="1">
        <v>24000</v>
      </c>
      <c r="C3" s="1">
        <v>1165000</v>
      </c>
      <c r="D3" s="1">
        <v>13520000</v>
      </c>
      <c r="E3" s="1">
        <v>108581000</v>
      </c>
      <c r="F3" s="1">
        <v>354728000</v>
      </c>
      <c r="G3" s="1">
        <v>847350000</v>
      </c>
      <c r="H3" s="1">
        <v>721589000</v>
      </c>
      <c r="I3" s="1">
        <v>645767000</v>
      </c>
      <c r="J3" s="1">
        <v>789695000</v>
      </c>
      <c r="K3" s="1">
        <v>1000903000</v>
      </c>
      <c r="L3" s="1">
        <v>1123301000</v>
      </c>
      <c r="M3" s="1">
        <v>1192680000</v>
      </c>
      <c r="N3" s="1">
        <v>1198223000</v>
      </c>
      <c r="O3" s="1">
        <v>1090630000</v>
      </c>
      <c r="P3" s="1">
        <v>1036273000</v>
      </c>
      <c r="Q3" s="1">
        <v>1023513000</v>
      </c>
      <c r="R3" s="1">
        <v>1088205000</v>
      </c>
      <c r="S3" s="1">
        <v>1230593000</v>
      </c>
      <c r="T3" s="1">
        <v>1385951000</v>
      </c>
      <c r="U3" s="1">
        <v>2313416000</v>
      </c>
      <c r="V3" s="1">
        <v>3554985000</v>
      </c>
      <c r="W3" s="28">
        <v>3998000000</v>
      </c>
      <c r="X3" s="28">
        <v>4337000000</v>
      </c>
      <c r="Y3" s="28">
        <v>4536000000</v>
      </c>
      <c r="Z3" s="28">
        <v>5641000000</v>
      </c>
      <c r="AA3" s="28">
        <v>6346000000</v>
      </c>
      <c r="AB3" s="18" t="s">
        <v>109</v>
      </c>
      <c r="AC3" s="19" t="s">
        <v>110</v>
      </c>
      <c r="AD3" s="19" t="s">
        <v>111</v>
      </c>
      <c r="AE3" s="19" t="s">
        <v>112</v>
      </c>
    </row>
    <row r="4" spans="1:31" ht="19" x14ac:dyDescent="0.25">
      <c r="A4" s="14" t="s">
        <v>94</v>
      </c>
      <c r="B4" s="1"/>
      <c r="C4" s="15">
        <f>(C3/B3)-1</f>
        <v>47.541666666666664</v>
      </c>
      <c r="D4" s="15">
        <f>(D3/C3)-1</f>
        <v>10.605150214592275</v>
      </c>
      <c r="E4" s="15">
        <f>(E3/D3)-1</f>
        <v>7.0311390532544387</v>
      </c>
      <c r="F4" s="15">
        <f t="shared" ref="F4:AB4" si="0">(F3/E3)-1</f>
        <v>2.2669435720798297</v>
      </c>
      <c r="G4" s="15">
        <f t="shared" si="0"/>
        <v>1.3887316479105118</v>
      </c>
      <c r="H4" s="16">
        <f t="shared" si="0"/>
        <v>-0.14841682893727504</v>
      </c>
      <c r="I4" s="16">
        <f t="shared" si="0"/>
        <v>-0.10507643547781353</v>
      </c>
      <c r="J4" s="16">
        <f t="shared" si="0"/>
        <v>0.22287914991010682</v>
      </c>
      <c r="K4" s="16">
        <f t="shared" si="0"/>
        <v>0.26745515673772791</v>
      </c>
      <c r="L4" s="16">
        <f t="shared" si="0"/>
        <v>0.12228757432038861</v>
      </c>
      <c r="M4" s="16">
        <f t="shared" si="0"/>
        <v>6.1763498830678554E-2</v>
      </c>
      <c r="N4" s="16">
        <f t="shared" si="0"/>
        <v>4.6475165174229005E-3</v>
      </c>
      <c r="O4" s="16">
        <f t="shared" si="0"/>
        <v>-8.9793802989927562E-2</v>
      </c>
      <c r="P4" s="16">
        <f t="shared" si="0"/>
        <v>-4.9840000733521017E-2</v>
      </c>
      <c r="Q4" s="16">
        <f t="shared" si="0"/>
        <v>-1.2313357580483131E-2</v>
      </c>
      <c r="R4" s="16">
        <f t="shared" si="0"/>
        <v>6.3205841059175594E-2</v>
      </c>
      <c r="S4" s="16">
        <f t="shared" si="0"/>
        <v>0.1308466695153947</v>
      </c>
      <c r="T4" s="16">
        <f t="shared" si="0"/>
        <v>0.12624645191383332</v>
      </c>
      <c r="U4" s="16">
        <f t="shared" si="0"/>
        <v>0.6691903249104767</v>
      </c>
      <c r="V4" s="16">
        <f t="shared" si="0"/>
        <v>0.53668211856406289</v>
      </c>
      <c r="W4" s="16">
        <f t="shared" si="0"/>
        <v>0.12461796603923792</v>
      </c>
      <c r="X4" s="16">
        <f t="shared" si="0"/>
        <v>8.4792396198098974E-2</v>
      </c>
      <c r="Y4" s="16">
        <f t="shared" si="0"/>
        <v>4.5884251786949548E-2</v>
      </c>
      <c r="Z4" s="16">
        <f t="shared" si="0"/>
        <v>0.2436067019400352</v>
      </c>
      <c r="AA4" s="16">
        <f t="shared" si="0"/>
        <v>0.12497784080836727</v>
      </c>
      <c r="AB4" s="17">
        <f>(V4+U4+T4)/3</f>
        <v>0.44403963179612432</v>
      </c>
      <c r="AC4" s="17">
        <f>(V20+U20+T20)/3</f>
        <v>0.93491413153680247</v>
      </c>
      <c r="AD4" s="17">
        <f>(V29+U29+T29)/3</f>
        <v>0.89400835480428575</v>
      </c>
      <c r="AE4" s="17">
        <f>(V105+U105+T105)/3</f>
        <v>1.4873128382819172</v>
      </c>
    </row>
    <row r="5" spans="1:31" ht="19" x14ac:dyDescent="0.25">
      <c r="A5" s="5" t="s">
        <v>2</v>
      </c>
      <c r="B5" s="1">
        <v>16000</v>
      </c>
      <c r="C5" s="1">
        <v>891000</v>
      </c>
      <c r="D5" s="1">
        <v>7162000</v>
      </c>
      <c r="E5" s="1">
        <v>47773000</v>
      </c>
      <c r="F5" s="1">
        <v>154158000</v>
      </c>
      <c r="G5" s="1">
        <v>349701000</v>
      </c>
      <c r="H5" s="1">
        <v>486722000</v>
      </c>
      <c r="I5" s="1">
        <v>337720000</v>
      </c>
      <c r="J5" s="1">
        <v>364631000</v>
      </c>
      <c r="K5" s="1">
        <v>464493000</v>
      </c>
      <c r="L5" s="1">
        <v>515324000</v>
      </c>
      <c r="M5" s="1">
        <v>569482000</v>
      </c>
      <c r="N5" s="1">
        <v>607878000</v>
      </c>
      <c r="O5" s="1">
        <v>579825000</v>
      </c>
      <c r="P5" s="1">
        <v>536109000</v>
      </c>
      <c r="Q5" s="1">
        <v>506292000</v>
      </c>
      <c r="R5" s="1">
        <v>528051000</v>
      </c>
      <c r="S5" s="1">
        <v>613537000</v>
      </c>
      <c r="T5" s="1">
        <v>636003000</v>
      </c>
      <c r="U5" s="1">
        <v>893196000</v>
      </c>
      <c r="V5" s="1">
        <v>1694703000</v>
      </c>
    </row>
    <row r="6" spans="1:31" ht="20" x14ac:dyDescent="0.25">
      <c r="A6" s="6" t="s">
        <v>3</v>
      </c>
      <c r="B6" s="10">
        <v>8000</v>
      </c>
      <c r="C6" s="10">
        <v>274000</v>
      </c>
      <c r="D6" s="10">
        <v>6358000</v>
      </c>
      <c r="E6" s="10">
        <v>60808000</v>
      </c>
      <c r="F6" s="10">
        <v>200570000</v>
      </c>
      <c r="G6" s="10">
        <v>497649000</v>
      </c>
      <c r="H6" s="10">
        <v>234867000</v>
      </c>
      <c r="I6" s="10">
        <v>308047000</v>
      </c>
      <c r="J6" s="10">
        <v>425064000</v>
      </c>
      <c r="K6" s="10">
        <v>536410000</v>
      </c>
      <c r="L6" s="10">
        <v>607977000</v>
      </c>
      <c r="M6" s="10">
        <v>623198000</v>
      </c>
      <c r="N6" s="10">
        <v>590345000</v>
      </c>
      <c r="O6" s="10">
        <v>510805000</v>
      </c>
      <c r="P6" s="10">
        <v>500164000</v>
      </c>
      <c r="Q6" s="10">
        <v>517221000</v>
      </c>
      <c r="R6" s="10">
        <v>560154000</v>
      </c>
      <c r="S6" s="10">
        <v>617056000</v>
      </c>
      <c r="T6" s="10">
        <v>749948000</v>
      </c>
      <c r="U6" s="10">
        <v>1420220000</v>
      </c>
      <c r="V6" s="10">
        <v>1860282000</v>
      </c>
      <c r="AB6" s="18" t="s">
        <v>113</v>
      </c>
      <c r="AC6" s="19" t="s">
        <v>114</v>
      </c>
      <c r="AD6" s="19" t="s">
        <v>115</v>
      </c>
      <c r="AE6" s="19" t="s">
        <v>116</v>
      </c>
    </row>
    <row r="7" spans="1:31" ht="19" x14ac:dyDescent="0.25">
      <c r="A7" s="5" t="s">
        <v>4</v>
      </c>
      <c r="B7" s="2">
        <v>0.33329999999999999</v>
      </c>
      <c r="C7" s="2">
        <v>0.23519999999999999</v>
      </c>
      <c r="D7" s="2">
        <v>0.4703</v>
      </c>
      <c r="E7" s="2">
        <v>0.56000000000000005</v>
      </c>
      <c r="F7" s="2">
        <v>0.56540000000000001</v>
      </c>
      <c r="G7" s="2">
        <v>0.58730000000000004</v>
      </c>
      <c r="H7" s="2">
        <v>0.32550000000000001</v>
      </c>
      <c r="I7" s="2">
        <v>0.47699999999999998</v>
      </c>
      <c r="J7" s="2">
        <v>0.5383</v>
      </c>
      <c r="K7" s="2">
        <v>0.53590000000000004</v>
      </c>
      <c r="L7" s="2">
        <v>0.54120000000000001</v>
      </c>
      <c r="M7" s="2">
        <v>0.52249999999999996</v>
      </c>
      <c r="N7" s="2">
        <v>0.49270000000000003</v>
      </c>
      <c r="O7" s="2">
        <v>0.46839999999999998</v>
      </c>
      <c r="P7" s="2">
        <v>0.48270000000000002</v>
      </c>
      <c r="Q7" s="2">
        <v>0.50529999999999997</v>
      </c>
      <c r="R7" s="2">
        <v>0.51480000000000004</v>
      </c>
      <c r="S7" s="2">
        <v>0.50139999999999996</v>
      </c>
      <c r="T7" s="2">
        <v>0.54110000000000003</v>
      </c>
      <c r="U7" s="2">
        <v>0.6139</v>
      </c>
      <c r="V7" s="2">
        <v>0.52329999999999999</v>
      </c>
      <c r="AB7" s="17">
        <f>V7</f>
        <v>0.52329999999999999</v>
      </c>
      <c r="AC7" s="20">
        <f>V21</f>
        <v>0.25140000000000001</v>
      </c>
      <c r="AD7" s="20">
        <f>V30</f>
        <v>0.15190000000000001</v>
      </c>
      <c r="AE7" s="20">
        <f>V106/V3</f>
        <v>0.1403527722339194</v>
      </c>
    </row>
    <row r="8" spans="1:31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1" ht="19" customHeight="1" x14ac:dyDescent="0.25">
      <c r="A9" s="14" t="s">
        <v>95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AB9" s="18" t="s">
        <v>96</v>
      </c>
      <c r="AC9" s="19" t="s">
        <v>97</v>
      </c>
      <c r="AD9" s="19" t="s">
        <v>98</v>
      </c>
      <c r="AE9" s="19" t="s">
        <v>99</v>
      </c>
    </row>
    <row r="10" spans="1:31" ht="19" x14ac:dyDescent="0.25">
      <c r="A10" s="5" t="s">
        <v>6</v>
      </c>
      <c r="B10" s="1">
        <v>453000</v>
      </c>
      <c r="C10" s="1">
        <v>1471000</v>
      </c>
      <c r="D10" s="1">
        <v>7929000</v>
      </c>
      <c r="E10" s="1">
        <v>33916000</v>
      </c>
      <c r="F10" s="1">
        <v>105224000</v>
      </c>
      <c r="G10" s="1">
        <v>259882000</v>
      </c>
      <c r="H10" s="1">
        <v>368800000</v>
      </c>
      <c r="I10" s="1">
        <v>311592000</v>
      </c>
      <c r="J10" s="1">
        <v>342121000</v>
      </c>
      <c r="K10" s="1">
        <v>404803000</v>
      </c>
      <c r="L10" s="1">
        <v>460393000</v>
      </c>
      <c r="M10" s="1">
        <v>549154000</v>
      </c>
      <c r="N10" s="1">
        <v>565712000</v>
      </c>
      <c r="O10" s="1">
        <v>559095000</v>
      </c>
      <c r="P10" s="1">
        <v>503174000</v>
      </c>
      <c r="Q10" s="1">
        <v>494601000</v>
      </c>
      <c r="R10" s="1">
        <v>495028000</v>
      </c>
      <c r="S10" s="1">
        <v>488407000</v>
      </c>
      <c r="T10" s="1" t="s">
        <v>92</v>
      </c>
      <c r="U10" s="1" t="s">
        <v>92</v>
      </c>
      <c r="V10" s="1" t="s">
        <v>92</v>
      </c>
      <c r="AB10" s="17">
        <f>V9</f>
        <v>0</v>
      </c>
      <c r="AC10" s="20">
        <f>V13</f>
        <v>0.283974756574219</v>
      </c>
      <c r="AD10" s="20">
        <f>V80</f>
        <v>8.8053817386008655E-3</v>
      </c>
      <c r="AE10" s="20">
        <f>V89</f>
        <v>2.9308140540677388E-2</v>
      </c>
    </row>
    <row r="11" spans="1:31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</row>
    <row r="12" spans="1:31" ht="20" x14ac:dyDescent="0.25">
      <c r="A12" s="5" t="s">
        <v>8</v>
      </c>
      <c r="B12" s="1">
        <v>453000</v>
      </c>
      <c r="C12" s="1">
        <v>1471000</v>
      </c>
      <c r="D12" s="1">
        <v>7929000</v>
      </c>
      <c r="E12" s="1">
        <v>33916000</v>
      </c>
      <c r="F12" s="1">
        <v>105224000</v>
      </c>
      <c r="G12" s="1">
        <v>259882000</v>
      </c>
      <c r="H12" s="1">
        <v>368800000</v>
      </c>
      <c r="I12" s="1">
        <v>311592000</v>
      </c>
      <c r="J12" s="1">
        <v>342121000</v>
      </c>
      <c r="K12" s="1">
        <v>404803000</v>
      </c>
      <c r="L12" s="1">
        <v>460393000</v>
      </c>
      <c r="M12" s="1">
        <v>549154000</v>
      </c>
      <c r="N12" s="1">
        <v>565712000</v>
      </c>
      <c r="O12" s="1">
        <v>559095000</v>
      </c>
      <c r="P12" s="1">
        <v>503174000</v>
      </c>
      <c r="Q12" s="1">
        <v>494601000</v>
      </c>
      <c r="R12" s="1">
        <v>495028000</v>
      </c>
      <c r="S12" s="1">
        <v>488407000</v>
      </c>
      <c r="T12" s="1" t="s">
        <v>92</v>
      </c>
      <c r="U12" s="1">
        <v>737156000</v>
      </c>
      <c r="V12" s="1">
        <v>1009526000</v>
      </c>
      <c r="AB12" s="18" t="s">
        <v>117</v>
      </c>
      <c r="AC12" s="19" t="s">
        <v>118</v>
      </c>
      <c r="AD12" s="19" t="s">
        <v>119</v>
      </c>
      <c r="AE12" s="19" t="s">
        <v>120</v>
      </c>
    </row>
    <row r="13" spans="1:31" ht="19" x14ac:dyDescent="0.25">
      <c r="A13" s="14" t="s">
        <v>100</v>
      </c>
      <c r="B13" s="15">
        <f>B12/B3</f>
        <v>18.875</v>
      </c>
      <c r="C13" s="15">
        <f t="shared" ref="C13:W13" si="2">C12/C3</f>
        <v>1.2626609442060086</v>
      </c>
      <c r="D13" s="15">
        <f t="shared" si="2"/>
        <v>0.58646449704142012</v>
      </c>
      <c r="E13" s="15">
        <f t="shared" si="2"/>
        <v>0.31235667381954485</v>
      </c>
      <c r="F13" s="15">
        <f t="shared" si="2"/>
        <v>0.29663291310525247</v>
      </c>
      <c r="G13" s="15">
        <f t="shared" si="2"/>
        <v>0.30669971086327963</v>
      </c>
      <c r="H13" s="15">
        <f t="shared" si="2"/>
        <v>0.51109426557223014</v>
      </c>
      <c r="I13" s="15">
        <f t="shared" si="2"/>
        <v>0.48251459117607437</v>
      </c>
      <c r="J13" s="15">
        <f t="shared" si="2"/>
        <v>0.43323181734720367</v>
      </c>
      <c r="K13" s="15">
        <f t="shared" si="2"/>
        <v>0.40443779267321611</v>
      </c>
      <c r="L13" s="15">
        <f t="shared" si="2"/>
        <v>0.40985719767008133</v>
      </c>
      <c r="M13" s="15">
        <f t="shared" si="2"/>
        <v>0.46043699902740048</v>
      </c>
      <c r="N13" s="15">
        <f t="shared" si="2"/>
        <v>0.47212580629815987</v>
      </c>
      <c r="O13" s="15">
        <f t="shared" si="2"/>
        <v>0.51263489909501847</v>
      </c>
      <c r="P13" s="15">
        <f t="shared" si="2"/>
        <v>0.48556123724153771</v>
      </c>
      <c r="Q13" s="15">
        <f t="shared" si="2"/>
        <v>0.48323861055013467</v>
      </c>
      <c r="R13" s="15">
        <f t="shared" si="2"/>
        <v>0.45490325811772597</v>
      </c>
      <c r="S13" s="15">
        <f t="shared" si="2"/>
        <v>0.39688751683131629</v>
      </c>
      <c r="T13" s="15" t="e">
        <f t="shared" si="2"/>
        <v>#VALUE!</v>
      </c>
      <c r="U13" s="15">
        <f t="shared" si="2"/>
        <v>0.31864394471206214</v>
      </c>
      <c r="V13" s="15">
        <f t="shared" si="2"/>
        <v>0.283974756574219</v>
      </c>
      <c r="AB13" s="17">
        <f>V28/V72</f>
        <v>0.66039678163561477</v>
      </c>
      <c r="AC13" s="20">
        <f>V28/V54</f>
        <v>0.11998741835760253</v>
      </c>
      <c r="AD13" s="20">
        <f>V22/(V72+V56+V61)</f>
        <v>0.24927693351245789</v>
      </c>
      <c r="AE13" s="21">
        <f>V67/V72</f>
        <v>4.5038835794217364</v>
      </c>
    </row>
    <row r="14" spans="1:31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>
        <v>44883000</v>
      </c>
      <c r="I14" s="1">
        <v>6845000</v>
      </c>
      <c r="J14" s="1">
        <v>-2072000</v>
      </c>
      <c r="K14" s="1">
        <v>-5426000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>
        <v>514753000</v>
      </c>
      <c r="U14" s="1" t="s">
        <v>92</v>
      </c>
      <c r="V14" s="1" t="s">
        <v>92</v>
      </c>
    </row>
    <row r="15" spans="1:31" ht="20" x14ac:dyDescent="0.25">
      <c r="A15" s="5" t="s">
        <v>10</v>
      </c>
      <c r="B15" s="1">
        <v>453000</v>
      </c>
      <c r="C15" s="1">
        <v>1471000</v>
      </c>
      <c r="D15" s="1">
        <v>7929000</v>
      </c>
      <c r="E15" s="1">
        <v>33916000</v>
      </c>
      <c r="F15" s="1">
        <v>105224000</v>
      </c>
      <c r="G15" s="1">
        <v>259882000</v>
      </c>
      <c r="H15" s="1">
        <v>413683000</v>
      </c>
      <c r="I15" s="1">
        <v>318437000</v>
      </c>
      <c r="J15" s="1">
        <v>340049000</v>
      </c>
      <c r="K15" s="1">
        <v>399377000</v>
      </c>
      <c r="L15" s="1">
        <v>460393000</v>
      </c>
      <c r="M15" s="1">
        <v>549154000</v>
      </c>
      <c r="N15" s="1">
        <v>565712000</v>
      </c>
      <c r="O15" s="1">
        <v>559095000</v>
      </c>
      <c r="P15" s="1">
        <v>503174000</v>
      </c>
      <c r="Q15" s="1">
        <v>494601000</v>
      </c>
      <c r="R15" s="1">
        <v>495028000</v>
      </c>
      <c r="S15" s="1">
        <v>488407000</v>
      </c>
      <c r="T15" s="1">
        <v>514753000</v>
      </c>
      <c r="U15" s="1">
        <v>737156000</v>
      </c>
      <c r="V15" s="1">
        <v>1009526000</v>
      </c>
      <c r="AB15" s="18" t="s">
        <v>121</v>
      </c>
      <c r="AC15" s="19" t="s">
        <v>122</v>
      </c>
      <c r="AD15" s="19" t="s">
        <v>123</v>
      </c>
      <c r="AE15" s="19" t="s">
        <v>124</v>
      </c>
    </row>
    <row r="16" spans="1:31" ht="19" x14ac:dyDescent="0.25">
      <c r="A16" s="5" t="s">
        <v>11</v>
      </c>
      <c r="B16" s="1">
        <v>469000</v>
      </c>
      <c r="C16" s="1">
        <v>2362000</v>
      </c>
      <c r="D16" s="1">
        <v>15091000</v>
      </c>
      <c r="E16" s="1">
        <v>81689000</v>
      </c>
      <c r="F16" s="1">
        <v>259382000</v>
      </c>
      <c r="G16" s="1">
        <v>609583000</v>
      </c>
      <c r="H16" s="1">
        <v>900405000</v>
      </c>
      <c r="I16" s="1">
        <v>656157000</v>
      </c>
      <c r="J16" s="1">
        <v>704680000</v>
      </c>
      <c r="K16" s="1">
        <v>863870000</v>
      </c>
      <c r="L16" s="1">
        <v>975717000</v>
      </c>
      <c r="M16" s="1">
        <v>1118636000</v>
      </c>
      <c r="N16" s="1">
        <v>1173590000</v>
      </c>
      <c r="O16" s="1">
        <v>1138920000</v>
      </c>
      <c r="P16" s="1">
        <v>1039283000</v>
      </c>
      <c r="Q16" s="1">
        <v>1000893000</v>
      </c>
      <c r="R16" s="1">
        <v>1023079000</v>
      </c>
      <c r="S16" s="1">
        <v>1101944000</v>
      </c>
      <c r="T16" s="1">
        <v>1150756000</v>
      </c>
      <c r="U16" s="1">
        <v>1630352000</v>
      </c>
      <c r="V16" s="1">
        <v>2704229000</v>
      </c>
      <c r="AB16" s="29">
        <f>(V35+U35+T35+S35+R35)/5</f>
        <v>-2.9267732831220923E-2</v>
      </c>
      <c r="AC16" s="30">
        <f>AD101/V3</f>
        <v>2.5077735236576246</v>
      </c>
      <c r="AD16" s="30">
        <f>AD101/V28</f>
        <v>16.50457968857318</v>
      </c>
      <c r="AE16" s="31">
        <f>AD101/V106</f>
        <v>17.867645104138273</v>
      </c>
    </row>
    <row r="17" spans="1:28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>
        <v>1495000</v>
      </c>
      <c r="J17" s="1">
        <v>657000</v>
      </c>
      <c r="K17" s="1">
        <v>853000</v>
      </c>
      <c r="L17" s="1">
        <v>837000</v>
      </c>
      <c r="M17" s="1">
        <v>1016000</v>
      </c>
      <c r="N17" s="1">
        <v>806000</v>
      </c>
      <c r="O17" s="1">
        <v>969000</v>
      </c>
      <c r="P17" s="1">
        <v>836000</v>
      </c>
      <c r="Q17" s="1">
        <v>869000</v>
      </c>
      <c r="R17" s="1">
        <v>955000</v>
      </c>
      <c r="S17" s="1">
        <v>8636000</v>
      </c>
      <c r="T17" s="1">
        <v>6742000</v>
      </c>
      <c r="U17" s="1">
        <v>21647000</v>
      </c>
      <c r="V17" s="1">
        <v>136158000</v>
      </c>
    </row>
    <row r="18" spans="1:28" ht="20" x14ac:dyDescent="0.25">
      <c r="A18" s="5" t="s">
        <v>13</v>
      </c>
      <c r="B18" s="1" t="s">
        <v>92</v>
      </c>
      <c r="C18" s="1">
        <v>75000</v>
      </c>
      <c r="D18" s="1">
        <v>700000</v>
      </c>
      <c r="E18" s="1">
        <v>3334000</v>
      </c>
      <c r="F18" s="1">
        <v>8053000</v>
      </c>
      <c r="G18" s="1">
        <v>20949000</v>
      </c>
      <c r="H18" s="1">
        <v>37450000</v>
      </c>
      <c r="I18" s="1">
        <v>36671000</v>
      </c>
      <c r="J18" s="1">
        <v>37059000</v>
      </c>
      <c r="K18" s="1">
        <v>37263000</v>
      </c>
      <c r="L18" s="1">
        <v>36694000</v>
      </c>
      <c r="M18" s="1">
        <v>41506000</v>
      </c>
      <c r="N18" s="1">
        <v>37413000</v>
      </c>
      <c r="O18" s="1">
        <v>35993000</v>
      </c>
      <c r="P18" s="1">
        <v>34043000</v>
      </c>
      <c r="Q18" s="1">
        <v>33130000</v>
      </c>
      <c r="R18" s="1">
        <v>29250000</v>
      </c>
      <c r="S18" s="1">
        <v>24213000</v>
      </c>
      <c r="T18" s="1">
        <v>27619000</v>
      </c>
      <c r="U18" s="1">
        <v>31976000</v>
      </c>
      <c r="V18" s="1">
        <v>39229000</v>
      </c>
      <c r="AB18" s="18" t="s">
        <v>125</v>
      </c>
    </row>
    <row r="19" spans="1:28" ht="19" x14ac:dyDescent="0.25">
      <c r="A19" s="6" t="s">
        <v>14</v>
      </c>
      <c r="B19" s="10">
        <v>-445000</v>
      </c>
      <c r="C19" s="10">
        <v>-1125000</v>
      </c>
      <c r="D19" s="10">
        <v>-937000</v>
      </c>
      <c r="E19" s="10">
        <v>29623000</v>
      </c>
      <c r="F19" s="10">
        <v>104679000</v>
      </c>
      <c r="G19" s="10">
        <v>261275000</v>
      </c>
      <c r="H19" s="10">
        <v>-152060000</v>
      </c>
      <c r="I19" s="10">
        <v>-10455000</v>
      </c>
      <c r="J19" s="10">
        <v>118508000</v>
      </c>
      <c r="K19" s="10">
        <v>174806000</v>
      </c>
      <c r="L19" s="10">
        <v>183079000</v>
      </c>
      <c r="M19" s="10">
        <v>102481000</v>
      </c>
      <c r="N19" s="10">
        <v>29670000</v>
      </c>
      <c r="O19" s="10">
        <v>-37782000</v>
      </c>
      <c r="P19" s="10">
        <v>27666000</v>
      </c>
      <c r="Q19" s="10">
        <v>52179000</v>
      </c>
      <c r="R19" s="10">
        <v>95362000</v>
      </c>
      <c r="S19" s="10">
        <v>152171000</v>
      </c>
      <c r="T19" s="10">
        <v>241340000</v>
      </c>
      <c r="U19" s="10">
        <v>717472000</v>
      </c>
      <c r="V19" s="10">
        <v>893895000</v>
      </c>
      <c r="AB19" s="32">
        <f>V40-V56-V61</f>
        <v>-2403335000</v>
      </c>
    </row>
    <row r="20" spans="1:28" ht="19" customHeight="1" x14ac:dyDescent="0.25">
      <c r="A20" s="14" t="s">
        <v>101</v>
      </c>
      <c r="B20" s="1"/>
      <c r="C20" s="15">
        <f>(C19/B19)-1</f>
        <v>1.5280898876404496</v>
      </c>
      <c r="D20" s="15">
        <f>(D19/C19)-1</f>
        <v>-0.1671111111111111</v>
      </c>
      <c r="E20" s="15">
        <f>(E19/D19)-1</f>
        <v>-32.614727854855921</v>
      </c>
      <c r="F20" s="15">
        <f t="shared" ref="F20:W20" si="3">(F19/E19)-1</f>
        <v>2.5337069169226614</v>
      </c>
      <c r="G20" s="15">
        <f t="shared" si="3"/>
        <v>1.4959638513933071</v>
      </c>
      <c r="H20" s="15">
        <f t="shared" si="3"/>
        <v>-1.5819921538608746</v>
      </c>
      <c r="I20" s="15">
        <f t="shared" si="3"/>
        <v>-0.93124424569248976</v>
      </c>
      <c r="J20" s="15">
        <f t="shared" si="3"/>
        <v>-12.3350549976088</v>
      </c>
      <c r="K20" s="15">
        <f t="shared" si="3"/>
        <v>0.47505653626759381</v>
      </c>
      <c r="L20" s="15">
        <f t="shared" si="3"/>
        <v>4.7326750798027506E-2</v>
      </c>
      <c r="M20" s="15">
        <f t="shared" si="3"/>
        <v>-0.44023618219457172</v>
      </c>
      <c r="N20" s="15">
        <f t="shared" si="3"/>
        <v>-0.71048291878494552</v>
      </c>
      <c r="O20" s="15">
        <f t="shared" si="3"/>
        <v>-2.2734074823053589</v>
      </c>
      <c r="P20" s="15">
        <f t="shared" si="3"/>
        <v>-1.7322534540257264</v>
      </c>
      <c r="Q20" s="15">
        <f t="shared" si="3"/>
        <v>0.88603339839514206</v>
      </c>
      <c r="R20" s="15">
        <f t="shared" si="3"/>
        <v>0.82759347630272706</v>
      </c>
      <c r="S20" s="15">
        <f t="shared" si="3"/>
        <v>0.59571946897086892</v>
      </c>
      <c r="T20" s="15">
        <f t="shared" si="3"/>
        <v>0.58597893159669057</v>
      </c>
      <c r="U20" s="15">
        <f t="shared" si="3"/>
        <v>1.9728681528134584</v>
      </c>
      <c r="V20" s="15">
        <f t="shared" si="3"/>
        <v>0.24589531020025879</v>
      </c>
    </row>
    <row r="21" spans="1:28" ht="19" x14ac:dyDescent="0.25">
      <c r="A21" s="5" t="s">
        <v>15</v>
      </c>
      <c r="B21" s="2">
        <v>-18.541699999999999</v>
      </c>
      <c r="C21" s="2">
        <v>-0.9657</v>
      </c>
      <c r="D21" s="2">
        <v>-6.93E-2</v>
      </c>
      <c r="E21" s="2">
        <v>0.27279999999999999</v>
      </c>
      <c r="F21" s="2">
        <v>0.29509999999999997</v>
      </c>
      <c r="G21" s="2">
        <v>0.30830000000000002</v>
      </c>
      <c r="H21" s="2">
        <v>-0.2107</v>
      </c>
      <c r="I21" s="2">
        <v>-1.6199999999999999E-2</v>
      </c>
      <c r="J21" s="2">
        <v>0.15010000000000001</v>
      </c>
      <c r="K21" s="2">
        <v>0.17460000000000001</v>
      </c>
      <c r="L21" s="2">
        <v>0.16300000000000001</v>
      </c>
      <c r="M21" s="2">
        <v>8.5900000000000004E-2</v>
      </c>
      <c r="N21" s="2">
        <v>2.4799999999999999E-2</v>
      </c>
      <c r="O21" s="2">
        <v>-3.4599999999999999E-2</v>
      </c>
      <c r="P21" s="2">
        <v>2.6700000000000002E-2</v>
      </c>
      <c r="Q21" s="2">
        <v>5.0999999999999997E-2</v>
      </c>
      <c r="R21" s="2">
        <v>8.7599999999999997E-2</v>
      </c>
      <c r="S21" s="2">
        <v>0.1237</v>
      </c>
      <c r="T21" s="2">
        <v>0.1741</v>
      </c>
      <c r="U21" s="2">
        <v>0.31009999999999999</v>
      </c>
      <c r="V21" s="2">
        <v>0.25140000000000001</v>
      </c>
    </row>
    <row r="22" spans="1:28" ht="19" x14ac:dyDescent="0.25">
      <c r="A22" s="6" t="s">
        <v>16</v>
      </c>
      <c r="B22" s="10">
        <v>-445000</v>
      </c>
      <c r="C22" s="10">
        <v>-1197000</v>
      </c>
      <c r="D22" s="10">
        <v>-1571000</v>
      </c>
      <c r="E22" s="10">
        <v>26892000</v>
      </c>
      <c r="F22" s="10">
        <v>95346000</v>
      </c>
      <c r="G22" s="10">
        <v>237767000</v>
      </c>
      <c r="H22" s="10">
        <v>-188282000</v>
      </c>
      <c r="I22" s="10">
        <v>-51184000</v>
      </c>
      <c r="J22" s="10">
        <v>81035000</v>
      </c>
      <c r="K22" s="10">
        <v>136505000</v>
      </c>
      <c r="L22" s="10">
        <v>146174000</v>
      </c>
      <c r="M22" s="10">
        <v>63095000</v>
      </c>
      <c r="N22" s="10">
        <v>-4726000</v>
      </c>
      <c r="O22" s="10">
        <v>-72324000</v>
      </c>
      <c r="P22" s="10">
        <v>-6154000</v>
      </c>
      <c r="Q22" s="10">
        <v>17336000</v>
      </c>
      <c r="R22" s="10">
        <v>62944000</v>
      </c>
      <c r="S22" s="10">
        <v>128649000</v>
      </c>
      <c r="T22" s="10">
        <v>214124000</v>
      </c>
      <c r="U22" s="10">
        <v>683064000</v>
      </c>
      <c r="V22" s="10">
        <v>850756000</v>
      </c>
    </row>
    <row r="23" spans="1:28" ht="19" x14ac:dyDescent="0.25">
      <c r="A23" s="5" t="s">
        <v>17</v>
      </c>
      <c r="B23" s="2">
        <v>-18.541699999999999</v>
      </c>
      <c r="C23" s="2">
        <v>-1.0275000000000001</v>
      </c>
      <c r="D23" s="2">
        <v>-0.1162</v>
      </c>
      <c r="E23" s="2">
        <v>0.2477</v>
      </c>
      <c r="F23" s="2">
        <v>0.26879999999999998</v>
      </c>
      <c r="G23" s="2">
        <v>0.28060000000000002</v>
      </c>
      <c r="H23" s="2">
        <v>-0.26090000000000002</v>
      </c>
      <c r="I23" s="2">
        <v>-7.9299999999999995E-2</v>
      </c>
      <c r="J23" s="2">
        <v>0.1026</v>
      </c>
      <c r="K23" s="2">
        <v>0.13639999999999999</v>
      </c>
      <c r="L23" s="2">
        <v>0.13009999999999999</v>
      </c>
      <c r="M23" s="2">
        <v>5.2900000000000003E-2</v>
      </c>
      <c r="N23" s="2">
        <v>-3.8999999999999998E-3</v>
      </c>
      <c r="O23" s="2">
        <v>-6.6299999999999998E-2</v>
      </c>
      <c r="P23" s="2">
        <v>-5.8999999999999999E-3</v>
      </c>
      <c r="Q23" s="2">
        <v>1.6899999999999998E-2</v>
      </c>
      <c r="R23" s="2">
        <v>5.7799999999999997E-2</v>
      </c>
      <c r="S23" s="2">
        <v>0.1045</v>
      </c>
      <c r="T23" s="2">
        <v>0.1545</v>
      </c>
      <c r="U23" s="2">
        <v>0.29530000000000001</v>
      </c>
      <c r="V23" s="2">
        <v>0.23930000000000001</v>
      </c>
    </row>
    <row r="24" spans="1:28" ht="19" x14ac:dyDescent="0.25">
      <c r="A24" s="5" t="s">
        <v>18</v>
      </c>
      <c r="B24" s="1" t="s">
        <v>92</v>
      </c>
      <c r="C24" s="1">
        <v>-3000</v>
      </c>
      <c r="D24" s="1">
        <v>-66000</v>
      </c>
      <c r="E24" s="1">
        <v>-603000</v>
      </c>
      <c r="F24" s="1">
        <v>1280000</v>
      </c>
      <c r="G24" s="1">
        <v>2559000</v>
      </c>
      <c r="H24" s="1">
        <v>-1228000</v>
      </c>
      <c r="I24" s="1">
        <v>2563000</v>
      </c>
      <c r="J24" s="1">
        <v>-243000</v>
      </c>
      <c r="K24" s="1">
        <v>185000</v>
      </c>
      <c r="L24" s="1">
        <v>-626000</v>
      </c>
      <c r="M24" s="1">
        <v>-3136000</v>
      </c>
      <c r="N24" s="1">
        <v>-3823000</v>
      </c>
      <c r="O24" s="1">
        <v>-2420000</v>
      </c>
      <c r="P24" s="1">
        <v>-1059000</v>
      </c>
      <c r="Q24" s="1">
        <v>844000</v>
      </c>
      <c r="R24" s="1">
        <v>2213000</v>
      </c>
      <c r="S24" s="1">
        <v>-9327000</v>
      </c>
      <c r="T24" s="1">
        <v>-7145000</v>
      </c>
      <c r="U24" s="1">
        <v>-19215000</v>
      </c>
      <c r="V24" s="1">
        <v>-132248000</v>
      </c>
    </row>
    <row r="25" spans="1:28" ht="19" x14ac:dyDescent="0.25">
      <c r="A25" s="6" t="s">
        <v>19</v>
      </c>
      <c r="B25" s="10">
        <v>-445000</v>
      </c>
      <c r="C25" s="10">
        <v>-1200000</v>
      </c>
      <c r="D25" s="10">
        <v>-1637000</v>
      </c>
      <c r="E25" s="10">
        <v>26289000</v>
      </c>
      <c r="F25" s="10">
        <v>96626000</v>
      </c>
      <c r="G25" s="10">
        <v>240326000</v>
      </c>
      <c r="H25" s="10">
        <v>-189510000</v>
      </c>
      <c r="I25" s="10">
        <v>-48621000</v>
      </c>
      <c r="J25" s="10">
        <v>80792000</v>
      </c>
      <c r="K25" s="10">
        <v>136690000</v>
      </c>
      <c r="L25" s="10">
        <v>145548000</v>
      </c>
      <c r="M25" s="10">
        <v>59959000</v>
      </c>
      <c r="N25" s="10">
        <v>-8549000</v>
      </c>
      <c r="O25" s="10">
        <v>-74744000</v>
      </c>
      <c r="P25" s="10">
        <v>-7213000</v>
      </c>
      <c r="Q25" s="10">
        <v>18180000</v>
      </c>
      <c r="R25" s="10">
        <v>65157000</v>
      </c>
      <c r="S25" s="10">
        <v>119322000</v>
      </c>
      <c r="T25" s="10">
        <v>206979000</v>
      </c>
      <c r="U25" s="10">
        <v>663849000</v>
      </c>
      <c r="V25" s="10">
        <v>718508000</v>
      </c>
    </row>
    <row r="26" spans="1:28" ht="19" x14ac:dyDescent="0.25">
      <c r="A26" s="5" t="s">
        <v>20</v>
      </c>
      <c r="B26" s="2">
        <v>-18.541699999999999</v>
      </c>
      <c r="C26" s="2">
        <v>-1.03</v>
      </c>
      <c r="D26" s="2">
        <v>-0.1211</v>
      </c>
      <c r="E26" s="2">
        <v>0.24210000000000001</v>
      </c>
      <c r="F26" s="2">
        <v>0.27239999999999998</v>
      </c>
      <c r="G26" s="2">
        <v>0.28360000000000002</v>
      </c>
      <c r="H26" s="2">
        <v>-0.2626</v>
      </c>
      <c r="I26" s="2">
        <v>-7.5300000000000006E-2</v>
      </c>
      <c r="J26" s="2">
        <v>0.1023</v>
      </c>
      <c r="K26" s="2">
        <v>0.1366</v>
      </c>
      <c r="L26" s="2">
        <v>0.12959999999999999</v>
      </c>
      <c r="M26" s="2">
        <v>5.0299999999999997E-2</v>
      </c>
      <c r="N26" s="2">
        <v>-7.1000000000000004E-3</v>
      </c>
      <c r="O26" s="2">
        <v>-6.8500000000000005E-2</v>
      </c>
      <c r="P26" s="2">
        <v>-7.0000000000000001E-3</v>
      </c>
      <c r="Q26" s="2">
        <v>1.78E-2</v>
      </c>
      <c r="R26" s="2">
        <v>5.9900000000000002E-2</v>
      </c>
      <c r="S26" s="2">
        <v>9.7000000000000003E-2</v>
      </c>
      <c r="T26" s="2">
        <v>0.14929999999999999</v>
      </c>
      <c r="U26" s="2">
        <v>0.28699999999999998</v>
      </c>
      <c r="V26" s="2">
        <v>0.2021</v>
      </c>
    </row>
    <row r="27" spans="1:28" ht="19" x14ac:dyDescent="0.25">
      <c r="A27" s="5" t="s">
        <v>21</v>
      </c>
      <c r="B27" s="1" t="s">
        <v>92</v>
      </c>
      <c r="C27" s="1" t="s">
        <v>92</v>
      </c>
      <c r="D27" s="1">
        <v>-143000</v>
      </c>
      <c r="E27" s="1">
        <v>9317000</v>
      </c>
      <c r="F27" s="1">
        <v>32209000</v>
      </c>
      <c r="G27" s="1">
        <v>72098000</v>
      </c>
      <c r="H27" s="1">
        <v>-4434000</v>
      </c>
      <c r="I27" s="1">
        <v>-6543000</v>
      </c>
      <c r="J27" s="1">
        <v>13066000</v>
      </c>
      <c r="K27" s="1">
        <v>23902000</v>
      </c>
      <c r="L27" s="1">
        <v>14205000</v>
      </c>
      <c r="M27" s="1">
        <v>49539000</v>
      </c>
      <c r="N27" s="1">
        <v>-3623000</v>
      </c>
      <c r="O27" s="1">
        <v>8452000</v>
      </c>
      <c r="P27" s="1">
        <v>9281000</v>
      </c>
      <c r="Q27" s="1">
        <v>7942000</v>
      </c>
      <c r="R27" s="1">
        <v>14720000</v>
      </c>
      <c r="S27" s="1">
        <v>-175000</v>
      </c>
      <c r="T27" s="1">
        <v>-105882000</v>
      </c>
      <c r="U27" s="1">
        <v>-61845000</v>
      </c>
      <c r="V27" s="1">
        <v>178349000</v>
      </c>
    </row>
    <row r="28" spans="1:28" ht="20" thickBot="1" x14ac:dyDescent="0.3">
      <c r="A28" s="7" t="s">
        <v>22</v>
      </c>
      <c r="B28" s="11">
        <v>-445000</v>
      </c>
      <c r="C28" s="11">
        <v>-1200000</v>
      </c>
      <c r="D28" s="11">
        <v>-1494000</v>
      </c>
      <c r="E28" s="11">
        <v>16972000</v>
      </c>
      <c r="F28" s="11">
        <v>64417000</v>
      </c>
      <c r="G28" s="11">
        <v>168228000</v>
      </c>
      <c r="H28" s="11">
        <v>-185076000</v>
      </c>
      <c r="I28" s="11">
        <v>-42078000</v>
      </c>
      <c r="J28" s="11">
        <v>67726000</v>
      </c>
      <c r="K28" s="11">
        <v>112788000</v>
      </c>
      <c r="L28" s="11">
        <v>131343000</v>
      </c>
      <c r="M28" s="11">
        <v>10420000</v>
      </c>
      <c r="N28" s="11">
        <v>-4926000</v>
      </c>
      <c r="O28" s="11">
        <v>-83196000</v>
      </c>
      <c r="P28" s="11">
        <v>-16494000</v>
      </c>
      <c r="Q28" s="11">
        <v>10238000</v>
      </c>
      <c r="R28" s="11">
        <v>50437000</v>
      </c>
      <c r="S28" s="11">
        <v>119497000</v>
      </c>
      <c r="T28" s="11">
        <v>312861000</v>
      </c>
      <c r="U28" s="11">
        <v>725694000</v>
      </c>
      <c r="V28" s="11">
        <v>540159000</v>
      </c>
    </row>
    <row r="29" spans="1:28" ht="20" customHeight="1" thickTop="1" x14ac:dyDescent="0.25">
      <c r="A29" s="14" t="s">
        <v>102</v>
      </c>
      <c r="B29" s="1"/>
      <c r="C29" s="15">
        <f>(C28/B28)-1</f>
        <v>1.696629213483146</v>
      </c>
      <c r="D29" s="15">
        <f>(D28/C28)-1</f>
        <v>0.24500000000000011</v>
      </c>
      <c r="E29" s="15">
        <f>(E28/D28)-1</f>
        <v>-12.360107095046853</v>
      </c>
      <c r="F29" s="15">
        <f t="shared" ref="F29:W29" si="4">(F28/E28)-1</f>
        <v>2.7954866839500352</v>
      </c>
      <c r="G29" s="15">
        <f t="shared" si="4"/>
        <v>1.6115466414145336</v>
      </c>
      <c r="H29" s="15">
        <f t="shared" si="4"/>
        <v>-2.1001497967044722</v>
      </c>
      <c r="I29" s="15">
        <f t="shared" si="4"/>
        <v>-0.77264475134539323</v>
      </c>
      <c r="J29" s="15">
        <f t="shared" si="4"/>
        <v>-2.6095346737012215</v>
      </c>
      <c r="K29" s="15">
        <f t="shared" si="4"/>
        <v>0.6653574698048017</v>
      </c>
      <c r="L29" s="15">
        <f t="shared" si="4"/>
        <v>0.164512182147037</v>
      </c>
      <c r="M29" s="15">
        <f t="shared" si="4"/>
        <v>-0.92066573780102479</v>
      </c>
      <c r="N29" s="15">
        <f t="shared" si="4"/>
        <v>-1.4727447216890595</v>
      </c>
      <c r="O29" s="15">
        <f t="shared" si="4"/>
        <v>15.889159561510354</v>
      </c>
      <c r="P29" s="15">
        <f t="shared" si="4"/>
        <v>-0.80174527621520264</v>
      </c>
      <c r="Q29" s="15">
        <f t="shared" si="4"/>
        <v>-1.6207105614162725</v>
      </c>
      <c r="R29" s="15">
        <f t="shared" si="4"/>
        <v>3.9264504786091035</v>
      </c>
      <c r="S29" s="15">
        <f t="shared" si="4"/>
        <v>1.3692329044154095</v>
      </c>
      <c r="T29" s="15">
        <f t="shared" si="4"/>
        <v>1.6181494096086095</v>
      </c>
      <c r="U29" s="15">
        <f t="shared" si="4"/>
        <v>1.319541265929598</v>
      </c>
      <c r="V29" s="15">
        <f t="shared" si="4"/>
        <v>-0.25566561112535036</v>
      </c>
    </row>
    <row r="30" spans="1:28" ht="19" x14ac:dyDescent="0.25">
      <c r="A30" s="5" t="s">
        <v>23</v>
      </c>
      <c r="B30" s="2">
        <v>-18.541699999999999</v>
      </c>
      <c r="C30" s="2">
        <v>-1.03</v>
      </c>
      <c r="D30" s="2">
        <v>-0.1105</v>
      </c>
      <c r="E30" s="2">
        <v>0.15629999999999999</v>
      </c>
      <c r="F30" s="2">
        <v>0.18160000000000001</v>
      </c>
      <c r="G30" s="2">
        <v>0.19850000000000001</v>
      </c>
      <c r="H30" s="2">
        <v>-0.25650000000000001</v>
      </c>
      <c r="I30" s="2">
        <v>-6.5199999999999994E-2</v>
      </c>
      <c r="J30" s="2">
        <v>8.5800000000000001E-2</v>
      </c>
      <c r="K30" s="2">
        <v>0.11269999999999999</v>
      </c>
      <c r="L30" s="2">
        <v>0.1169</v>
      </c>
      <c r="M30" s="2">
        <v>8.6999999999999994E-3</v>
      </c>
      <c r="N30" s="2">
        <v>-4.1000000000000003E-3</v>
      </c>
      <c r="O30" s="2">
        <v>-7.6300000000000007E-2</v>
      </c>
      <c r="P30" s="2">
        <v>-1.5900000000000001E-2</v>
      </c>
      <c r="Q30" s="2">
        <v>0.01</v>
      </c>
      <c r="R30" s="2">
        <v>4.6300000000000001E-2</v>
      </c>
      <c r="S30" s="2">
        <v>9.7100000000000006E-2</v>
      </c>
      <c r="T30" s="2">
        <v>0.22570000000000001</v>
      </c>
      <c r="U30" s="2">
        <v>0.31369999999999998</v>
      </c>
      <c r="V30" s="2">
        <v>0.15190000000000001</v>
      </c>
    </row>
    <row r="31" spans="1:28" ht="19" x14ac:dyDescent="0.25">
      <c r="A31" s="5" t="s">
        <v>24</v>
      </c>
      <c r="B31" s="12">
        <v>-0.03</v>
      </c>
      <c r="C31" s="12">
        <v>-0.01</v>
      </c>
      <c r="D31" s="12">
        <v>-0.04</v>
      </c>
      <c r="E31" s="12">
        <v>0.26</v>
      </c>
      <c r="F31" s="12">
        <v>0.86</v>
      </c>
      <c r="G31" s="12">
        <v>2.08</v>
      </c>
      <c r="H31" s="12">
        <v>-2.2400000000000002</v>
      </c>
      <c r="I31" s="12">
        <v>-0.49</v>
      </c>
      <c r="J31" s="12">
        <v>0.78</v>
      </c>
      <c r="K31" s="12">
        <v>1.27</v>
      </c>
      <c r="L31" s="12">
        <v>1.46</v>
      </c>
      <c r="M31" s="12">
        <v>0.12</v>
      </c>
      <c r="N31" s="12">
        <v>-0.06</v>
      </c>
      <c r="O31" s="12">
        <v>-1.3</v>
      </c>
      <c r="P31" s="12">
        <v>-0.22</v>
      </c>
      <c r="Q31" s="12">
        <v>0.14000000000000001</v>
      </c>
      <c r="R31" s="12">
        <v>0.74</v>
      </c>
      <c r="S31" s="12">
        <v>1.7</v>
      </c>
      <c r="T31" s="12">
        <v>4.6399999999999997</v>
      </c>
      <c r="U31" s="12">
        <v>11.62</v>
      </c>
      <c r="V31" s="12">
        <v>8.82</v>
      </c>
    </row>
    <row r="32" spans="1:28" ht="19" x14ac:dyDescent="0.25">
      <c r="A32" s="5" t="s">
        <v>25</v>
      </c>
      <c r="B32" s="12">
        <v>-0.03</v>
      </c>
      <c r="C32" s="12">
        <v>-0.01</v>
      </c>
      <c r="D32" s="12">
        <v>-0.04</v>
      </c>
      <c r="E32" s="12">
        <v>0.26</v>
      </c>
      <c r="F32" s="12">
        <v>0.81</v>
      </c>
      <c r="G32" s="12">
        <v>2</v>
      </c>
      <c r="H32" s="12">
        <v>-2.2400000000000002</v>
      </c>
      <c r="I32" s="12">
        <v>-0.49</v>
      </c>
      <c r="J32" s="12">
        <v>0.76</v>
      </c>
      <c r="K32" s="12">
        <v>1.24</v>
      </c>
      <c r="L32" s="12">
        <v>1.44</v>
      </c>
      <c r="M32" s="12">
        <v>0.12</v>
      </c>
      <c r="N32" s="12">
        <v>-0.06</v>
      </c>
      <c r="O32" s="12">
        <v>-1.3</v>
      </c>
      <c r="P32" s="12">
        <v>-0.22</v>
      </c>
      <c r="Q32" s="12">
        <v>0.14000000000000001</v>
      </c>
      <c r="R32" s="12">
        <v>0.74</v>
      </c>
      <c r="S32" s="12">
        <v>1.66</v>
      </c>
      <c r="T32" s="12">
        <v>4.5599999999999996</v>
      </c>
      <c r="U32" s="12">
        <v>11.39</v>
      </c>
      <c r="V32" s="12">
        <v>8.7100000000000009</v>
      </c>
    </row>
    <row r="33" spans="1:22" ht="19" x14ac:dyDescent="0.25">
      <c r="A33" s="5" t="s">
        <v>26</v>
      </c>
      <c r="B33" s="1">
        <v>16577420</v>
      </c>
      <c r="C33" s="1">
        <v>83421540</v>
      </c>
      <c r="D33" s="1">
        <v>49283906</v>
      </c>
      <c r="E33" s="1">
        <v>50987154</v>
      </c>
      <c r="F33" s="1">
        <v>74458400</v>
      </c>
      <c r="G33" s="1">
        <v>80759077</v>
      </c>
      <c r="H33" s="1">
        <v>82767540</v>
      </c>
      <c r="I33" s="1">
        <v>85112461</v>
      </c>
      <c r="J33" s="1">
        <v>85482055</v>
      </c>
      <c r="K33" s="1">
        <v>88809449</v>
      </c>
      <c r="L33" s="1">
        <v>89960959</v>
      </c>
      <c r="M33" s="1">
        <v>86833333</v>
      </c>
      <c r="N33" s="1">
        <v>86190909</v>
      </c>
      <c r="O33" s="1">
        <v>75390000</v>
      </c>
      <c r="P33" s="1">
        <v>73809302</v>
      </c>
      <c r="Q33" s="1">
        <v>72255000</v>
      </c>
      <c r="R33" s="1">
        <v>68421000</v>
      </c>
      <c r="S33" s="1">
        <v>70357000</v>
      </c>
      <c r="T33" s="1">
        <v>67386000</v>
      </c>
      <c r="U33" s="1">
        <v>62464000</v>
      </c>
      <c r="V33" s="1">
        <v>61220000</v>
      </c>
    </row>
    <row r="34" spans="1:22" ht="19" x14ac:dyDescent="0.25">
      <c r="A34" s="5" t="s">
        <v>27</v>
      </c>
      <c r="B34" s="1">
        <v>16577420</v>
      </c>
      <c r="C34" s="1">
        <v>83421540</v>
      </c>
      <c r="D34" s="1">
        <v>49283906</v>
      </c>
      <c r="E34" s="1">
        <v>67140000</v>
      </c>
      <c r="F34" s="1">
        <v>80170512</v>
      </c>
      <c r="G34" s="1">
        <v>84194883</v>
      </c>
      <c r="H34" s="1">
        <v>82767540</v>
      </c>
      <c r="I34" s="1">
        <v>85112461</v>
      </c>
      <c r="J34" s="1">
        <v>87595618</v>
      </c>
      <c r="K34" s="1">
        <v>90958065</v>
      </c>
      <c r="L34" s="1">
        <v>91210417</v>
      </c>
      <c r="M34" s="1">
        <v>86833333</v>
      </c>
      <c r="N34" s="1">
        <v>86190909</v>
      </c>
      <c r="O34" s="1">
        <v>75390000</v>
      </c>
      <c r="P34" s="1">
        <v>73809302</v>
      </c>
      <c r="Q34" s="1">
        <v>72255000</v>
      </c>
      <c r="R34" s="1">
        <v>68421000</v>
      </c>
      <c r="S34" s="1">
        <v>71771000</v>
      </c>
      <c r="T34" s="1">
        <v>68544000</v>
      </c>
      <c r="U34" s="1">
        <v>63718000</v>
      </c>
      <c r="V34" s="1">
        <v>62006000</v>
      </c>
    </row>
    <row r="35" spans="1:22" ht="20" customHeight="1" x14ac:dyDescent="0.25">
      <c r="A35" s="14" t="s">
        <v>103</v>
      </c>
      <c r="B35" s="1"/>
      <c r="C35" s="22">
        <f>(C34-B34)/B34</f>
        <v>4.0322390335769978</v>
      </c>
      <c r="D35" s="22">
        <f t="shared" ref="D35:W35" si="5">(D34-C34)/C34</f>
        <v>-0.40921845844610399</v>
      </c>
      <c r="E35" s="22">
        <f t="shared" si="5"/>
        <v>0.36231085255296119</v>
      </c>
      <c r="F35" s="22">
        <f t="shared" si="5"/>
        <v>0.19407971403038426</v>
      </c>
      <c r="G35" s="22">
        <f t="shared" si="5"/>
        <v>5.0197646236810861E-2</v>
      </c>
      <c r="H35" s="22">
        <f t="shared" si="5"/>
        <v>-1.6952847360094319E-2</v>
      </c>
      <c r="I35" s="22">
        <f t="shared" si="5"/>
        <v>2.833140866576438E-2</v>
      </c>
      <c r="J35" s="22">
        <f t="shared" si="5"/>
        <v>2.9175011165521344E-2</v>
      </c>
      <c r="K35" s="22">
        <f t="shared" si="5"/>
        <v>3.8386018350826639E-2</v>
      </c>
      <c r="L35" s="22">
        <f t="shared" si="5"/>
        <v>2.7743774012782703E-3</v>
      </c>
      <c r="M35" s="22">
        <f t="shared" si="5"/>
        <v>-4.7988860746026409E-2</v>
      </c>
      <c r="N35" s="22">
        <f t="shared" si="5"/>
        <v>-7.3983570341587604E-3</v>
      </c>
      <c r="O35" s="22">
        <f t="shared" si="5"/>
        <v>-0.12531378454310071</v>
      </c>
      <c r="P35" s="22">
        <f t="shared" si="5"/>
        <v>-2.0966945218198699E-2</v>
      </c>
      <c r="Q35" s="22">
        <f t="shared" si="5"/>
        <v>-2.1058348445023908E-2</v>
      </c>
      <c r="R35" s="22">
        <f t="shared" si="5"/>
        <v>-5.3062071828939177E-2</v>
      </c>
      <c r="S35" s="22">
        <f t="shared" si="5"/>
        <v>4.8961576124289329E-2</v>
      </c>
      <c r="T35" s="22">
        <f t="shared" si="5"/>
        <v>-4.4962450014629868E-2</v>
      </c>
      <c r="U35" s="22">
        <f t="shared" si="5"/>
        <v>-7.0407329598506069E-2</v>
      </c>
      <c r="V35" s="22">
        <f t="shared" si="5"/>
        <v>-2.6868388838318841E-2</v>
      </c>
    </row>
    <row r="36" spans="1:22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</row>
    <row r="37" spans="1:22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</row>
    <row r="38" spans="1:22" ht="19" x14ac:dyDescent="0.25">
      <c r="A38" s="5" t="s">
        <v>30</v>
      </c>
      <c r="B38" s="1" t="s">
        <v>92</v>
      </c>
      <c r="C38" s="1">
        <v>326000</v>
      </c>
      <c r="D38" s="1">
        <v>1054000</v>
      </c>
      <c r="E38" s="1">
        <v>4787000</v>
      </c>
      <c r="F38" s="1">
        <v>42656000</v>
      </c>
      <c r="G38" s="1">
        <v>36335000</v>
      </c>
      <c r="H38" s="1">
        <v>51665000</v>
      </c>
      <c r="I38" s="1">
        <v>77343000</v>
      </c>
      <c r="J38" s="1">
        <v>145583000</v>
      </c>
      <c r="K38" s="1">
        <v>257587000</v>
      </c>
      <c r="L38" s="1">
        <v>294348000</v>
      </c>
      <c r="M38" s="1">
        <v>317144000</v>
      </c>
      <c r="N38" s="1">
        <v>267512000</v>
      </c>
      <c r="O38" s="1">
        <v>143341000</v>
      </c>
      <c r="P38" s="1">
        <v>147565000</v>
      </c>
      <c r="Q38" s="1">
        <v>172128000</v>
      </c>
      <c r="R38" s="1">
        <v>123367000</v>
      </c>
      <c r="S38" s="1">
        <v>108253000</v>
      </c>
      <c r="T38" s="1">
        <v>135802000</v>
      </c>
      <c r="U38" s="1">
        <v>213197000</v>
      </c>
      <c r="V38" s="1">
        <v>191629000</v>
      </c>
    </row>
    <row r="39" spans="1:22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22325000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</row>
    <row r="40" spans="1:22" ht="19" x14ac:dyDescent="0.25">
      <c r="A40" s="5" t="s">
        <v>32</v>
      </c>
      <c r="B40" s="1" t="s">
        <v>92</v>
      </c>
      <c r="C40" s="1">
        <v>326000</v>
      </c>
      <c r="D40" s="1">
        <v>1054000</v>
      </c>
      <c r="E40" s="1">
        <v>4787000</v>
      </c>
      <c r="F40" s="1">
        <v>64981000</v>
      </c>
      <c r="G40" s="1">
        <v>36335000</v>
      </c>
      <c r="H40" s="1">
        <v>51665000</v>
      </c>
      <c r="I40" s="1">
        <v>77343000</v>
      </c>
      <c r="J40" s="1">
        <v>145583000</v>
      </c>
      <c r="K40" s="1">
        <v>257587000</v>
      </c>
      <c r="L40" s="1">
        <v>294348000</v>
      </c>
      <c r="M40" s="1">
        <v>317144000</v>
      </c>
      <c r="N40" s="1">
        <v>267512000</v>
      </c>
      <c r="O40" s="1">
        <v>143341000</v>
      </c>
      <c r="P40" s="1">
        <v>147565000</v>
      </c>
      <c r="Q40" s="1">
        <v>172128000</v>
      </c>
      <c r="R40" s="1">
        <v>123367000</v>
      </c>
      <c r="S40" s="1">
        <v>108253000</v>
      </c>
      <c r="T40" s="1">
        <v>135802000</v>
      </c>
      <c r="U40" s="1">
        <v>213197000</v>
      </c>
      <c r="V40" s="1">
        <v>191629000</v>
      </c>
    </row>
    <row r="41" spans="1:22" ht="19" x14ac:dyDescent="0.25">
      <c r="A41" s="5" t="s">
        <v>33</v>
      </c>
      <c r="B41" s="1" t="s">
        <v>92</v>
      </c>
      <c r="C41" s="1">
        <v>178000</v>
      </c>
      <c r="D41" s="1">
        <v>3252000</v>
      </c>
      <c r="E41" s="1">
        <v>18030000</v>
      </c>
      <c r="F41" s="1">
        <v>65588000</v>
      </c>
      <c r="G41" s="1">
        <v>152919000</v>
      </c>
      <c r="H41" s="1">
        <v>59722000</v>
      </c>
      <c r="I41" s="1">
        <v>75209000</v>
      </c>
      <c r="J41" s="1">
        <v>84959000</v>
      </c>
      <c r="K41" s="1">
        <v>110883000</v>
      </c>
      <c r="L41" s="1">
        <v>122712000</v>
      </c>
      <c r="M41" s="1">
        <v>126977000</v>
      </c>
      <c r="N41" s="1">
        <v>122538000</v>
      </c>
      <c r="O41" s="1">
        <v>108082000</v>
      </c>
      <c r="P41" s="1">
        <v>95934000</v>
      </c>
      <c r="Q41" s="1">
        <v>97834000</v>
      </c>
      <c r="R41" s="1">
        <v>108371000</v>
      </c>
      <c r="S41" s="1">
        <v>118251000</v>
      </c>
      <c r="T41" s="1">
        <v>162520000</v>
      </c>
      <c r="U41" s="1">
        <v>217182000</v>
      </c>
      <c r="V41" s="1">
        <v>310346000</v>
      </c>
    </row>
    <row r="42" spans="1:22" ht="19" x14ac:dyDescent="0.25">
      <c r="A42" s="5" t="s">
        <v>34</v>
      </c>
      <c r="B42" s="1" t="s">
        <v>92</v>
      </c>
      <c r="C42" s="1">
        <v>448000</v>
      </c>
      <c r="D42" s="1">
        <v>2414000</v>
      </c>
      <c r="E42" s="1">
        <v>28494000</v>
      </c>
      <c r="F42" s="1">
        <v>86210000</v>
      </c>
      <c r="G42" s="1">
        <v>248391000</v>
      </c>
      <c r="H42" s="1">
        <v>143205000</v>
      </c>
      <c r="I42" s="1">
        <v>93329000</v>
      </c>
      <c r="J42" s="1">
        <v>121155000</v>
      </c>
      <c r="K42" s="1">
        <v>129627000</v>
      </c>
      <c r="L42" s="1">
        <v>164804000</v>
      </c>
      <c r="M42" s="1">
        <v>162341000</v>
      </c>
      <c r="N42" s="1">
        <v>171012000</v>
      </c>
      <c r="O42" s="1">
        <v>168192000</v>
      </c>
      <c r="P42" s="1">
        <v>147029000</v>
      </c>
      <c r="Q42" s="1">
        <v>130347000</v>
      </c>
      <c r="R42" s="1">
        <v>124491000</v>
      </c>
      <c r="S42" s="1">
        <v>172028000</v>
      </c>
      <c r="T42" s="1">
        <v>175121000</v>
      </c>
      <c r="U42" s="1">
        <v>213520000</v>
      </c>
      <c r="V42" s="1">
        <v>471551000</v>
      </c>
    </row>
    <row r="43" spans="1:22" ht="19" x14ac:dyDescent="0.25">
      <c r="A43" s="5" t="s">
        <v>35</v>
      </c>
      <c r="B43" s="1" t="s">
        <v>92</v>
      </c>
      <c r="C43" s="1">
        <v>9000</v>
      </c>
      <c r="D43" s="1">
        <v>350000</v>
      </c>
      <c r="E43" s="1">
        <v>5042000</v>
      </c>
      <c r="F43" s="1">
        <v>20912000</v>
      </c>
      <c r="G43" s="1">
        <v>30305000</v>
      </c>
      <c r="H43" s="1">
        <v>24779000</v>
      </c>
      <c r="I43" s="1">
        <v>21373000</v>
      </c>
      <c r="J43" s="1">
        <v>29317000</v>
      </c>
      <c r="K43" s="1">
        <v>27246000</v>
      </c>
      <c r="L43" s="1">
        <v>31251000</v>
      </c>
      <c r="M43" s="1">
        <v>33615000</v>
      </c>
      <c r="N43" s="1">
        <v>34346000</v>
      </c>
      <c r="O43" s="1">
        <v>26334000</v>
      </c>
      <c r="P43" s="1">
        <v>34947000</v>
      </c>
      <c r="Q43" s="1">
        <v>24740000</v>
      </c>
      <c r="R43" s="1">
        <v>24069000</v>
      </c>
      <c r="S43" s="1">
        <v>26850000</v>
      </c>
      <c r="T43" s="1">
        <v>19398000</v>
      </c>
      <c r="U43" s="1">
        <v>22670000</v>
      </c>
      <c r="V43" s="1">
        <v>52449000</v>
      </c>
    </row>
    <row r="44" spans="1:22" ht="19" x14ac:dyDescent="0.25">
      <c r="A44" s="6" t="s">
        <v>36</v>
      </c>
      <c r="B44" s="10" t="s">
        <v>92</v>
      </c>
      <c r="C44" s="10">
        <v>961000</v>
      </c>
      <c r="D44" s="10">
        <v>7070000</v>
      </c>
      <c r="E44" s="10">
        <v>56353000</v>
      </c>
      <c r="F44" s="10">
        <v>237691000</v>
      </c>
      <c r="G44" s="10">
        <v>467950000</v>
      </c>
      <c r="H44" s="10">
        <v>279371000</v>
      </c>
      <c r="I44" s="10">
        <v>267254000</v>
      </c>
      <c r="J44" s="10">
        <v>381014000</v>
      </c>
      <c r="K44" s="10">
        <v>525343000</v>
      </c>
      <c r="L44" s="10">
        <v>613115000</v>
      </c>
      <c r="M44" s="10">
        <v>640077000</v>
      </c>
      <c r="N44" s="10">
        <v>595408000</v>
      </c>
      <c r="O44" s="10">
        <v>445949000</v>
      </c>
      <c r="P44" s="10">
        <v>425475000</v>
      </c>
      <c r="Q44" s="10">
        <v>425049000</v>
      </c>
      <c r="R44" s="10">
        <v>380298000</v>
      </c>
      <c r="S44" s="10">
        <v>425382000</v>
      </c>
      <c r="T44" s="10">
        <v>492841000</v>
      </c>
      <c r="U44" s="10">
        <v>666569000</v>
      </c>
      <c r="V44" s="10">
        <v>1025975000</v>
      </c>
    </row>
    <row r="45" spans="1:22" ht="19" x14ac:dyDescent="0.25">
      <c r="A45" s="5" t="s">
        <v>37</v>
      </c>
      <c r="B45" s="1" t="s">
        <v>92</v>
      </c>
      <c r="C45" s="1">
        <v>318000</v>
      </c>
      <c r="D45" s="1">
        <v>3726000</v>
      </c>
      <c r="E45" s="1">
        <v>14765000</v>
      </c>
      <c r="F45" s="1">
        <v>34849000</v>
      </c>
      <c r="G45" s="1">
        <v>88184000</v>
      </c>
      <c r="H45" s="1">
        <v>95892000</v>
      </c>
      <c r="I45" s="1">
        <v>71084000</v>
      </c>
      <c r="J45" s="1">
        <v>70014000</v>
      </c>
      <c r="K45" s="1">
        <v>67684000</v>
      </c>
      <c r="L45" s="1">
        <v>82241000</v>
      </c>
      <c r="M45" s="1">
        <v>86971000</v>
      </c>
      <c r="N45" s="1">
        <v>68288000</v>
      </c>
      <c r="O45" s="1">
        <v>49490000</v>
      </c>
      <c r="P45" s="1">
        <v>44090000</v>
      </c>
      <c r="Q45" s="1">
        <v>35032000</v>
      </c>
      <c r="R45" s="1">
        <v>22211000</v>
      </c>
      <c r="S45" s="1">
        <v>229633000</v>
      </c>
      <c r="T45" s="1">
        <v>224888000</v>
      </c>
      <c r="U45" s="1">
        <v>269166000</v>
      </c>
      <c r="V45" s="1">
        <v>421434000</v>
      </c>
    </row>
    <row r="46" spans="1:22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11552000</v>
      </c>
      <c r="G46" s="1">
        <v>23759000</v>
      </c>
      <c r="H46" s="1" t="s">
        <v>92</v>
      </c>
      <c r="I46" s="1" t="s">
        <v>92</v>
      </c>
      <c r="J46" s="1" t="s">
        <v>92</v>
      </c>
      <c r="K46" s="1" t="s">
        <v>92</v>
      </c>
      <c r="L46" s="1">
        <v>2729000</v>
      </c>
      <c r="M46" s="1">
        <v>2508000</v>
      </c>
      <c r="N46" s="1">
        <v>2044000</v>
      </c>
      <c r="O46" s="1">
        <v>1973000</v>
      </c>
      <c r="P46" s="1">
        <v>1480000</v>
      </c>
      <c r="Q46" s="1">
        <v>1688000</v>
      </c>
      <c r="R46" s="1">
        <v>1614000</v>
      </c>
      <c r="S46" s="1">
        <v>1578000</v>
      </c>
      <c r="T46" s="1">
        <v>1719000</v>
      </c>
      <c r="U46" s="1">
        <v>1600000</v>
      </c>
      <c r="V46" s="1">
        <v>714814000</v>
      </c>
    </row>
    <row r="47" spans="1:22" ht="19" x14ac:dyDescent="0.25">
      <c r="A47" s="5" t="s">
        <v>39</v>
      </c>
      <c r="B47" s="1" t="s">
        <v>92</v>
      </c>
      <c r="C47" s="1">
        <v>10000</v>
      </c>
      <c r="D47" s="1">
        <v>5428000</v>
      </c>
      <c r="E47" s="1">
        <v>5647000</v>
      </c>
      <c r="F47" s="1">
        <v>12210000</v>
      </c>
      <c r="G47" s="1">
        <v>31634000</v>
      </c>
      <c r="H47" s="1">
        <v>40892000</v>
      </c>
      <c r="I47" s="1">
        <v>35984000</v>
      </c>
      <c r="J47" s="1">
        <v>45461000</v>
      </c>
      <c r="K47" s="1">
        <v>48641000</v>
      </c>
      <c r="L47" s="1">
        <v>57202000</v>
      </c>
      <c r="M47" s="1">
        <v>72314000</v>
      </c>
      <c r="N47" s="1">
        <v>97337000</v>
      </c>
      <c r="O47" s="1">
        <v>82297000</v>
      </c>
      <c r="P47" s="1">
        <v>72700000</v>
      </c>
      <c r="Q47" s="1">
        <v>56427000</v>
      </c>
      <c r="R47" s="1">
        <v>45690000</v>
      </c>
      <c r="S47" s="1">
        <v>47095000</v>
      </c>
      <c r="T47" s="1">
        <v>37636000</v>
      </c>
      <c r="U47" s="1">
        <v>28802000</v>
      </c>
      <c r="V47" s="1">
        <v>1800167000</v>
      </c>
    </row>
    <row r="48" spans="1:22" ht="19" x14ac:dyDescent="0.25">
      <c r="A48" s="5" t="s">
        <v>40</v>
      </c>
      <c r="B48" s="1" t="s">
        <v>92</v>
      </c>
      <c r="C48" s="1">
        <v>10000</v>
      </c>
      <c r="D48" s="1">
        <v>5428000</v>
      </c>
      <c r="E48" s="1">
        <v>5647000</v>
      </c>
      <c r="F48" s="1">
        <v>23762000</v>
      </c>
      <c r="G48" s="1">
        <v>55393000</v>
      </c>
      <c r="H48" s="1">
        <v>40892000</v>
      </c>
      <c r="I48" s="1">
        <v>35984000</v>
      </c>
      <c r="J48" s="1">
        <v>45461000</v>
      </c>
      <c r="K48" s="1">
        <v>48641000</v>
      </c>
      <c r="L48" s="1">
        <v>59931000</v>
      </c>
      <c r="M48" s="1">
        <v>74822000</v>
      </c>
      <c r="N48" s="1">
        <v>99381000</v>
      </c>
      <c r="O48" s="1">
        <v>84270000</v>
      </c>
      <c r="P48" s="1">
        <v>74180000</v>
      </c>
      <c r="Q48" s="1">
        <v>58115000</v>
      </c>
      <c r="R48" s="1">
        <v>47304000</v>
      </c>
      <c r="S48" s="1">
        <v>48673000</v>
      </c>
      <c r="T48" s="1">
        <v>39355000</v>
      </c>
      <c r="U48" s="1">
        <v>30402000</v>
      </c>
      <c r="V48" s="1">
        <v>2514981000</v>
      </c>
    </row>
    <row r="49" spans="1:22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</row>
    <row r="50" spans="1:22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1084000</v>
      </c>
      <c r="F50" s="1">
        <v>1280000</v>
      </c>
      <c r="G50" s="1">
        <v>8051000</v>
      </c>
      <c r="H50" s="1">
        <v>21231000</v>
      </c>
      <c r="I50" s="1">
        <v>18479000</v>
      </c>
      <c r="J50" s="1">
        <v>34711000</v>
      </c>
      <c r="K50" s="1">
        <v>30375000</v>
      </c>
      <c r="L50" s="1">
        <v>34112000</v>
      </c>
      <c r="M50" s="1">
        <v>19628000</v>
      </c>
      <c r="N50" s="1">
        <v>17886000</v>
      </c>
      <c r="O50" s="1">
        <v>6608000</v>
      </c>
      <c r="P50" s="1">
        <v>6825000</v>
      </c>
      <c r="Q50" s="1">
        <v>10174000</v>
      </c>
      <c r="R50" s="1">
        <v>8663000</v>
      </c>
      <c r="S50" s="1">
        <v>24747000</v>
      </c>
      <c r="T50" s="1">
        <v>350784000</v>
      </c>
      <c r="U50" s="1">
        <v>567201000</v>
      </c>
      <c r="V50" s="1">
        <v>528278000</v>
      </c>
    </row>
    <row r="51" spans="1:22" ht="19" x14ac:dyDescent="0.25">
      <c r="A51" s="5" t="s">
        <v>43</v>
      </c>
      <c r="B51" s="1" t="s">
        <v>92</v>
      </c>
      <c r="C51" s="1">
        <v>15000</v>
      </c>
      <c r="D51" s="1" t="s">
        <v>92</v>
      </c>
      <c r="E51" s="1">
        <v>183000</v>
      </c>
      <c r="F51" s="1">
        <v>1875000</v>
      </c>
      <c r="G51" s="1">
        <v>7847000</v>
      </c>
      <c r="H51" s="1">
        <v>18613000</v>
      </c>
      <c r="I51" s="1">
        <v>16937000</v>
      </c>
      <c r="J51" s="1">
        <v>18281000</v>
      </c>
      <c r="K51" s="1">
        <v>23410000</v>
      </c>
      <c r="L51" s="1">
        <v>40239000</v>
      </c>
      <c r="M51" s="1">
        <v>53661000</v>
      </c>
      <c r="N51" s="1">
        <v>25968000</v>
      </c>
      <c r="O51" s="1">
        <v>21703000</v>
      </c>
      <c r="P51" s="1">
        <v>15820000</v>
      </c>
      <c r="Q51" s="1">
        <v>15325000</v>
      </c>
      <c r="R51" s="1">
        <v>10425000</v>
      </c>
      <c r="S51" s="1">
        <v>10367000</v>
      </c>
      <c r="T51" s="1">
        <v>10855000</v>
      </c>
      <c r="U51" s="1">
        <v>11730000</v>
      </c>
      <c r="V51" s="1">
        <v>11129000</v>
      </c>
    </row>
    <row r="52" spans="1:22" ht="19" x14ac:dyDescent="0.25">
      <c r="A52" s="5" t="s">
        <v>44</v>
      </c>
      <c r="B52" s="1" t="s">
        <v>92</v>
      </c>
      <c r="C52" s="1">
        <v>343000</v>
      </c>
      <c r="D52" s="1">
        <v>9154000</v>
      </c>
      <c r="E52" s="1">
        <v>21679000</v>
      </c>
      <c r="F52" s="1">
        <v>61766000</v>
      </c>
      <c r="G52" s="1">
        <v>159475000</v>
      </c>
      <c r="H52" s="1">
        <v>176628000</v>
      </c>
      <c r="I52" s="1">
        <v>142484000</v>
      </c>
      <c r="J52" s="1">
        <v>168467000</v>
      </c>
      <c r="K52" s="1">
        <v>170110000</v>
      </c>
      <c r="L52" s="1">
        <v>216523000</v>
      </c>
      <c r="M52" s="1">
        <v>235082000</v>
      </c>
      <c r="N52" s="1">
        <v>211523000</v>
      </c>
      <c r="O52" s="1">
        <v>162071000</v>
      </c>
      <c r="P52" s="1">
        <v>140915000</v>
      </c>
      <c r="Q52" s="1">
        <v>118646000</v>
      </c>
      <c r="R52" s="1">
        <v>88603000</v>
      </c>
      <c r="S52" s="1">
        <v>313420000</v>
      </c>
      <c r="T52" s="1">
        <v>625882000</v>
      </c>
      <c r="U52" s="1">
        <v>878499000</v>
      </c>
      <c r="V52" s="1">
        <v>3475822000</v>
      </c>
    </row>
    <row r="53" spans="1:22" ht="19" x14ac:dyDescent="0.25">
      <c r="A53" s="5" t="s">
        <v>45</v>
      </c>
      <c r="B53" s="1">
        <v>454000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</row>
    <row r="54" spans="1:22" ht="20" thickBot="1" x14ac:dyDescent="0.3">
      <c r="A54" s="7" t="s">
        <v>46</v>
      </c>
      <c r="B54" s="11">
        <v>454000</v>
      </c>
      <c r="C54" s="11">
        <v>1304000</v>
      </c>
      <c r="D54" s="11">
        <v>16224000</v>
      </c>
      <c r="E54" s="11">
        <v>78032000</v>
      </c>
      <c r="F54" s="11">
        <v>299457000</v>
      </c>
      <c r="G54" s="11">
        <v>627425000</v>
      </c>
      <c r="H54" s="11">
        <v>455999000</v>
      </c>
      <c r="I54" s="11">
        <v>409738000</v>
      </c>
      <c r="J54" s="11">
        <v>549481000</v>
      </c>
      <c r="K54" s="11">
        <v>695453000</v>
      </c>
      <c r="L54" s="11">
        <v>829638000</v>
      </c>
      <c r="M54" s="11">
        <v>875159000</v>
      </c>
      <c r="N54" s="11">
        <v>806931000</v>
      </c>
      <c r="O54" s="11">
        <v>608020000</v>
      </c>
      <c r="P54" s="11">
        <v>566390000</v>
      </c>
      <c r="Q54" s="11">
        <v>543695000</v>
      </c>
      <c r="R54" s="11">
        <v>468901000</v>
      </c>
      <c r="S54" s="11">
        <v>738802000</v>
      </c>
      <c r="T54" s="11">
        <v>1118723000</v>
      </c>
      <c r="U54" s="11">
        <v>1545068000</v>
      </c>
      <c r="V54" s="11">
        <v>4501797000</v>
      </c>
    </row>
    <row r="55" spans="1:22" ht="20" thickTop="1" x14ac:dyDescent="0.25">
      <c r="A55" s="5" t="s">
        <v>47</v>
      </c>
      <c r="B55" s="1" t="s">
        <v>92</v>
      </c>
      <c r="C55" s="1">
        <v>431000</v>
      </c>
      <c r="D55" s="1">
        <v>3048000</v>
      </c>
      <c r="E55" s="1">
        <v>20829000</v>
      </c>
      <c r="F55" s="1">
        <v>43794000</v>
      </c>
      <c r="G55" s="1">
        <v>82979000</v>
      </c>
      <c r="H55" s="1">
        <v>35137000</v>
      </c>
      <c r="I55" s="1">
        <v>23434000</v>
      </c>
      <c r="J55" s="1">
        <v>35669000</v>
      </c>
      <c r="K55" s="1">
        <v>66517000</v>
      </c>
      <c r="L55" s="1">
        <v>63976000</v>
      </c>
      <c r="M55" s="1">
        <v>57450000</v>
      </c>
      <c r="N55" s="1">
        <v>42923000</v>
      </c>
      <c r="O55" s="1">
        <v>63336000</v>
      </c>
      <c r="P55" s="1">
        <v>61927000</v>
      </c>
      <c r="Q55" s="1">
        <v>66381000</v>
      </c>
      <c r="R55" s="1">
        <v>77231000</v>
      </c>
      <c r="S55" s="1">
        <v>95754000</v>
      </c>
      <c r="T55" s="1">
        <v>112778000</v>
      </c>
      <c r="U55" s="1">
        <v>162145000</v>
      </c>
      <c r="V55" s="1">
        <v>230821000</v>
      </c>
    </row>
    <row r="56" spans="1:22" ht="19" x14ac:dyDescent="0.25">
      <c r="A56" s="5" t="s">
        <v>48</v>
      </c>
      <c r="B56" s="1" t="s">
        <v>92</v>
      </c>
      <c r="C56" s="1" t="s">
        <v>92</v>
      </c>
      <c r="D56" s="1">
        <v>978000</v>
      </c>
      <c r="E56" s="1">
        <v>8503000</v>
      </c>
      <c r="F56" s="1">
        <v>541000</v>
      </c>
      <c r="G56" s="1">
        <v>7107000</v>
      </c>
      <c r="H56" s="1">
        <v>22431000</v>
      </c>
      <c r="I56" s="1">
        <v>640000</v>
      </c>
      <c r="J56" s="1">
        <v>1901000</v>
      </c>
      <c r="K56" s="1">
        <v>1118000</v>
      </c>
      <c r="L56" s="1">
        <v>9982000</v>
      </c>
      <c r="M56" s="1">
        <v>5176000</v>
      </c>
      <c r="N56" s="1">
        <v>5288000</v>
      </c>
      <c r="O56" s="1">
        <v>4772000</v>
      </c>
      <c r="P56" s="1">
        <v>2338000</v>
      </c>
      <c r="Q56" s="1">
        <v>676000</v>
      </c>
      <c r="R56" s="1" t="s">
        <v>92</v>
      </c>
      <c r="S56" s="1">
        <v>48585000</v>
      </c>
      <c r="T56" s="1">
        <v>47064000</v>
      </c>
      <c r="U56" s="1">
        <v>42932000</v>
      </c>
      <c r="V56" s="1">
        <v>81818000</v>
      </c>
    </row>
    <row r="57" spans="1:22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6377000</v>
      </c>
      <c r="J57" s="1">
        <v>23084000</v>
      </c>
      <c r="K57" s="1">
        <v>8273000</v>
      </c>
      <c r="L57" s="1">
        <v>20591000</v>
      </c>
      <c r="M57" s="1">
        <v>25134000</v>
      </c>
      <c r="N57" s="1">
        <v>14975000</v>
      </c>
      <c r="O57" s="1">
        <v>13434000</v>
      </c>
      <c r="P57" s="1">
        <v>11571000</v>
      </c>
      <c r="Q57" s="1">
        <v>9024000</v>
      </c>
      <c r="R57" s="1">
        <v>10690000</v>
      </c>
      <c r="S57" s="1">
        <v>11050000</v>
      </c>
      <c r="T57" s="1">
        <v>17518000</v>
      </c>
      <c r="U57" s="1">
        <v>29328000</v>
      </c>
      <c r="V57" s="1">
        <v>89211000</v>
      </c>
    </row>
    <row r="58" spans="1:22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>
        <v>6940000</v>
      </c>
      <c r="N58" s="1">
        <v>3075000</v>
      </c>
      <c r="O58" s="1">
        <v>3236000</v>
      </c>
      <c r="P58" s="1">
        <v>7475000</v>
      </c>
      <c r="Q58" s="1">
        <v>6193000</v>
      </c>
      <c r="R58" s="1">
        <v>3356000</v>
      </c>
      <c r="S58" s="1">
        <v>3740000</v>
      </c>
      <c r="T58" s="1" t="s">
        <v>92</v>
      </c>
      <c r="U58" s="1" t="s">
        <v>92</v>
      </c>
      <c r="V58" s="1" t="s">
        <v>92</v>
      </c>
    </row>
    <row r="59" spans="1:22" ht="19" x14ac:dyDescent="0.25">
      <c r="A59" s="5" t="s">
        <v>51</v>
      </c>
      <c r="B59" s="1" t="s">
        <v>92</v>
      </c>
      <c r="C59" s="1">
        <v>315000</v>
      </c>
      <c r="D59" s="1">
        <v>4829000</v>
      </c>
      <c r="E59" s="1">
        <v>16973000</v>
      </c>
      <c r="F59" s="1">
        <v>43574000</v>
      </c>
      <c r="G59" s="1">
        <v>77362000</v>
      </c>
      <c r="H59" s="1">
        <v>75965000</v>
      </c>
      <c r="I59" s="1">
        <v>56205000</v>
      </c>
      <c r="J59" s="1">
        <v>77108000</v>
      </c>
      <c r="K59" s="1">
        <v>79395000</v>
      </c>
      <c r="L59" s="1">
        <v>63389000</v>
      </c>
      <c r="M59" s="1">
        <v>92228000</v>
      </c>
      <c r="N59" s="1">
        <v>87624000</v>
      </c>
      <c r="O59" s="1">
        <v>82319000</v>
      </c>
      <c r="P59" s="1">
        <v>65829000</v>
      </c>
      <c r="Q59" s="1">
        <v>74744000</v>
      </c>
      <c r="R59" s="1">
        <v>93214000</v>
      </c>
      <c r="S59" s="1">
        <v>98094000</v>
      </c>
      <c r="T59" s="1">
        <v>114224000</v>
      </c>
      <c r="U59" s="1">
        <v>153838000</v>
      </c>
      <c r="V59" s="1">
        <v>239424000</v>
      </c>
    </row>
    <row r="60" spans="1:22" ht="19" x14ac:dyDescent="0.25">
      <c r="A60" s="6" t="s">
        <v>52</v>
      </c>
      <c r="B60" s="10" t="s">
        <v>92</v>
      </c>
      <c r="C60" s="10">
        <v>746000</v>
      </c>
      <c r="D60" s="10">
        <v>8855000</v>
      </c>
      <c r="E60" s="10">
        <v>46305000</v>
      </c>
      <c r="F60" s="10">
        <v>87909000</v>
      </c>
      <c r="G60" s="10">
        <v>167448000</v>
      </c>
      <c r="H60" s="10">
        <v>133533000</v>
      </c>
      <c r="I60" s="10">
        <v>86656000</v>
      </c>
      <c r="J60" s="10">
        <v>137762000</v>
      </c>
      <c r="K60" s="10">
        <v>155303000</v>
      </c>
      <c r="L60" s="10">
        <v>157938000</v>
      </c>
      <c r="M60" s="10">
        <v>186928000</v>
      </c>
      <c r="N60" s="10">
        <v>153885000</v>
      </c>
      <c r="O60" s="10">
        <v>167097000</v>
      </c>
      <c r="P60" s="10">
        <v>149140000</v>
      </c>
      <c r="Q60" s="10">
        <v>157018000</v>
      </c>
      <c r="R60" s="10">
        <v>184491000</v>
      </c>
      <c r="S60" s="10">
        <v>257223000</v>
      </c>
      <c r="T60" s="10">
        <v>291584000</v>
      </c>
      <c r="U60" s="10">
        <v>388243000</v>
      </c>
      <c r="V60" s="10">
        <v>641274000</v>
      </c>
    </row>
    <row r="61" spans="1:22" ht="19" x14ac:dyDescent="0.25">
      <c r="A61" s="5" t="s">
        <v>53</v>
      </c>
      <c r="B61" s="1" t="s">
        <v>92</v>
      </c>
      <c r="C61" s="1" t="s">
        <v>92</v>
      </c>
      <c r="D61" s="1">
        <v>1409000</v>
      </c>
      <c r="E61" s="1">
        <v>3213000</v>
      </c>
      <c r="F61" s="1" t="s">
        <v>92</v>
      </c>
      <c r="G61" s="1">
        <v>9000</v>
      </c>
      <c r="H61" s="1" t="s">
        <v>92</v>
      </c>
      <c r="I61" s="1">
        <v>912000</v>
      </c>
      <c r="J61" s="1" t="s">
        <v>92</v>
      </c>
      <c r="K61" s="1" t="s">
        <v>92</v>
      </c>
      <c r="L61" s="1">
        <v>4596000</v>
      </c>
      <c r="M61" s="1">
        <v>11670000</v>
      </c>
      <c r="N61" s="1">
        <v>6381000</v>
      </c>
      <c r="O61" s="1">
        <v>1627000</v>
      </c>
      <c r="P61" s="1">
        <v>40000</v>
      </c>
      <c r="Q61" s="1" t="s">
        <v>92</v>
      </c>
      <c r="R61" s="1">
        <v>120000000</v>
      </c>
      <c r="S61" s="1">
        <v>205000000</v>
      </c>
      <c r="T61" s="1">
        <v>326401000</v>
      </c>
      <c r="U61" s="1">
        <v>920627000</v>
      </c>
      <c r="V61" s="1">
        <v>2513146000</v>
      </c>
    </row>
    <row r="62" spans="1:22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</row>
    <row r="63" spans="1:22" ht="19" x14ac:dyDescent="0.25">
      <c r="A63" s="5" t="s">
        <v>54</v>
      </c>
      <c r="B63" s="1" t="s">
        <v>92</v>
      </c>
      <c r="C63" s="1" t="s">
        <v>92</v>
      </c>
      <c r="D63" s="1">
        <v>1783000</v>
      </c>
      <c r="E63" s="1">
        <v>1772000</v>
      </c>
      <c r="F63" s="1">
        <v>1688000</v>
      </c>
      <c r="G63" s="1">
        <v>1858000</v>
      </c>
      <c r="H63" s="1">
        <v>2917000</v>
      </c>
      <c r="I63" s="1">
        <v>2192000</v>
      </c>
      <c r="J63" s="1">
        <v>847000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>
        <v>302030000</v>
      </c>
    </row>
    <row r="64" spans="1:22" ht="19" x14ac:dyDescent="0.25">
      <c r="A64" s="5" t="s">
        <v>55</v>
      </c>
      <c r="B64" s="1" t="s">
        <v>92</v>
      </c>
      <c r="C64" s="1">
        <v>2200000</v>
      </c>
      <c r="D64" s="1">
        <v>7768000</v>
      </c>
      <c r="E64" s="1">
        <v>7828000</v>
      </c>
      <c r="F64" s="1">
        <v>1602000</v>
      </c>
      <c r="G64" s="1">
        <v>13997000</v>
      </c>
      <c r="H64" s="1">
        <v>32386000</v>
      </c>
      <c r="I64" s="1">
        <v>32358000</v>
      </c>
      <c r="J64" s="1">
        <v>34766000</v>
      </c>
      <c r="K64" s="1">
        <v>48370000</v>
      </c>
      <c r="L64" s="1">
        <v>49704000</v>
      </c>
      <c r="M64" s="1">
        <v>51817000</v>
      </c>
      <c r="N64" s="1">
        <v>21468000</v>
      </c>
      <c r="O64" s="1">
        <v>17667000</v>
      </c>
      <c r="P64" s="1">
        <v>17926000</v>
      </c>
      <c r="Q64" s="1">
        <v>18379000</v>
      </c>
      <c r="R64" s="1">
        <v>14102000</v>
      </c>
      <c r="S64" s="1">
        <v>144674000</v>
      </c>
      <c r="T64" s="1">
        <v>210105000</v>
      </c>
      <c r="U64" s="1">
        <v>222116000</v>
      </c>
      <c r="V64" s="1">
        <v>227416000</v>
      </c>
    </row>
    <row r="65" spans="1:22" ht="19" x14ac:dyDescent="0.25">
      <c r="A65" s="5" t="s">
        <v>56</v>
      </c>
      <c r="B65" s="1" t="s">
        <v>92</v>
      </c>
      <c r="C65" s="1">
        <v>2200000</v>
      </c>
      <c r="D65" s="1">
        <v>10960000</v>
      </c>
      <c r="E65" s="1">
        <v>12813000</v>
      </c>
      <c r="F65" s="1">
        <v>3290000</v>
      </c>
      <c r="G65" s="1">
        <v>15864000</v>
      </c>
      <c r="H65" s="1">
        <v>35303000</v>
      </c>
      <c r="I65" s="1">
        <v>35462000</v>
      </c>
      <c r="J65" s="1">
        <v>35613000</v>
      </c>
      <c r="K65" s="1">
        <v>48370000</v>
      </c>
      <c r="L65" s="1">
        <v>54300000</v>
      </c>
      <c r="M65" s="1">
        <v>63487000</v>
      </c>
      <c r="N65" s="1">
        <v>27849000</v>
      </c>
      <c r="O65" s="1">
        <v>19294000</v>
      </c>
      <c r="P65" s="1">
        <v>17966000</v>
      </c>
      <c r="Q65" s="1">
        <v>18379000</v>
      </c>
      <c r="R65" s="1">
        <v>134102000</v>
      </c>
      <c r="S65" s="1">
        <v>349674000</v>
      </c>
      <c r="T65" s="1">
        <v>536506000</v>
      </c>
      <c r="U65" s="1">
        <v>1142743000</v>
      </c>
      <c r="V65" s="1">
        <v>3042592000</v>
      </c>
    </row>
    <row r="66" spans="1:22" ht="19" x14ac:dyDescent="0.25">
      <c r="A66" s="5" t="s">
        <v>57</v>
      </c>
      <c r="B66" s="1">
        <v>65000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</row>
    <row r="67" spans="1:22" ht="19" x14ac:dyDescent="0.25">
      <c r="A67" s="6" t="s">
        <v>58</v>
      </c>
      <c r="B67" s="10">
        <v>65000</v>
      </c>
      <c r="C67" s="10">
        <v>2946000</v>
      </c>
      <c r="D67" s="10">
        <v>19815000</v>
      </c>
      <c r="E67" s="10">
        <v>59118000</v>
      </c>
      <c r="F67" s="10">
        <v>91199000</v>
      </c>
      <c r="G67" s="10">
        <v>183312000</v>
      </c>
      <c r="H67" s="10">
        <v>168836000</v>
      </c>
      <c r="I67" s="10">
        <v>122118000</v>
      </c>
      <c r="J67" s="10">
        <v>173375000</v>
      </c>
      <c r="K67" s="10">
        <v>203673000</v>
      </c>
      <c r="L67" s="10">
        <v>212238000</v>
      </c>
      <c r="M67" s="10">
        <v>250415000</v>
      </c>
      <c r="N67" s="10">
        <v>181734000</v>
      </c>
      <c r="O67" s="10">
        <v>186391000</v>
      </c>
      <c r="P67" s="10">
        <v>167106000</v>
      </c>
      <c r="Q67" s="10">
        <v>175397000</v>
      </c>
      <c r="R67" s="10">
        <v>318593000</v>
      </c>
      <c r="S67" s="10">
        <v>606897000</v>
      </c>
      <c r="T67" s="10">
        <v>828090000</v>
      </c>
      <c r="U67" s="10">
        <v>1530986000</v>
      </c>
      <c r="V67" s="10">
        <v>3683866000</v>
      </c>
    </row>
    <row r="68" spans="1:22" ht="19" x14ac:dyDescent="0.25">
      <c r="A68" s="5" t="s">
        <v>59</v>
      </c>
      <c r="B68" s="1" t="s">
        <v>92</v>
      </c>
      <c r="C68" s="1">
        <v>394000</v>
      </c>
      <c r="D68" s="1">
        <v>1919000</v>
      </c>
      <c r="E68" s="1">
        <v>17000</v>
      </c>
      <c r="F68" s="1">
        <v>39000</v>
      </c>
      <c r="G68" s="1">
        <v>83000</v>
      </c>
      <c r="H68" s="1">
        <v>84000</v>
      </c>
      <c r="I68" s="1">
        <v>85000</v>
      </c>
      <c r="J68" s="1">
        <v>88000</v>
      </c>
      <c r="K68" s="1">
        <v>90000</v>
      </c>
      <c r="L68" s="1">
        <v>91000</v>
      </c>
      <c r="M68" s="1">
        <v>92000</v>
      </c>
      <c r="N68" s="1">
        <v>92000</v>
      </c>
      <c r="O68" s="1">
        <v>94000</v>
      </c>
      <c r="P68" s="1">
        <v>94000</v>
      </c>
      <c r="Q68" s="1">
        <v>95000</v>
      </c>
      <c r="R68" s="1">
        <v>103000</v>
      </c>
      <c r="S68" s="1">
        <v>104000</v>
      </c>
      <c r="T68" s="1">
        <v>105000</v>
      </c>
      <c r="U68" s="1">
        <v>106000</v>
      </c>
      <c r="V68" s="1">
        <v>110000</v>
      </c>
    </row>
    <row r="69" spans="1:22" ht="19" x14ac:dyDescent="0.25">
      <c r="A69" s="5" t="s">
        <v>60</v>
      </c>
      <c r="B69" s="1" t="s">
        <v>92</v>
      </c>
      <c r="C69" s="1">
        <v>-2036000</v>
      </c>
      <c r="D69" s="1">
        <v>-3672000</v>
      </c>
      <c r="E69" s="1">
        <v>16697000</v>
      </c>
      <c r="F69" s="1">
        <v>81081000</v>
      </c>
      <c r="G69" s="1">
        <v>249309000</v>
      </c>
      <c r="H69" s="1">
        <v>64233000</v>
      </c>
      <c r="I69" s="1">
        <v>22155000</v>
      </c>
      <c r="J69" s="1">
        <v>89881000</v>
      </c>
      <c r="K69" s="1">
        <v>202669000</v>
      </c>
      <c r="L69" s="1">
        <v>334012000</v>
      </c>
      <c r="M69" s="1">
        <v>344432000</v>
      </c>
      <c r="N69" s="1">
        <v>325470000</v>
      </c>
      <c r="O69" s="1">
        <v>227463000</v>
      </c>
      <c r="P69" s="1">
        <v>195725000</v>
      </c>
      <c r="Q69" s="1">
        <v>190431000</v>
      </c>
      <c r="R69" s="1">
        <v>121215000</v>
      </c>
      <c r="S69" s="1">
        <v>240485000</v>
      </c>
      <c r="T69" s="1">
        <v>553346000</v>
      </c>
      <c r="U69" s="1">
        <v>1279040000</v>
      </c>
      <c r="V69" s="1">
        <v>1819199000</v>
      </c>
    </row>
    <row r="70" spans="1:22" ht="19" x14ac:dyDescent="0.25">
      <c r="A70" s="5" t="s">
        <v>61</v>
      </c>
      <c r="B70" s="1" t="s">
        <v>92</v>
      </c>
      <c r="C70" s="1">
        <v>-83000</v>
      </c>
      <c r="D70" s="1">
        <v>-1838000</v>
      </c>
      <c r="E70" s="1">
        <v>-11776000</v>
      </c>
      <c r="F70" s="1">
        <v>-4696000</v>
      </c>
      <c r="G70" s="1">
        <v>7807000</v>
      </c>
      <c r="H70" s="1">
        <v>15831000</v>
      </c>
      <c r="I70" s="1">
        <v>24168000</v>
      </c>
      <c r="J70" s="1">
        <v>30852000</v>
      </c>
      <c r="K70" s="1">
        <v>14821000</v>
      </c>
      <c r="L70" s="1">
        <v>19688000</v>
      </c>
      <c r="M70" s="1">
        <v>14652000</v>
      </c>
      <c r="N70" s="1">
        <v>-18352000</v>
      </c>
      <c r="O70" s="1">
        <v>-50913000</v>
      </c>
      <c r="P70" s="1">
        <v>-55596000</v>
      </c>
      <c r="Q70" s="1">
        <v>-43394000</v>
      </c>
      <c r="R70" s="1">
        <v>-54652000</v>
      </c>
      <c r="S70" s="1">
        <v>-58379000</v>
      </c>
      <c r="T70" s="1">
        <v>-56354000</v>
      </c>
      <c r="U70" s="1">
        <v>-76838000</v>
      </c>
      <c r="V70" s="1">
        <v>-103491000</v>
      </c>
    </row>
    <row r="71" spans="1:22" ht="19" x14ac:dyDescent="0.25">
      <c r="A71" s="5" t="s">
        <v>62</v>
      </c>
      <c r="B71" s="1">
        <v>389000</v>
      </c>
      <c r="C71" s="1">
        <v>83000</v>
      </c>
      <c r="D71" s="1" t="s">
        <v>92</v>
      </c>
      <c r="E71" s="1">
        <v>13976000</v>
      </c>
      <c r="F71" s="1">
        <v>131834000</v>
      </c>
      <c r="G71" s="1">
        <v>186914000</v>
      </c>
      <c r="H71" s="1">
        <v>207015000</v>
      </c>
      <c r="I71" s="1">
        <v>241212000</v>
      </c>
      <c r="J71" s="1">
        <v>255285000</v>
      </c>
      <c r="K71" s="1">
        <v>274200000</v>
      </c>
      <c r="L71" s="1">
        <v>263609000</v>
      </c>
      <c r="M71" s="1">
        <v>265568000</v>
      </c>
      <c r="N71" s="1">
        <v>145308000</v>
      </c>
      <c r="O71" s="1">
        <v>69328000</v>
      </c>
      <c r="P71" s="1">
        <v>80160000</v>
      </c>
      <c r="Q71" s="1">
        <v>38733000</v>
      </c>
      <c r="R71" s="1">
        <v>83642000</v>
      </c>
      <c r="S71" s="1">
        <v>-50305000</v>
      </c>
      <c r="T71" s="1">
        <v>-206464000</v>
      </c>
      <c r="U71" s="1">
        <v>-1188226000</v>
      </c>
      <c r="V71" s="1" t="s">
        <v>92</v>
      </c>
    </row>
    <row r="72" spans="1:22" ht="19" x14ac:dyDescent="0.25">
      <c r="A72" s="6" t="s">
        <v>63</v>
      </c>
      <c r="B72" s="10">
        <v>389000</v>
      </c>
      <c r="C72" s="10">
        <v>-1642000</v>
      </c>
      <c r="D72" s="10">
        <v>-3591000</v>
      </c>
      <c r="E72" s="10">
        <v>18914000</v>
      </c>
      <c r="F72" s="10">
        <v>208258000</v>
      </c>
      <c r="G72" s="10">
        <v>444113000</v>
      </c>
      <c r="H72" s="10">
        <v>287163000</v>
      </c>
      <c r="I72" s="10">
        <v>287620000</v>
      </c>
      <c r="J72" s="10">
        <v>376106000</v>
      </c>
      <c r="K72" s="10">
        <v>491780000</v>
      </c>
      <c r="L72" s="10">
        <v>617400000</v>
      </c>
      <c r="M72" s="10">
        <v>624744000</v>
      </c>
      <c r="N72" s="10">
        <v>625197000</v>
      </c>
      <c r="O72" s="10">
        <v>421629000</v>
      </c>
      <c r="P72" s="10">
        <v>399284000</v>
      </c>
      <c r="Q72" s="10">
        <v>368298000</v>
      </c>
      <c r="R72" s="10">
        <v>150308000</v>
      </c>
      <c r="S72" s="10">
        <v>131905000</v>
      </c>
      <c r="T72" s="10">
        <v>290633000</v>
      </c>
      <c r="U72" s="10">
        <v>14082000</v>
      </c>
      <c r="V72" s="10">
        <v>817931000</v>
      </c>
    </row>
    <row r="73" spans="1:22" ht="20" thickBot="1" x14ac:dyDescent="0.3">
      <c r="A73" s="7" t="s">
        <v>64</v>
      </c>
      <c r="B73" s="11">
        <v>454000</v>
      </c>
      <c r="C73" s="11">
        <v>1304000</v>
      </c>
      <c r="D73" s="11">
        <v>16224000</v>
      </c>
      <c r="E73" s="11">
        <v>78032000</v>
      </c>
      <c r="F73" s="11">
        <v>299457000</v>
      </c>
      <c r="G73" s="11">
        <v>627425000</v>
      </c>
      <c r="H73" s="11">
        <v>455999000</v>
      </c>
      <c r="I73" s="11">
        <v>409738000</v>
      </c>
      <c r="J73" s="11">
        <v>549481000</v>
      </c>
      <c r="K73" s="11">
        <v>695453000</v>
      </c>
      <c r="L73" s="11">
        <v>829638000</v>
      </c>
      <c r="M73" s="11">
        <v>875159000</v>
      </c>
      <c r="N73" s="11">
        <v>806931000</v>
      </c>
      <c r="O73" s="11">
        <v>608020000</v>
      </c>
      <c r="P73" s="11">
        <v>566390000</v>
      </c>
      <c r="Q73" s="11">
        <v>543695000</v>
      </c>
      <c r="R73" s="11">
        <v>468901000</v>
      </c>
      <c r="S73" s="11">
        <v>738802000</v>
      </c>
      <c r="T73" s="11">
        <v>1118723000</v>
      </c>
      <c r="U73" s="11">
        <v>1545068000</v>
      </c>
      <c r="V73" s="11">
        <v>4501797000</v>
      </c>
    </row>
    <row r="74" spans="1:22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</row>
    <row r="75" spans="1:22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</row>
    <row r="76" spans="1:22" ht="19" x14ac:dyDescent="0.25">
      <c r="A76" s="5" t="s">
        <v>66</v>
      </c>
      <c r="B76" s="1" t="s">
        <v>92</v>
      </c>
      <c r="C76" s="1">
        <v>-1200000</v>
      </c>
      <c r="D76" s="1">
        <v>-1494000</v>
      </c>
      <c r="E76" s="1">
        <v>16972000</v>
      </c>
      <c r="F76" s="1">
        <v>64417000</v>
      </c>
      <c r="G76" s="1">
        <v>168228000</v>
      </c>
      <c r="H76" s="1">
        <v>-185076000</v>
      </c>
      <c r="I76" s="1">
        <v>-42078000</v>
      </c>
      <c r="J76" s="1">
        <v>67726000</v>
      </c>
      <c r="K76" s="1">
        <v>112788000</v>
      </c>
      <c r="L76" s="1">
        <v>131343000</v>
      </c>
      <c r="M76" s="1">
        <v>10420000</v>
      </c>
      <c r="N76" s="1">
        <v>-4926000</v>
      </c>
      <c r="O76" s="1">
        <v>-83196000</v>
      </c>
      <c r="P76" s="1">
        <v>-16494000</v>
      </c>
      <c r="Q76" s="1">
        <v>10238000</v>
      </c>
      <c r="R76" s="1">
        <v>50437000</v>
      </c>
      <c r="S76" s="1">
        <v>119497000</v>
      </c>
      <c r="T76" s="1">
        <v>312861000</v>
      </c>
      <c r="U76" s="1">
        <v>725694000</v>
      </c>
      <c r="V76" s="1">
        <v>540159000</v>
      </c>
    </row>
    <row r="77" spans="1:22" ht="19" x14ac:dyDescent="0.25">
      <c r="A77" s="5" t="s">
        <v>13</v>
      </c>
      <c r="B77" s="1" t="s">
        <v>92</v>
      </c>
      <c r="C77" s="1">
        <v>75000</v>
      </c>
      <c r="D77" s="1">
        <v>700000</v>
      </c>
      <c r="E77" s="1">
        <v>3334000</v>
      </c>
      <c r="F77" s="1">
        <v>8053000</v>
      </c>
      <c r="G77" s="1">
        <v>20949000</v>
      </c>
      <c r="H77" s="1">
        <v>37450000</v>
      </c>
      <c r="I77" s="1">
        <v>36671000</v>
      </c>
      <c r="J77" s="1">
        <v>37059000</v>
      </c>
      <c r="K77" s="1">
        <v>37263000</v>
      </c>
      <c r="L77" s="1">
        <v>36694000</v>
      </c>
      <c r="M77" s="1">
        <v>41506000</v>
      </c>
      <c r="N77" s="1">
        <v>37413000</v>
      </c>
      <c r="O77" s="1">
        <v>35993000</v>
      </c>
      <c r="P77" s="1">
        <v>34043000</v>
      </c>
      <c r="Q77" s="1">
        <v>33130000</v>
      </c>
      <c r="R77" s="1">
        <v>29250000</v>
      </c>
      <c r="S77" s="1">
        <v>24213000</v>
      </c>
      <c r="T77" s="1">
        <v>27619000</v>
      </c>
      <c r="U77" s="1">
        <v>31976000</v>
      </c>
      <c r="V77" s="1">
        <v>39229000</v>
      </c>
    </row>
    <row r="78" spans="1:22" ht="19" x14ac:dyDescent="0.25">
      <c r="A78" s="5" t="s">
        <v>67</v>
      </c>
      <c r="B78" s="1" t="s">
        <v>92</v>
      </c>
      <c r="C78" s="1" t="s">
        <v>92</v>
      </c>
      <c r="D78" s="1">
        <v>-191000</v>
      </c>
      <c r="E78" s="1">
        <v>-3090000</v>
      </c>
      <c r="F78" s="1">
        <v>-2037000</v>
      </c>
      <c r="G78" s="1">
        <v>-14866000</v>
      </c>
      <c r="H78" s="1">
        <v>-5429000</v>
      </c>
      <c r="I78" s="1">
        <v>5399000</v>
      </c>
      <c r="J78" s="1">
        <v>-4999000</v>
      </c>
      <c r="K78" s="1">
        <v>-819000</v>
      </c>
      <c r="L78" s="1">
        <v>-2981000</v>
      </c>
      <c r="M78" s="1">
        <v>23536000</v>
      </c>
      <c r="N78" s="1">
        <v>829000</v>
      </c>
      <c r="O78" s="1">
        <v>289000</v>
      </c>
      <c r="P78" s="1">
        <v>-388000</v>
      </c>
      <c r="Q78" s="1">
        <v>-3093000</v>
      </c>
      <c r="R78" s="1">
        <v>959000</v>
      </c>
      <c r="S78" s="1">
        <v>-16259000</v>
      </c>
      <c r="T78" s="1">
        <v>-325061000</v>
      </c>
      <c r="U78" s="1">
        <v>-241283000</v>
      </c>
      <c r="V78" s="1">
        <v>-4760000</v>
      </c>
    </row>
    <row r="79" spans="1:22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>
        <v>31434000</v>
      </c>
      <c r="J79" s="1">
        <v>7109000</v>
      </c>
      <c r="K79" s="1">
        <v>8550000</v>
      </c>
      <c r="L79" s="1">
        <v>11321000</v>
      </c>
      <c r="M79" s="1">
        <v>11871000</v>
      </c>
      <c r="N79" s="1">
        <v>12503000</v>
      </c>
      <c r="O79" s="1">
        <v>11236000</v>
      </c>
      <c r="P79" s="1">
        <v>10736000</v>
      </c>
      <c r="Q79" s="1">
        <v>9773000</v>
      </c>
      <c r="R79" s="1">
        <v>13105000</v>
      </c>
      <c r="S79" s="1">
        <v>14412000</v>
      </c>
      <c r="T79" s="1">
        <v>16361000</v>
      </c>
      <c r="U79" s="1">
        <v>38122000</v>
      </c>
      <c r="V79" s="1">
        <v>31303000</v>
      </c>
    </row>
    <row r="80" spans="1:22" ht="19" x14ac:dyDescent="0.25">
      <c r="A80" s="14" t="s">
        <v>104</v>
      </c>
      <c r="B80" s="15" t="e">
        <f t="shared" ref="B80:W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>
        <f t="shared" si="6"/>
        <v>4.8676999598926546E-2</v>
      </c>
      <c r="J80" s="15">
        <f t="shared" si="6"/>
        <v>9.0022097138768766E-3</v>
      </c>
      <c r="K80" s="15">
        <f t="shared" si="6"/>
        <v>8.5422863154571427E-3</v>
      </c>
      <c r="L80" s="15">
        <f t="shared" si="6"/>
        <v>1.0078331631503934E-2</v>
      </c>
      <c r="M80" s="15">
        <f t="shared" si="6"/>
        <v>9.9532146091156053E-3</v>
      </c>
      <c r="N80" s="15">
        <f t="shared" si="6"/>
        <v>1.0434618597706771E-2</v>
      </c>
      <c r="O80" s="15">
        <f t="shared" si="6"/>
        <v>1.0302302339015065E-2</v>
      </c>
      <c r="P80" s="15">
        <f t="shared" si="6"/>
        <v>1.0360204309096155E-2</v>
      </c>
      <c r="Q80" s="15">
        <f t="shared" si="6"/>
        <v>9.5484864383745E-3</v>
      </c>
      <c r="R80" s="15">
        <f t="shared" si="6"/>
        <v>1.2042767677046144E-2</v>
      </c>
      <c r="S80" s="15">
        <f t="shared" si="6"/>
        <v>1.1711426929943531E-2</v>
      </c>
      <c r="T80" s="15">
        <f t="shared" si="6"/>
        <v>1.1804890649092212E-2</v>
      </c>
      <c r="U80" s="15">
        <f t="shared" si="6"/>
        <v>1.6478661857616615E-2</v>
      </c>
      <c r="V80" s="15">
        <f t="shared" si="6"/>
        <v>8.8053817386008655E-3</v>
      </c>
    </row>
    <row r="81" spans="1:30" ht="19" x14ac:dyDescent="0.25">
      <c r="A81" s="5" t="s">
        <v>69</v>
      </c>
      <c r="B81" s="1" t="s">
        <v>92</v>
      </c>
      <c r="C81" s="1">
        <v>330000</v>
      </c>
      <c r="D81" s="1">
        <v>-30000</v>
      </c>
      <c r="E81" s="1">
        <v>-12949000</v>
      </c>
      <c r="F81" s="1">
        <v>-58234000</v>
      </c>
      <c r="G81" s="1">
        <v>-135456000</v>
      </c>
      <c r="H81" s="1">
        <v>55364000</v>
      </c>
      <c r="I81" s="1">
        <v>5343000</v>
      </c>
      <c r="J81" s="1">
        <v>-8278000</v>
      </c>
      <c r="K81" s="1">
        <v>-5504000</v>
      </c>
      <c r="L81" s="1">
        <v>-67250000</v>
      </c>
      <c r="M81" s="1">
        <v>-14940000</v>
      </c>
      <c r="N81" s="1">
        <v>-81721000</v>
      </c>
      <c r="O81" s="1">
        <v>-2250000</v>
      </c>
      <c r="P81" s="1">
        <v>14007000</v>
      </c>
      <c r="Q81" s="1">
        <v>44902000</v>
      </c>
      <c r="R81" s="1">
        <v>11960000</v>
      </c>
      <c r="S81" s="1">
        <v>-111297000</v>
      </c>
      <c r="T81" s="1">
        <v>132388000</v>
      </c>
      <c r="U81" s="1">
        <v>-44526000</v>
      </c>
      <c r="V81" s="1">
        <v>-2789000</v>
      </c>
    </row>
    <row r="82" spans="1:30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>
        <v>-13251000</v>
      </c>
      <c r="J82" s="1">
        <v>-13165000</v>
      </c>
      <c r="K82" s="1">
        <v>-23278000</v>
      </c>
      <c r="L82" s="1">
        <v>-9475000</v>
      </c>
      <c r="M82" s="1">
        <v>-17166000</v>
      </c>
      <c r="N82" s="1">
        <v>-15288000</v>
      </c>
      <c r="O82" s="1">
        <v>-15604000</v>
      </c>
      <c r="P82" s="1">
        <v>2408000</v>
      </c>
      <c r="Q82" s="1">
        <v>620000</v>
      </c>
      <c r="R82" s="1">
        <v>-24623000</v>
      </c>
      <c r="S82" s="1">
        <v>-15015000</v>
      </c>
      <c r="T82" s="1">
        <v>-47045000</v>
      </c>
      <c r="U82" s="1">
        <v>-35063000</v>
      </c>
      <c r="V82" s="1">
        <v>-56766000</v>
      </c>
    </row>
    <row r="83" spans="1:30" ht="21" x14ac:dyDescent="0.25">
      <c r="A83" s="5" t="s">
        <v>34</v>
      </c>
      <c r="B83" s="1" t="s">
        <v>92</v>
      </c>
      <c r="C83" s="1">
        <v>-331000</v>
      </c>
      <c r="D83" s="1">
        <v>-859000</v>
      </c>
      <c r="E83" s="1">
        <v>-26035000</v>
      </c>
      <c r="F83" s="1">
        <v>-54960000</v>
      </c>
      <c r="G83" s="1">
        <v>-151590000</v>
      </c>
      <c r="H83" s="1">
        <v>18239000</v>
      </c>
      <c r="I83" s="1">
        <v>44828000</v>
      </c>
      <c r="J83" s="1">
        <v>-27908000</v>
      </c>
      <c r="K83" s="1">
        <v>-13328000</v>
      </c>
      <c r="L83" s="1">
        <v>-35493000</v>
      </c>
      <c r="M83" s="1">
        <v>-5274000</v>
      </c>
      <c r="N83" s="1">
        <v>-31251000</v>
      </c>
      <c r="O83" s="1">
        <v>-8586000</v>
      </c>
      <c r="P83" s="1">
        <v>20371000</v>
      </c>
      <c r="Q83" s="1">
        <v>23319000</v>
      </c>
      <c r="R83" s="1">
        <v>-1987000</v>
      </c>
      <c r="S83" s="1">
        <v>-48156000</v>
      </c>
      <c r="T83" s="1">
        <v>-13462000</v>
      </c>
      <c r="U83" s="1">
        <v>-43063000</v>
      </c>
      <c r="V83" s="1">
        <v>2770000</v>
      </c>
      <c r="AC83" s="33" t="s">
        <v>126</v>
      </c>
      <c r="AD83" s="34"/>
    </row>
    <row r="84" spans="1:30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>
        <v>-17387000</v>
      </c>
      <c r="J84" s="1">
        <v>12689000</v>
      </c>
      <c r="K84" s="1">
        <v>30314000</v>
      </c>
      <c r="L84" s="1">
        <v>99000</v>
      </c>
      <c r="M84" s="1">
        <v>-5740000</v>
      </c>
      <c r="N84" s="1">
        <v>-12106000</v>
      </c>
      <c r="O84" s="1">
        <v>23260000</v>
      </c>
      <c r="P84" s="1">
        <v>-1354000</v>
      </c>
      <c r="Q84" s="1">
        <v>-2714000</v>
      </c>
      <c r="R84" s="1">
        <v>12953000</v>
      </c>
      <c r="S84" s="1">
        <v>6032000</v>
      </c>
      <c r="T84" s="1">
        <v>23229000</v>
      </c>
      <c r="U84" s="1">
        <v>34868000</v>
      </c>
      <c r="V84" s="1">
        <v>41701000</v>
      </c>
      <c r="AC84" s="35" t="s">
        <v>127</v>
      </c>
      <c r="AD84" s="36"/>
    </row>
    <row r="85" spans="1:30" ht="20" x14ac:dyDescent="0.25">
      <c r="A85" s="5" t="s">
        <v>71</v>
      </c>
      <c r="B85" s="1" t="s">
        <v>92</v>
      </c>
      <c r="C85" s="1">
        <v>-1785000</v>
      </c>
      <c r="D85" s="1">
        <v>10048000</v>
      </c>
      <c r="E85" s="1">
        <v>149782000</v>
      </c>
      <c r="F85" s="1">
        <v>300502000</v>
      </c>
      <c r="G85" s="1">
        <v>145838000</v>
      </c>
      <c r="H85" s="1">
        <v>180598000</v>
      </c>
      <c r="I85" s="1">
        <v>243252000</v>
      </c>
      <c r="J85" s="1">
        <v>370040000</v>
      </c>
      <c r="K85" s="1">
        <v>455177000</v>
      </c>
      <c r="L85" s="1">
        <v>-4907000</v>
      </c>
      <c r="M85" s="1">
        <v>3209000</v>
      </c>
      <c r="N85" s="1">
        <v>-33809000</v>
      </c>
      <c r="O85" s="1">
        <v>-8163000</v>
      </c>
      <c r="P85" s="1">
        <v>-5770000</v>
      </c>
      <c r="Q85" s="1">
        <v>-719000</v>
      </c>
      <c r="R85" s="1">
        <v>-2151000</v>
      </c>
      <c r="S85" s="1">
        <v>902000</v>
      </c>
      <c r="T85" s="1">
        <v>203479000</v>
      </c>
      <c r="U85" s="1">
        <v>-33504000</v>
      </c>
      <c r="V85" s="1" t="s">
        <v>92</v>
      </c>
      <c r="AC85" s="23" t="s">
        <v>128</v>
      </c>
      <c r="AD85" s="24">
        <f>V17</f>
        <v>136158000</v>
      </c>
    </row>
    <row r="86" spans="1:30" ht="20" x14ac:dyDescent="0.25">
      <c r="A86" s="5" t="s">
        <v>72</v>
      </c>
      <c r="B86" s="1" t="s">
        <v>92</v>
      </c>
      <c r="C86" s="1">
        <v>356000</v>
      </c>
      <c r="D86" s="1">
        <v>1792000</v>
      </c>
      <c r="E86" s="1">
        <v>6235000</v>
      </c>
      <c r="F86" s="1">
        <v>144000</v>
      </c>
      <c r="G86" s="1">
        <v>-29917000</v>
      </c>
      <c r="H86" s="1">
        <v>170554000</v>
      </c>
      <c r="I86" s="1">
        <v>24340000</v>
      </c>
      <c r="J86" s="1">
        <v>5657000</v>
      </c>
      <c r="K86" s="1">
        <v>-9902000</v>
      </c>
      <c r="L86" s="1">
        <v>19229000</v>
      </c>
      <c r="M86" s="1">
        <v>11071000</v>
      </c>
      <c r="N86" s="1">
        <v>24251000</v>
      </c>
      <c r="O86" s="1">
        <v>47626000</v>
      </c>
      <c r="P86" s="1">
        <v>-2150000</v>
      </c>
      <c r="Q86" s="1">
        <v>3314000</v>
      </c>
      <c r="R86" s="1">
        <v>8451000</v>
      </c>
      <c r="S86" s="1">
        <v>59392000</v>
      </c>
      <c r="T86" s="1">
        <v>102734000</v>
      </c>
      <c r="U86" s="1">
        <v>57182000</v>
      </c>
      <c r="V86" s="1" t="s">
        <v>92</v>
      </c>
      <c r="AC86" s="23" t="s">
        <v>129</v>
      </c>
      <c r="AD86" s="24">
        <f>V56</f>
        <v>81818000</v>
      </c>
    </row>
    <row r="87" spans="1:30" ht="20" x14ac:dyDescent="0.25">
      <c r="A87" s="6" t="s">
        <v>73</v>
      </c>
      <c r="B87" s="10" t="s">
        <v>92</v>
      </c>
      <c r="C87" s="10">
        <v>-439000</v>
      </c>
      <c r="D87" s="10">
        <v>777000</v>
      </c>
      <c r="E87" s="10">
        <v>10502000</v>
      </c>
      <c r="F87" s="10">
        <v>12343000</v>
      </c>
      <c r="G87" s="10">
        <v>8938000</v>
      </c>
      <c r="H87" s="10">
        <v>72863000</v>
      </c>
      <c r="I87" s="10">
        <v>61109000</v>
      </c>
      <c r="J87" s="10">
        <v>104274000</v>
      </c>
      <c r="K87" s="10">
        <v>142376000</v>
      </c>
      <c r="L87" s="10">
        <v>128356000</v>
      </c>
      <c r="M87" s="10">
        <v>83464000</v>
      </c>
      <c r="N87" s="10">
        <v>-11651000</v>
      </c>
      <c r="O87" s="10">
        <v>9698000</v>
      </c>
      <c r="P87" s="10">
        <v>39754000</v>
      </c>
      <c r="Q87" s="10">
        <v>98264000</v>
      </c>
      <c r="R87" s="10">
        <v>114162000</v>
      </c>
      <c r="S87" s="10">
        <v>89958000</v>
      </c>
      <c r="T87" s="10">
        <v>266902000</v>
      </c>
      <c r="U87" s="10">
        <v>567165000</v>
      </c>
      <c r="V87" s="10">
        <v>603142000</v>
      </c>
      <c r="AC87" s="23" t="s">
        <v>130</v>
      </c>
      <c r="AD87" s="24">
        <f>V61</f>
        <v>2513146000</v>
      </c>
    </row>
    <row r="88" spans="1:30" ht="20" x14ac:dyDescent="0.25">
      <c r="A88" s="5" t="s">
        <v>74</v>
      </c>
      <c r="B88" s="1" t="s">
        <v>92</v>
      </c>
      <c r="C88" s="1">
        <v>-321000</v>
      </c>
      <c r="D88" s="1">
        <v>-1551000</v>
      </c>
      <c r="E88" s="1">
        <v>-11531000</v>
      </c>
      <c r="F88" s="1">
        <v>-29044000</v>
      </c>
      <c r="G88" s="1">
        <v>-73904000</v>
      </c>
      <c r="H88" s="1">
        <v>-66218000</v>
      </c>
      <c r="I88" s="1">
        <v>-20054000</v>
      </c>
      <c r="J88" s="1">
        <v>-31257000</v>
      </c>
      <c r="K88" s="1">
        <v>-27718000</v>
      </c>
      <c r="L88" s="1">
        <v>-39762000</v>
      </c>
      <c r="M88" s="1">
        <v>-40424000</v>
      </c>
      <c r="N88" s="1">
        <v>-15991000</v>
      </c>
      <c r="O88" s="1">
        <v>-12828000</v>
      </c>
      <c r="P88" s="1">
        <v>-13233000</v>
      </c>
      <c r="Q88" s="1">
        <v>-13117000</v>
      </c>
      <c r="R88" s="1">
        <v>-11979000</v>
      </c>
      <c r="S88" s="1">
        <v>-36576000</v>
      </c>
      <c r="T88" s="1">
        <v>-42033000</v>
      </c>
      <c r="U88" s="1">
        <v>-55916000</v>
      </c>
      <c r="V88" s="1">
        <v>-104190000</v>
      </c>
      <c r="AC88" s="37" t="s">
        <v>131</v>
      </c>
      <c r="AD88" s="38">
        <f>AD85/(AD86+AD87)</f>
        <v>5.247009207064144E-2</v>
      </c>
    </row>
    <row r="89" spans="1:30" ht="20" customHeight="1" x14ac:dyDescent="0.25">
      <c r="A89" s="14" t="s">
        <v>105</v>
      </c>
      <c r="B89" s="15" t="e">
        <f t="shared" ref="B89:W89" si="7">(-1*B88)/B3</f>
        <v>#VALUE!</v>
      </c>
      <c r="C89" s="15">
        <f t="shared" si="7"/>
        <v>0.27553648068669528</v>
      </c>
      <c r="D89" s="15">
        <f t="shared" si="7"/>
        <v>0.1147189349112426</v>
      </c>
      <c r="E89" s="15">
        <f t="shared" si="7"/>
        <v>0.10619721682430627</v>
      </c>
      <c r="F89" s="15">
        <f t="shared" si="7"/>
        <v>8.1876818294580642E-2</v>
      </c>
      <c r="G89" s="15">
        <f t="shared" si="7"/>
        <v>8.7217796660175845E-2</v>
      </c>
      <c r="H89" s="15">
        <f t="shared" si="7"/>
        <v>9.1766919950276402E-2</v>
      </c>
      <c r="I89" s="15">
        <f t="shared" si="7"/>
        <v>3.1054544440951612E-2</v>
      </c>
      <c r="J89" s="15">
        <f t="shared" si="7"/>
        <v>3.9581104097151432E-2</v>
      </c>
      <c r="K89" s="15">
        <f t="shared" si="7"/>
        <v>2.7692993227115915E-2</v>
      </c>
      <c r="L89" s="15">
        <f t="shared" si="7"/>
        <v>3.5397458027723649E-2</v>
      </c>
      <c r="M89" s="15">
        <f t="shared" si="7"/>
        <v>3.3893416507361572E-2</v>
      </c>
      <c r="N89" s="15">
        <f t="shared" si="7"/>
        <v>1.3345595936649522E-2</v>
      </c>
      <c r="O89" s="15">
        <f t="shared" si="7"/>
        <v>1.1762009113998332E-2</v>
      </c>
      <c r="P89" s="15">
        <f t="shared" si="7"/>
        <v>1.2769801008035528E-2</v>
      </c>
      <c r="Q89" s="15">
        <f t="shared" si="7"/>
        <v>1.2815665262678638E-2</v>
      </c>
      <c r="R89" s="15">
        <f t="shared" si="7"/>
        <v>1.1008036169655533E-2</v>
      </c>
      <c r="S89" s="15">
        <f t="shared" si="7"/>
        <v>2.9722255855510311E-2</v>
      </c>
      <c r="T89" s="15">
        <f t="shared" si="7"/>
        <v>3.0327912025749828E-2</v>
      </c>
      <c r="U89" s="15">
        <f t="shared" si="7"/>
        <v>2.4170317833022682E-2</v>
      </c>
      <c r="V89" s="15">
        <f t="shared" si="7"/>
        <v>2.9308140540677388E-2</v>
      </c>
      <c r="AC89" s="23" t="s">
        <v>106</v>
      </c>
      <c r="AD89" s="24">
        <f>V27</f>
        <v>178349000</v>
      </c>
    </row>
    <row r="90" spans="1:30" ht="20" x14ac:dyDescent="0.25">
      <c r="A90" s="5" t="s">
        <v>75</v>
      </c>
      <c r="B90" s="1" t="s">
        <v>92</v>
      </c>
      <c r="C90" s="1" t="s">
        <v>92</v>
      </c>
      <c r="D90" s="1">
        <v>-5166000</v>
      </c>
      <c r="E90" s="1">
        <v>-636000</v>
      </c>
      <c r="F90" s="1">
        <v>-15399000</v>
      </c>
      <c r="G90" s="1">
        <v>-12391000</v>
      </c>
      <c r="H90" s="1">
        <v>-7977000</v>
      </c>
      <c r="I90" s="1" t="s">
        <v>92</v>
      </c>
      <c r="J90" s="1" t="s">
        <v>92</v>
      </c>
      <c r="K90" s="1" t="s">
        <v>92</v>
      </c>
      <c r="L90" s="1">
        <v>-5169000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>
        <v>-2046881000</v>
      </c>
      <c r="AC90" s="23" t="s">
        <v>19</v>
      </c>
      <c r="AD90" s="24">
        <f>V25</f>
        <v>718508000</v>
      </c>
    </row>
    <row r="91" spans="1:30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-52600000</v>
      </c>
      <c r="G91" s="1">
        <v>-64880000</v>
      </c>
      <c r="H91" s="1" t="s">
        <v>92</v>
      </c>
      <c r="I91" s="1">
        <v>-1502000</v>
      </c>
      <c r="J91" s="1">
        <v>-5654000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AC91" s="37" t="s">
        <v>132</v>
      </c>
      <c r="AD91" s="38">
        <f>AD89/AD90</f>
        <v>0.24822131416769194</v>
      </c>
    </row>
    <row r="92" spans="1:30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30275000</v>
      </c>
      <c r="G92" s="1">
        <v>87205000</v>
      </c>
      <c r="H92" s="1" t="s">
        <v>92</v>
      </c>
      <c r="I92" s="1" t="s">
        <v>92</v>
      </c>
      <c r="J92" s="1">
        <v>7369000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AC92" s="39" t="s">
        <v>133</v>
      </c>
      <c r="AD92" s="40">
        <f>AD88*(1-AD91)</f>
        <v>3.9445896862367033E-2</v>
      </c>
    </row>
    <row r="93" spans="1:30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-2735000</v>
      </c>
      <c r="G93" s="1">
        <v>1753000</v>
      </c>
      <c r="H93" s="1">
        <v>759000</v>
      </c>
      <c r="I93" s="1">
        <v>-4175000</v>
      </c>
      <c r="J93" s="1">
        <v>-12536000</v>
      </c>
      <c r="K93" s="1">
        <v>-13946000</v>
      </c>
      <c r="L93" s="1">
        <v>-21012000</v>
      </c>
      <c r="M93" s="1">
        <v>-29334000</v>
      </c>
      <c r="N93" s="1">
        <v>-42001000</v>
      </c>
      <c r="O93" s="1">
        <v>-5799000</v>
      </c>
      <c r="P93" s="1">
        <v>-5424000</v>
      </c>
      <c r="Q93" s="1">
        <v>2145000</v>
      </c>
      <c r="R93" s="1">
        <v>1869000</v>
      </c>
      <c r="S93" s="1">
        <v>340000</v>
      </c>
      <c r="T93" s="1">
        <v>271000</v>
      </c>
      <c r="U93" s="1">
        <v>-9000</v>
      </c>
      <c r="V93" s="1">
        <v>-20000</v>
      </c>
      <c r="AC93" s="35" t="s">
        <v>134</v>
      </c>
      <c r="AD93" s="36"/>
    </row>
    <row r="94" spans="1:30" ht="20" x14ac:dyDescent="0.25">
      <c r="A94" s="6" t="s">
        <v>79</v>
      </c>
      <c r="B94" s="10" t="s">
        <v>92</v>
      </c>
      <c r="C94" s="10">
        <v>-321000</v>
      </c>
      <c r="D94" s="10">
        <v>-6717000</v>
      </c>
      <c r="E94" s="10">
        <v>-12167000</v>
      </c>
      <c r="F94" s="10">
        <v>-69503000</v>
      </c>
      <c r="G94" s="10">
        <v>-62217000</v>
      </c>
      <c r="H94" s="10">
        <v>-73436000</v>
      </c>
      <c r="I94" s="10">
        <v>-25731000</v>
      </c>
      <c r="J94" s="10">
        <v>-42078000</v>
      </c>
      <c r="K94" s="10">
        <v>-41664000</v>
      </c>
      <c r="L94" s="10">
        <v>-65943000</v>
      </c>
      <c r="M94" s="10">
        <v>-69758000</v>
      </c>
      <c r="N94" s="10">
        <v>-57992000</v>
      </c>
      <c r="O94" s="10">
        <v>-18627000</v>
      </c>
      <c r="P94" s="10">
        <v>-18657000</v>
      </c>
      <c r="Q94" s="10">
        <v>-10972000</v>
      </c>
      <c r="R94" s="10">
        <v>-10110000</v>
      </c>
      <c r="S94" s="10">
        <v>-36236000</v>
      </c>
      <c r="T94" s="10">
        <v>-41762000</v>
      </c>
      <c r="U94" s="10">
        <v>-55925000</v>
      </c>
      <c r="V94" s="10">
        <v>-2151091000</v>
      </c>
      <c r="AC94" s="23" t="s">
        <v>135</v>
      </c>
      <c r="AD94" s="41">
        <v>4.095E-2</v>
      </c>
    </row>
    <row r="95" spans="1:30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>
        <v>-23078000</v>
      </c>
      <c r="J95" s="1">
        <v>-84625000</v>
      </c>
      <c r="K95" s="1">
        <v>-317704000</v>
      </c>
      <c r="L95" s="1">
        <v>-90625000</v>
      </c>
      <c r="M95" s="1">
        <v>-13160000</v>
      </c>
      <c r="N95" s="1">
        <v>-5177000</v>
      </c>
      <c r="O95" s="1">
        <v>-5290000</v>
      </c>
      <c r="P95" s="1">
        <v>-35640000</v>
      </c>
      <c r="Q95" s="1">
        <v>-8611000</v>
      </c>
      <c r="R95" s="1">
        <v>-662000</v>
      </c>
      <c r="S95" s="1">
        <v>-230000000</v>
      </c>
      <c r="T95" s="1">
        <v>-235000000</v>
      </c>
      <c r="U95" s="1">
        <v>-485000000</v>
      </c>
      <c r="V95" s="1">
        <v>-575285000</v>
      </c>
      <c r="AC95" s="23" t="s">
        <v>136</v>
      </c>
      <c r="AD95" s="42" cm="1">
        <f t="array" ref="AD95">_FV(A1,"Beta")</f>
        <v>1.9494</v>
      </c>
    </row>
    <row r="96" spans="1:30" ht="20" x14ac:dyDescent="0.25">
      <c r="A96" s="5" t="s">
        <v>81</v>
      </c>
      <c r="B96" s="1" t="s">
        <v>92</v>
      </c>
      <c r="C96" s="1">
        <v>625000</v>
      </c>
      <c r="D96" s="1">
        <v>6025000</v>
      </c>
      <c r="E96" s="1" t="s">
        <v>92</v>
      </c>
      <c r="F96" s="1">
        <v>96738000</v>
      </c>
      <c r="G96" s="1">
        <v>18547000</v>
      </c>
      <c r="H96" s="1">
        <v>3283000</v>
      </c>
      <c r="I96" s="1" t="s">
        <v>92</v>
      </c>
      <c r="J96" s="1" t="s">
        <v>92</v>
      </c>
      <c r="K96" s="1">
        <v>10914000</v>
      </c>
      <c r="L96" s="1">
        <v>3706000</v>
      </c>
      <c r="M96" s="1">
        <v>2280000</v>
      </c>
      <c r="N96" s="1">
        <v>1342000</v>
      </c>
      <c r="O96" s="1">
        <v>1864000</v>
      </c>
      <c r="P96" s="1">
        <v>420000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AC96" s="23" t="s">
        <v>137</v>
      </c>
      <c r="AD96" s="41">
        <v>8.4000000000000005E-2</v>
      </c>
    </row>
    <row r="97" spans="1:30" ht="20" x14ac:dyDescent="0.25">
      <c r="A97" s="5" t="s">
        <v>82</v>
      </c>
      <c r="B97" s="1" t="s">
        <v>92</v>
      </c>
      <c r="C97" s="1">
        <v>-12000</v>
      </c>
      <c r="D97" s="1">
        <v>-150000</v>
      </c>
      <c r="E97" s="1">
        <v>-275000</v>
      </c>
      <c r="F97" s="1" t="s">
        <v>92</v>
      </c>
      <c r="G97" s="1">
        <v>-25022000</v>
      </c>
      <c r="H97" s="1" t="s">
        <v>92</v>
      </c>
      <c r="I97" s="1">
        <v>-238000</v>
      </c>
      <c r="J97" s="1" t="s">
        <v>92</v>
      </c>
      <c r="K97" s="1" t="s">
        <v>92</v>
      </c>
      <c r="L97" s="1">
        <v>-25567000</v>
      </c>
      <c r="M97" s="1">
        <v>-12789000</v>
      </c>
      <c r="N97" s="1">
        <v>-146645000</v>
      </c>
      <c r="O97" s="1">
        <v>-86187000</v>
      </c>
      <c r="P97" s="1">
        <v>-324000</v>
      </c>
      <c r="Q97" s="1">
        <v>-50000000</v>
      </c>
      <c r="R97" s="1">
        <v>-246855000</v>
      </c>
      <c r="S97" s="1">
        <v>-147190000</v>
      </c>
      <c r="T97" s="1">
        <v>-170832000</v>
      </c>
      <c r="U97" s="1">
        <v>-1020119000</v>
      </c>
      <c r="V97" s="1">
        <v>-11477000</v>
      </c>
      <c r="AC97" s="39" t="s">
        <v>138</v>
      </c>
      <c r="AD97" s="40">
        <f>(AD94)+((AD95)*(AD96-AD94))</f>
        <v>0.12487167</v>
      </c>
    </row>
    <row r="98" spans="1:30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-171000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>
        <v>-8234000</v>
      </c>
      <c r="O98" s="1">
        <v>-11900000</v>
      </c>
      <c r="P98" s="1">
        <v>-12000000</v>
      </c>
      <c r="Q98" s="1">
        <v>-12000000</v>
      </c>
      <c r="R98" s="1">
        <v>-21015000</v>
      </c>
      <c r="S98" s="1">
        <v>-2985000</v>
      </c>
      <c r="T98" s="1" t="s">
        <v>92</v>
      </c>
      <c r="U98" s="1" t="s">
        <v>92</v>
      </c>
      <c r="V98" s="1" t="s">
        <v>92</v>
      </c>
      <c r="AC98" s="35" t="s">
        <v>139</v>
      </c>
      <c r="AD98" s="36"/>
    </row>
    <row r="99" spans="1:30" ht="20" x14ac:dyDescent="0.25">
      <c r="A99" s="5" t="s">
        <v>84</v>
      </c>
      <c r="B99" s="1" t="s">
        <v>92</v>
      </c>
      <c r="C99" s="1">
        <v>400000</v>
      </c>
      <c r="D99" s="1">
        <v>767000</v>
      </c>
      <c r="E99" s="1">
        <v>5800000</v>
      </c>
      <c r="F99" s="1">
        <v>-2016000</v>
      </c>
      <c r="G99" s="1">
        <v>49675000</v>
      </c>
      <c r="H99" s="1">
        <v>15317000</v>
      </c>
      <c r="I99" s="1">
        <v>1125000</v>
      </c>
      <c r="J99" s="1">
        <v>89870000</v>
      </c>
      <c r="K99" s="1">
        <v>315707000</v>
      </c>
      <c r="L99" s="1">
        <v>95861000</v>
      </c>
      <c r="M99" s="1">
        <v>22508000</v>
      </c>
      <c r="N99" s="1">
        <v>182145000</v>
      </c>
      <c r="O99" s="1">
        <v>253000</v>
      </c>
      <c r="P99" s="1">
        <v>31101000</v>
      </c>
      <c r="Q99" s="1">
        <v>5241000</v>
      </c>
      <c r="R99" s="1">
        <v>119730000</v>
      </c>
      <c r="S99" s="1">
        <v>311537000</v>
      </c>
      <c r="T99" s="1">
        <v>207794000</v>
      </c>
      <c r="U99" s="1">
        <v>1075481000</v>
      </c>
      <c r="V99" s="1">
        <v>2116421000</v>
      </c>
      <c r="AC99" s="23" t="s">
        <v>140</v>
      </c>
      <c r="AD99" s="24">
        <f>AD86+AD87</f>
        <v>2594964000</v>
      </c>
    </row>
    <row r="100" spans="1:30" ht="20" x14ac:dyDescent="0.25">
      <c r="A100" s="6" t="s">
        <v>85</v>
      </c>
      <c r="B100" s="10" t="s">
        <v>92</v>
      </c>
      <c r="C100" s="10">
        <v>1013000</v>
      </c>
      <c r="D100" s="10">
        <v>6642000</v>
      </c>
      <c r="E100" s="10">
        <v>5525000</v>
      </c>
      <c r="F100" s="10">
        <v>94551000</v>
      </c>
      <c r="G100" s="10">
        <v>43200000</v>
      </c>
      <c r="H100" s="10">
        <v>18600000</v>
      </c>
      <c r="I100" s="10">
        <v>-22191000</v>
      </c>
      <c r="J100" s="10">
        <v>5245000</v>
      </c>
      <c r="K100" s="10">
        <v>8917000</v>
      </c>
      <c r="L100" s="10">
        <v>-16625000</v>
      </c>
      <c r="M100" s="10">
        <v>-1161000</v>
      </c>
      <c r="N100" s="10">
        <v>23431000</v>
      </c>
      <c r="O100" s="10">
        <v>-101260000</v>
      </c>
      <c r="P100" s="10">
        <v>-16443000</v>
      </c>
      <c r="Q100" s="10">
        <v>-65370000</v>
      </c>
      <c r="R100" s="10">
        <v>-148802000</v>
      </c>
      <c r="S100" s="10">
        <v>-68638000</v>
      </c>
      <c r="T100" s="10">
        <v>-198038000</v>
      </c>
      <c r="U100" s="10">
        <v>-429638000</v>
      </c>
      <c r="V100" s="10">
        <v>1529659000</v>
      </c>
      <c r="AC100" s="37" t="s">
        <v>141</v>
      </c>
      <c r="AD100" s="38">
        <f>AD99/AD103</f>
        <v>0.22545179746506405</v>
      </c>
    </row>
    <row r="101" spans="1:30" ht="20" x14ac:dyDescent="0.25">
      <c r="A101" s="5" t="s">
        <v>86</v>
      </c>
      <c r="B101" s="1" t="s">
        <v>92</v>
      </c>
      <c r="C101" s="1" t="s">
        <v>92</v>
      </c>
      <c r="D101" s="1">
        <v>26000</v>
      </c>
      <c r="E101" s="1">
        <v>-127000</v>
      </c>
      <c r="F101" s="1">
        <v>478000</v>
      </c>
      <c r="G101" s="1">
        <v>3758000</v>
      </c>
      <c r="H101" s="1">
        <v>-2697000</v>
      </c>
      <c r="I101" s="1">
        <v>12491000</v>
      </c>
      <c r="J101" s="1">
        <v>799000</v>
      </c>
      <c r="K101" s="1">
        <v>2375000</v>
      </c>
      <c r="L101" s="1">
        <v>-9027000</v>
      </c>
      <c r="M101" s="1">
        <v>10251000</v>
      </c>
      <c r="N101" s="1">
        <v>-3420000</v>
      </c>
      <c r="O101" s="1">
        <v>-13982000</v>
      </c>
      <c r="P101" s="1">
        <v>-430000</v>
      </c>
      <c r="Q101" s="1">
        <v>2641000</v>
      </c>
      <c r="R101" s="1">
        <v>-4775000</v>
      </c>
      <c r="S101" s="1">
        <v>-569000</v>
      </c>
      <c r="T101" s="1">
        <v>126000</v>
      </c>
      <c r="U101" s="1">
        <v>-3950000</v>
      </c>
      <c r="V101" s="1">
        <v>-3750000</v>
      </c>
      <c r="AC101" s="23" t="s">
        <v>142</v>
      </c>
      <c r="AD101" s="43" cm="1">
        <f t="array" ref="AD101">_FV(A1,"Market cap",TRUE)</f>
        <v>8915097260</v>
      </c>
    </row>
    <row r="102" spans="1:30" ht="20" x14ac:dyDescent="0.25">
      <c r="A102" s="6" t="s">
        <v>87</v>
      </c>
      <c r="B102" s="10" t="s">
        <v>92</v>
      </c>
      <c r="C102" s="10">
        <v>253000</v>
      </c>
      <c r="D102" s="10">
        <v>728000</v>
      </c>
      <c r="E102" s="10">
        <v>3733000</v>
      </c>
      <c r="F102" s="10">
        <v>37869000</v>
      </c>
      <c r="G102" s="10">
        <v>-6321000</v>
      </c>
      <c r="H102" s="10">
        <v>15330000</v>
      </c>
      <c r="I102" s="10">
        <v>25678000</v>
      </c>
      <c r="J102" s="10">
        <v>68240000</v>
      </c>
      <c r="K102" s="10">
        <v>112004000</v>
      </c>
      <c r="L102" s="10">
        <v>36761000</v>
      </c>
      <c r="M102" s="10">
        <v>22796000</v>
      </c>
      <c r="N102" s="10">
        <v>-49632000</v>
      </c>
      <c r="O102" s="10">
        <v>-124171000</v>
      </c>
      <c r="P102" s="10">
        <v>4224000</v>
      </c>
      <c r="Q102" s="10">
        <v>24563000</v>
      </c>
      <c r="R102" s="10">
        <v>-49525000</v>
      </c>
      <c r="S102" s="10">
        <v>-15485000</v>
      </c>
      <c r="T102" s="10">
        <v>27228000</v>
      </c>
      <c r="U102" s="10">
        <v>77652000</v>
      </c>
      <c r="V102" s="10">
        <v>-22040000</v>
      </c>
      <c r="AC102" s="37" t="s">
        <v>143</v>
      </c>
      <c r="AD102" s="38">
        <f>AD101/AD103</f>
        <v>0.77454820253493595</v>
      </c>
    </row>
    <row r="103" spans="1:30" ht="20" x14ac:dyDescent="0.25">
      <c r="A103" s="5" t="s">
        <v>88</v>
      </c>
      <c r="B103" s="1" t="s">
        <v>92</v>
      </c>
      <c r="C103" s="1">
        <v>73000</v>
      </c>
      <c r="D103" s="1">
        <v>326000</v>
      </c>
      <c r="E103" s="1">
        <v>1054000</v>
      </c>
      <c r="F103" s="1">
        <v>4787000</v>
      </c>
      <c r="G103" s="1">
        <v>42656000</v>
      </c>
      <c r="H103" s="1">
        <v>36335000</v>
      </c>
      <c r="I103" s="1">
        <v>51665000</v>
      </c>
      <c r="J103" s="1">
        <v>77343000</v>
      </c>
      <c r="K103" s="1">
        <v>145583000</v>
      </c>
      <c r="L103" s="1">
        <v>257587000</v>
      </c>
      <c r="M103" s="1">
        <v>294348000</v>
      </c>
      <c r="N103" s="1">
        <v>317144000</v>
      </c>
      <c r="O103" s="1">
        <v>267512000</v>
      </c>
      <c r="P103" s="1">
        <v>143341000</v>
      </c>
      <c r="Q103" s="1">
        <v>147565000</v>
      </c>
      <c r="R103" s="1">
        <v>177055000</v>
      </c>
      <c r="S103" s="1">
        <v>127530000</v>
      </c>
      <c r="T103" s="1">
        <v>112045000</v>
      </c>
      <c r="U103" s="1">
        <v>139273000</v>
      </c>
      <c r="V103" s="1">
        <v>216925000</v>
      </c>
      <c r="AC103" s="39" t="s">
        <v>144</v>
      </c>
      <c r="AD103" s="44">
        <f>AD99+AD101</f>
        <v>11510061260</v>
      </c>
    </row>
    <row r="104" spans="1:30" ht="20" thickBot="1" x14ac:dyDescent="0.3">
      <c r="A104" s="7" t="s">
        <v>89</v>
      </c>
      <c r="B104" s="11" t="s">
        <v>92</v>
      </c>
      <c r="C104" s="11">
        <v>326000</v>
      </c>
      <c r="D104" s="11">
        <v>1054000</v>
      </c>
      <c r="E104" s="11">
        <v>4787000</v>
      </c>
      <c r="F104" s="11">
        <v>42656000</v>
      </c>
      <c r="G104" s="11">
        <v>36335000</v>
      </c>
      <c r="H104" s="11">
        <v>51665000</v>
      </c>
      <c r="I104" s="11">
        <v>77343000</v>
      </c>
      <c r="J104" s="11">
        <v>145583000</v>
      </c>
      <c r="K104" s="11">
        <v>257587000</v>
      </c>
      <c r="L104" s="11">
        <v>294348000</v>
      </c>
      <c r="M104" s="11">
        <v>317144000</v>
      </c>
      <c r="N104" s="11">
        <v>267512000</v>
      </c>
      <c r="O104" s="11">
        <v>143341000</v>
      </c>
      <c r="P104" s="11">
        <v>147565000</v>
      </c>
      <c r="Q104" s="11">
        <v>172128000</v>
      </c>
      <c r="R104" s="11">
        <v>127530000</v>
      </c>
      <c r="S104" s="11">
        <v>112045000</v>
      </c>
      <c r="T104" s="11">
        <v>139273000</v>
      </c>
      <c r="U104" s="11">
        <v>216925000</v>
      </c>
      <c r="V104" s="11">
        <v>194885000</v>
      </c>
      <c r="AC104" s="35" t="s">
        <v>145</v>
      </c>
      <c r="AD104" s="36"/>
    </row>
    <row r="105" spans="1:30" ht="21" thickTop="1" x14ac:dyDescent="0.25">
      <c r="A105" s="14" t="s">
        <v>107</v>
      </c>
      <c r="B105" s="1"/>
      <c r="C105" s="15" t="e">
        <f>(C106/B106)-1</f>
        <v>#VALUE!</v>
      </c>
      <c r="D105" s="15">
        <f>(D106/C106)-1</f>
        <v>1.8421052631578894E-2</v>
      </c>
      <c r="E105" s="15">
        <f>(E106/D106)-1</f>
        <v>0.32945736434108519</v>
      </c>
      <c r="F105" s="15">
        <f>(F106/E106)-1</f>
        <v>15.230320699708454</v>
      </c>
      <c r="G105" s="15">
        <f>(G106/F106)-1</f>
        <v>2.8899467097778575</v>
      </c>
      <c r="H105" s="15">
        <f t="shared" ref="H105:W105" si="8">(H106/G106)-1</f>
        <v>-1.1022842717729273</v>
      </c>
      <c r="I105" s="15">
        <f t="shared" si="8"/>
        <v>4.1289691497366441</v>
      </c>
      <c r="J105" s="15">
        <f t="shared" si="8"/>
        <v>0.73607769497095243</v>
      </c>
      <c r="K105" s="15">
        <f t="shared" si="8"/>
        <v>0.7025131403268603</v>
      </c>
      <c r="L105" s="15">
        <f t="shared" si="8"/>
        <v>-0.32973316391359597</v>
      </c>
      <c r="M105" s="15">
        <f t="shared" si="8"/>
        <v>-0.78323459715639809</v>
      </c>
      <c r="N105" s="15">
        <f t="shared" si="8"/>
        <v>-5.6923339710303358</v>
      </c>
      <c r="O105" s="15">
        <f t="shared" si="8"/>
        <v>-0.87200955196062724</v>
      </c>
      <c r="P105" s="15">
        <f t="shared" si="8"/>
        <v>-2.9977246871444825</v>
      </c>
      <c r="Q105" s="15">
        <f t="shared" si="8"/>
        <v>3.8489179954441912</v>
      </c>
      <c r="R105" s="15">
        <f t="shared" si="8"/>
        <v>0.20007751300691745</v>
      </c>
      <c r="S105" s="15">
        <f t="shared" si="8"/>
        <v>-0.47758433398901967</v>
      </c>
      <c r="T105" s="15">
        <f t="shared" si="8"/>
        <v>3.2124498894758533</v>
      </c>
      <c r="U105" s="15">
        <f t="shared" si="8"/>
        <v>1.2735414841529957</v>
      </c>
      <c r="V105" s="15">
        <f t="shared" si="8"/>
        <v>-2.4052858783097819E-2</v>
      </c>
      <c r="W105" s="15"/>
      <c r="X105" s="15"/>
      <c r="Y105" s="15"/>
      <c r="Z105" s="15"/>
      <c r="AA105" s="15"/>
      <c r="AB105" s="15"/>
      <c r="AC105" s="25" t="s">
        <v>108</v>
      </c>
      <c r="AD105" s="26">
        <f>(AD100*AD92)+(AD102*AD97)</f>
        <v>0.10561227589627786</v>
      </c>
    </row>
    <row r="106" spans="1:30" ht="19" x14ac:dyDescent="0.25">
      <c r="A106" s="5" t="s">
        <v>90</v>
      </c>
      <c r="B106" s="1" t="s">
        <v>92</v>
      </c>
      <c r="C106" s="1">
        <v>-760000</v>
      </c>
      <c r="D106" s="1">
        <v>-774000</v>
      </c>
      <c r="E106" s="1">
        <v>-1029000</v>
      </c>
      <c r="F106" s="1">
        <v>-16701000</v>
      </c>
      <c r="G106" s="1">
        <v>-64966000</v>
      </c>
      <c r="H106" s="1">
        <v>6645000</v>
      </c>
      <c r="I106" s="1">
        <v>34082000</v>
      </c>
      <c r="J106" s="1">
        <v>59169000</v>
      </c>
      <c r="K106" s="1">
        <v>100736000</v>
      </c>
      <c r="L106" s="1">
        <v>67520000</v>
      </c>
      <c r="M106" s="1">
        <v>14636000</v>
      </c>
      <c r="N106" s="1">
        <v>-68677000</v>
      </c>
      <c r="O106" s="1">
        <v>-8790000</v>
      </c>
      <c r="P106" s="1">
        <v>17560000</v>
      </c>
      <c r="Q106" s="1">
        <v>85147000</v>
      </c>
      <c r="R106" s="1">
        <v>102183000</v>
      </c>
      <c r="S106" s="1">
        <v>53382000</v>
      </c>
      <c r="T106" s="1">
        <v>224869000</v>
      </c>
      <c r="U106" s="1">
        <v>511249000</v>
      </c>
      <c r="V106" s="1">
        <v>498952000</v>
      </c>
      <c r="W106" s="45">
        <f>V106*(1+$AD$106)</f>
        <v>561209150.60600936</v>
      </c>
      <c r="X106" s="45">
        <f t="shared" ref="X106:AA106" si="9">W106*(1+$AD$106)</f>
        <v>631234488.93664813</v>
      </c>
      <c r="Y106" s="45">
        <f t="shared" si="9"/>
        <v>709997297.07337511</v>
      </c>
      <c r="Z106" s="45">
        <f t="shared" si="9"/>
        <v>798587800.07518017</v>
      </c>
      <c r="AA106" s="45">
        <f t="shared" si="9"/>
        <v>898232256.73915219</v>
      </c>
      <c r="AB106" s="46" t="s">
        <v>146</v>
      </c>
      <c r="AC106" s="47" t="s">
        <v>147</v>
      </c>
      <c r="AD106" s="48">
        <f>(SUM(W4:AA4)/5)</f>
        <v>0.12477583135453778</v>
      </c>
    </row>
    <row r="107" spans="1:30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46"/>
      <c r="X107" s="46"/>
      <c r="Y107" s="46"/>
      <c r="Z107" s="46"/>
      <c r="AA107" s="49">
        <f>AA106*(1+AD107)/(AD108-AD107)</f>
        <v>11421189303.007162</v>
      </c>
      <c r="AB107" s="50" t="s">
        <v>148</v>
      </c>
      <c r="AC107" s="51" t="s">
        <v>149</v>
      </c>
      <c r="AD107" s="52">
        <v>2.5000000000000001E-2</v>
      </c>
    </row>
    <row r="108" spans="1:30" ht="19" x14ac:dyDescent="0.25">
      <c r="W108" s="49">
        <f t="shared" ref="W108:Y108" si="10">W107+W106</f>
        <v>561209150.60600936</v>
      </c>
      <c r="X108" s="49">
        <f t="shared" si="10"/>
        <v>631234488.93664813</v>
      </c>
      <c r="Y108" s="49">
        <f t="shared" si="10"/>
        <v>709997297.07337511</v>
      </c>
      <c r="Z108" s="49">
        <f>Z107+Z106</f>
        <v>798587800.07518017</v>
      </c>
      <c r="AA108" s="49">
        <f>AA107+AA106</f>
        <v>12319421559.746315</v>
      </c>
      <c r="AB108" s="50" t="s">
        <v>144</v>
      </c>
      <c r="AC108" s="53" t="s">
        <v>150</v>
      </c>
      <c r="AD108" s="54">
        <f>AD105</f>
        <v>0.10561227589627786</v>
      </c>
    </row>
    <row r="109" spans="1:30" ht="19" x14ac:dyDescent="0.25">
      <c r="W109" s="55" t="s">
        <v>151</v>
      </c>
      <c r="X109" s="56"/>
    </row>
    <row r="110" spans="1:30" ht="20" x14ac:dyDescent="0.25">
      <c r="W110" s="57" t="s">
        <v>152</v>
      </c>
      <c r="X110" s="43">
        <f>NPV(AD108,W108,X108,Y108,Z108,AA108)</f>
        <v>9541007850.1212406</v>
      </c>
    </row>
    <row r="111" spans="1:30" ht="20" x14ac:dyDescent="0.25">
      <c r="W111" s="57" t="s">
        <v>153</v>
      </c>
      <c r="X111" s="43">
        <f>V40</f>
        <v>191629000</v>
      </c>
    </row>
    <row r="112" spans="1:30" ht="20" x14ac:dyDescent="0.25">
      <c r="W112" s="57" t="s">
        <v>140</v>
      </c>
      <c r="X112" s="43">
        <f>AD99</f>
        <v>2594964000</v>
      </c>
    </row>
    <row r="113" spans="23:24" ht="20" x14ac:dyDescent="0.25">
      <c r="W113" s="57" t="s">
        <v>154</v>
      </c>
      <c r="X113" s="43">
        <f>X110+X111-X112</f>
        <v>7137672850.1212406</v>
      </c>
    </row>
    <row r="114" spans="23:24" ht="20" x14ac:dyDescent="0.25">
      <c r="W114" s="57" t="s">
        <v>155</v>
      </c>
      <c r="X114" s="58">
        <f>V34*(1+(5*AB16))</f>
        <v>52932124.790336579</v>
      </c>
    </row>
    <row r="115" spans="23:24" ht="20" x14ac:dyDescent="0.25">
      <c r="W115" s="59" t="s">
        <v>156</v>
      </c>
      <c r="X115" s="60">
        <f>X113/X114</f>
        <v>134.84576480527591</v>
      </c>
    </row>
    <row r="116" spans="23:24" ht="20" x14ac:dyDescent="0.25">
      <c r="W116" s="57" t="s">
        <v>157</v>
      </c>
      <c r="X116" s="61" cm="1">
        <f t="array" ref="X116">_FV(A1,"Price")</f>
        <v>144.37</v>
      </c>
    </row>
    <row r="117" spans="23:24" ht="20" x14ac:dyDescent="0.25">
      <c r="W117" s="62" t="s">
        <v>158</v>
      </c>
      <c r="X117" s="63">
        <f>X115/X116-1</f>
        <v>-6.5971013331884043E-2</v>
      </c>
    </row>
    <row r="118" spans="23:24" ht="20" x14ac:dyDescent="0.25">
      <c r="W118" s="62" t="s">
        <v>159</v>
      </c>
      <c r="X118" s="64" t="str">
        <f>IF(X115&gt;X116,"BUY","SELL")</f>
        <v>SELL</v>
      </c>
    </row>
  </sheetData>
  <mergeCells count="6">
    <mergeCell ref="AC83:AD83"/>
    <mergeCell ref="AC84:AD84"/>
    <mergeCell ref="AC93:AD93"/>
    <mergeCell ref="AC98:AD98"/>
    <mergeCell ref="AC104:AD104"/>
    <mergeCell ref="W109:X109"/>
  </mergeCells>
  <hyperlinks>
    <hyperlink ref="A1" r:id="rId1" tooltip="https://roic.ai/company/CROX" display="ROIC.AI | CRO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www.sec.gov/Archives/edgar/data/1334036/000110465907025001/0001104659-07-025001-index.htm" xr:uid="{00000000-0004-0000-0000-00000D000000}"/>
    <hyperlink ref="F74" r:id="rId11" tooltip="https://www.sec.gov/Archives/edgar/data/1334036/000110465907025001/0001104659-07-025001-index.htm" xr:uid="{00000000-0004-0000-0000-00000E000000}"/>
    <hyperlink ref="G36" r:id="rId12" tooltip="https://www.sec.gov/Archives/edgar/data/1334036/000104746908002093/0001047469-08-002093-index.htm" xr:uid="{00000000-0004-0000-0000-000010000000}"/>
    <hyperlink ref="G74" r:id="rId13" tooltip="https://www.sec.gov/Archives/edgar/data/1334036/000104746908002093/0001047469-08-002093-index.htm" xr:uid="{00000000-0004-0000-0000-000011000000}"/>
    <hyperlink ref="H36" r:id="rId14" tooltip="https://www.sec.gov/Archives/edgar/data/1334036/000104746909002818/0001047469-09-002818-index.htm" xr:uid="{00000000-0004-0000-0000-000013000000}"/>
    <hyperlink ref="H74" r:id="rId15" tooltip="https://www.sec.gov/Archives/edgar/data/1334036/000104746909002818/0001047469-09-002818-index.htm" xr:uid="{00000000-0004-0000-0000-000014000000}"/>
    <hyperlink ref="I36" r:id="rId16" tooltip="https://www.sec.gov/Archives/edgar/data/1334036/000104746910001357/0001047469-10-001357-index.htm" xr:uid="{00000000-0004-0000-0000-000016000000}"/>
    <hyperlink ref="I74" r:id="rId17" tooltip="https://www.sec.gov/Archives/edgar/data/1334036/000104746910001357/0001047469-10-001357-index.htm" xr:uid="{00000000-0004-0000-0000-000017000000}"/>
    <hyperlink ref="J36" r:id="rId18" tooltip="https://www.sec.gov/Archives/edgar/data/1334036/000104746911001395/0001047469-11-001395-index.htm" xr:uid="{00000000-0004-0000-0000-000019000000}"/>
    <hyperlink ref="J74" r:id="rId19" tooltip="https://www.sec.gov/Archives/edgar/data/1334036/000104746911001395/0001047469-11-001395-index.htm" xr:uid="{00000000-0004-0000-0000-00001A000000}"/>
    <hyperlink ref="K36" r:id="rId20" tooltip="https://www.sec.gov/Archives/edgar/data/1334036/000119312512075455/0001193125-12-075455-index.htm" xr:uid="{00000000-0004-0000-0000-00001C000000}"/>
    <hyperlink ref="K74" r:id="rId21" tooltip="https://www.sec.gov/Archives/edgar/data/1334036/000119312512075455/0001193125-12-075455-index.htm" xr:uid="{00000000-0004-0000-0000-00001D000000}"/>
    <hyperlink ref="L36" r:id="rId22" tooltip="https://www.sec.gov/Archives/edgar/data/1334036/000119312513072829/0001193125-13-072829-index.htm" xr:uid="{00000000-0004-0000-0000-00001F000000}"/>
    <hyperlink ref="L74" r:id="rId23" tooltip="https://www.sec.gov/Archives/edgar/data/1334036/000119312513072829/0001193125-13-072829-index.htm" xr:uid="{00000000-0004-0000-0000-000020000000}"/>
    <hyperlink ref="M36" r:id="rId24" tooltip="https://www.sec.gov/Archives/edgar/data/1334036/000104746914001323/0001047469-14-001323-index.htm" xr:uid="{00000000-0004-0000-0000-000022000000}"/>
    <hyperlink ref="M74" r:id="rId25" tooltip="https://www.sec.gov/Archives/edgar/data/1334036/000104746914001323/0001047469-14-001323-index.htm" xr:uid="{00000000-0004-0000-0000-000023000000}"/>
    <hyperlink ref="N36" r:id="rId26" tooltip="https://www.sec.gov/Archives/edgar/data/1334036/000104746915001519/0001047469-15-001519-index.htm" xr:uid="{00000000-0004-0000-0000-000025000000}"/>
    <hyperlink ref="N74" r:id="rId27" tooltip="https://www.sec.gov/Archives/edgar/data/1334036/000104746915001519/0001047469-15-001519-index.htm" xr:uid="{00000000-0004-0000-0000-000026000000}"/>
    <hyperlink ref="O36" r:id="rId28" tooltip="https://www.sec.gov/Archives/edgar/data/1334036/000104746916010591/0001047469-16-010591-index.htm" xr:uid="{00000000-0004-0000-0000-000028000000}"/>
    <hyperlink ref="O74" r:id="rId29" tooltip="https://www.sec.gov/Archives/edgar/data/1334036/000104746916010591/0001047469-16-010591-index.htm" xr:uid="{00000000-0004-0000-0000-000029000000}"/>
    <hyperlink ref="P36" r:id="rId30" tooltip="https://www.sec.gov/Archives/edgar/data/1334036/000162828017002068/0001628280-17-002068-index.htm" xr:uid="{00000000-0004-0000-0000-00002B000000}"/>
    <hyperlink ref="P74" r:id="rId31" tooltip="https://www.sec.gov/Archives/edgar/data/1334036/000162828017002068/0001628280-17-002068-index.htm" xr:uid="{00000000-0004-0000-0000-00002C000000}"/>
    <hyperlink ref="Q36" r:id="rId32" tooltip="https://www.sec.gov/Archives/edgar/data/1334036/000162828018002437/0001628280-18-002437-index.htm" xr:uid="{00000000-0004-0000-0000-00002E000000}"/>
    <hyperlink ref="Q74" r:id="rId33" tooltip="https://www.sec.gov/Archives/edgar/data/1334036/000162828018002437/0001628280-18-002437-index.htm" xr:uid="{00000000-0004-0000-0000-00002F000000}"/>
    <hyperlink ref="R36" r:id="rId34" tooltip="https://www.sec.gov/Archives/edgar/data/1334036/000133403619000012/0001334036-19-000012-index.htm" xr:uid="{00000000-0004-0000-0000-000031000000}"/>
    <hyperlink ref="R74" r:id="rId35" tooltip="https://www.sec.gov/Archives/edgar/data/1334036/000133403619000012/0001334036-19-000012-index.htm" xr:uid="{00000000-0004-0000-0000-000032000000}"/>
    <hyperlink ref="S36" r:id="rId36" tooltip="https://www.sec.gov/Archives/edgar/data/1334036/000133403620000010/0001334036-20-000010-index.htm" xr:uid="{00000000-0004-0000-0000-000034000000}"/>
    <hyperlink ref="S74" r:id="rId37" tooltip="https://www.sec.gov/Archives/edgar/data/1334036/000133403620000010/0001334036-20-000010-index.htm" xr:uid="{00000000-0004-0000-0000-000035000000}"/>
    <hyperlink ref="T36" r:id="rId38" tooltip="https://www.sec.gov/Archives/edgar/data/1334036/000133403621000035/0001334036-21-000035-index.htm" xr:uid="{00000000-0004-0000-0000-000037000000}"/>
    <hyperlink ref="T74" r:id="rId39" tooltip="https://www.sec.gov/Archives/edgar/data/1334036/000133403621000035/0001334036-21-000035-index.htm" xr:uid="{00000000-0004-0000-0000-000038000000}"/>
    <hyperlink ref="U36" r:id="rId40" tooltip="https://www.sec.gov/Archives/edgar/data/1334036/000133403622000011/0001334036-22-000011-index.htm" xr:uid="{00000000-0004-0000-0000-00003A000000}"/>
    <hyperlink ref="U74" r:id="rId41" tooltip="https://www.sec.gov/Archives/edgar/data/1334036/000133403622000011/0001334036-22-000011-index.htm" xr:uid="{00000000-0004-0000-0000-00003B000000}"/>
    <hyperlink ref="V36" r:id="rId42" tooltip="https://www.sec.gov/Archives/edgar/data/1334036/000133403623000015/0001334036-23-000015-index.htm" xr:uid="{00000000-0004-0000-0000-00003D000000}"/>
    <hyperlink ref="V74" r:id="rId43" tooltip="https://www.sec.gov/Archives/edgar/data/1334036/000133403623000015/0001334036-23-000015-index.htm" xr:uid="{00000000-0004-0000-0000-00003E000000}"/>
    <hyperlink ref="W1" r:id="rId44" display="https://finbox.com/NASDAQGS:CROX/explorer/revenue_proj" xr:uid="{7A0E1F84-DCCE-C648-9127-54934DDB5176}"/>
  </hyperlinks>
  <pageMargins left="0.7" right="0.7" top="0.75" bottom="0.75" header="0.3" footer="0.3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2023-03-13T10:00:31Z</dcterms:created>
  <dcterms:modified xsi:type="dcterms:W3CDTF">2023-04-20T10:30:35Z</dcterms:modified>
</cp:coreProperties>
</file>