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080F6B6C-8772-564E-8C53-9B07F287B62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6" i="1" l="1" a="1"/>
  <c r="AB116" i="1" s="1"/>
  <c r="AH101" i="1" a="1"/>
  <c r="AH101" i="1" s="1"/>
  <c r="AH95" i="1" a="1"/>
  <c r="AH95" i="1" s="1"/>
  <c r="AH97" i="1" s="1"/>
  <c r="AB106" i="1"/>
  <c r="AC106" i="1"/>
  <c r="AD106" i="1" s="1"/>
  <c r="AE106" i="1" s="1"/>
  <c r="AA106" i="1"/>
  <c r="AA108" i="1"/>
  <c r="AB111" i="1"/>
  <c r="AH90" i="1"/>
  <c r="AH89" i="1"/>
  <c r="AH91" i="1" s="1"/>
  <c r="AH87" i="1"/>
  <c r="AH86" i="1"/>
  <c r="AH99" i="1" s="1"/>
  <c r="AH85" i="1"/>
  <c r="AH88" i="1" s="1"/>
  <c r="AF19" i="1"/>
  <c r="AF16" i="1"/>
  <c r="AB114" i="1" s="1"/>
  <c r="AI13" i="1"/>
  <c r="AH13" i="1"/>
  <c r="AG13" i="1"/>
  <c r="AF13" i="1"/>
  <c r="AI10" i="1"/>
  <c r="AH10" i="1"/>
  <c r="AG10" i="1"/>
  <c r="AF10" i="1"/>
  <c r="AI7" i="1"/>
  <c r="AH7" i="1"/>
  <c r="AG7" i="1"/>
  <c r="AF7" i="1"/>
  <c r="AI4" i="1"/>
  <c r="AH4" i="1"/>
  <c r="AG4" i="1"/>
  <c r="AF4" i="1"/>
  <c r="AE4" i="1"/>
  <c r="AD4" i="1"/>
  <c r="AC4" i="1"/>
  <c r="AB4" i="1"/>
  <c r="AA4" i="1"/>
  <c r="Y9" i="1"/>
  <c r="Z9" i="1"/>
  <c r="Y13" i="1"/>
  <c r="Z13" i="1"/>
  <c r="Y20" i="1"/>
  <c r="Z20" i="1"/>
  <c r="Y29" i="1"/>
  <c r="Z29" i="1"/>
  <c r="Y35" i="1"/>
  <c r="Z35" i="1"/>
  <c r="Y80" i="1"/>
  <c r="Z80" i="1"/>
  <c r="Y89" i="1"/>
  <c r="Z89" i="1"/>
  <c r="Y105" i="1"/>
  <c r="Z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H106" i="1" l="1"/>
  <c r="AI16" i="1"/>
  <c r="AH16" i="1"/>
  <c r="AG16" i="1"/>
  <c r="AH92" i="1"/>
  <c r="AH103" i="1"/>
  <c r="AH102" i="1" s="1"/>
  <c r="AB112" i="1"/>
  <c r="AH100" i="1" l="1"/>
  <c r="AH105" i="1" s="1"/>
  <c r="AH108" i="1" s="1"/>
  <c r="AB108" i="1"/>
  <c r="AC108" i="1" l="1"/>
  <c r="AE107" i="1" l="1"/>
  <c r="AE108" i="1" s="1"/>
  <c r="AB110" i="1" s="1"/>
  <c r="AB113" i="1" s="1"/>
  <c r="AB115" i="1" s="1"/>
  <c r="AD108" i="1"/>
  <c r="AB117" i="1" l="1"/>
  <c r="AB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2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<sst xmlns="http://schemas.openxmlformats.org/spreadsheetml/2006/main" count="803" uniqueCount="160">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</sst>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TPR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650165016501651E-2"/>
          <c:y val="0.11316939512613647"/>
          <c:w val="0.87618481848184815"/>
          <c:h val="0.739507262822375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1'!$B$3:$Z$3</c:f>
              <c:numCache>
                <c:formatCode>#,###,,;\(#,###,,\);\ \-\ \-</c:formatCode>
                <c:ptCount val="25"/>
                <c:pt idx="0">
                  <c:v>513915000</c:v>
                </c:pt>
                <c:pt idx="1">
                  <c:v>500944000</c:v>
                </c:pt>
                <c:pt idx="2">
                  <c:v>548918000</c:v>
                </c:pt>
                <c:pt idx="3">
                  <c:v>616079000</c:v>
                </c:pt>
                <c:pt idx="4">
                  <c:v>719403000</c:v>
                </c:pt>
                <c:pt idx="5">
                  <c:v>953226000</c:v>
                </c:pt>
                <c:pt idx="6">
                  <c:v>1321106000</c:v>
                </c:pt>
                <c:pt idx="7">
                  <c:v>1710423000</c:v>
                </c:pt>
                <c:pt idx="8">
                  <c:v>2111501000</c:v>
                </c:pt>
                <c:pt idx="9">
                  <c:v>2612456000</c:v>
                </c:pt>
                <c:pt idx="10">
                  <c:v>3180757000</c:v>
                </c:pt>
                <c:pt idx="11">
                  <c:v>3230468000</c:v>
                </c:pt>
                <c:pt idx="12">
                  <c:v>3607636000</c:v>
                </c:pt>
                <c:pt idx="13">
                  <c:v>4158507000</c:v>
                </c:pt>
                <c:pt idx="14">
                  <c:v>4763180000</c:v>
                </c:pt>
                <c:pt idx="15">
                  <c:v>5075390000</c:v>
                </c:pt>
                <c:pt idx="16">
                  <c:v>4806226000</c:v>
                </c:pt>
                <c:pt idx="17">
                  <c:v>4191600000</c:v>
                </c:pt>
                <c:pt idx="18">
                  <c:v>4491800000</c:v>
                </c:pt>
                <c:pt idx="19">
                  <c:v>4488300000</c:v>
                </c:pt>
                <c:pt idx="20">
                  <c:v>5880000000</c:v>
                </c:pt>
                <c:pt idx="21">
                  <c:v>6027100000</c:v>
                </c:pt>
                <c:pt idx="22">
                  <c:v>4961400000</c:v>
                </c:pt>
                <c:pt idx="23">
                  <c:v>5746300000</c:v>
                </c:pt>
                <c:pt idx="24">
                  <c:v>6684500000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F-624F-A474-62C9EA8C5CF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1'!$B$19:$Z$19</c:f>
              <c:numCache>
                <c:formatCode>#,###,,;\(#,###,,\);\ \-\ \-</c:formatCode>
                <c:ptCount val="25"/>
                <c:pt idx="0">
                  <c:v>20663000</c:v>
                </c:pt>
                <c:pt idx="1">
                  <c:v>16715000</c:v>
                </c:pt>
                <c:pt idx="2">
                  <c:v>78258000</c:v>
                </c:pt>
                <c:pt idx="3">
                  <c:v>123561000</c:v>
                </c:pt>
                <c:pt idx="4">
                  <c:v>158646000</c:v>
                </c:pt>
                <c:pt idx="5">
                  <c:v>267444000</c:v>
                </c:pt>
                <c:pt idx="6">
                  <c:v>472468000</c:v>
                </c:pt>
                <c:pt idx="7">
                  <c:v>680962000</c:v>
                </c:pt>
                <c:pt idx="8">
                  <c:v>862342000</c:v>
                </c:pt>
                <c:pt idx="9">
                  <c:v>1142693000</c:v>
                </c:pt>
                <c:pt idx="10">
                  <c:v>1295669000</c:v>
                </c:pt>
                <c:pt idx="11">
                  <c:v>1105263000</c:v>
                </c:pt>
                <c:pt idx="12">
                  <c:v>1280429000</c:v>
                </c:pt>
                <c:pt idx="13">
                  <c:v>1427356000</c:v>
                </c:pt>
                <c:pt idx="14">
                  <c:v>1639292000</c:v>
                </c:pt>
                <c:pt idx="15">
                  <c:v>1685882000</c:v>
                </c:pt>
                <c:pt idx="16">
                  <c:v>1313796000</c:v>
                </c:pt>
                <c:pt idx="17">
                  <c:v>797000000</c:v>
                </c:pt>
                <c:pt idx="18">
                  <c:v>810300000</c:v>
                </c:pt>
                <c:pt idx="19">
                  <c:v>943400000</c:v>
                </c:pt>
                <c:pt idx="20">
                  <c:v>783100000</c:v>
                </c:pt>
                <c:pt idx="21">
                  <c:v>986500000</c:v>
                </c:pt>
                <c:pt idx="22">
                  <c:v>-315800000</c:v>
                </c:pt>
                <c:pt idx="23">
                  <c:v>1187400000</c:v>
                </c:pt>
                <c:pt idx="24">
                  <c:v>1301000000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F-624F-A474-62C9EA8C5CF9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1'!$B$106:$Z$106</c:f>
              <c:numCache>
                <c:formatCode>#,###,,;\(#,###,,\);\ \-\ \-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57978000</c:v>
                </c:pt>
                <c:pt idx="3">
                  <c:v>92461000</c:v>
                </c:pt>
                <c:pt idx="4">
                  <c:v>65173000</c:v>
                </c:pt>
                <c:pt idx="5">
                  <c:v>164512000</c:v>
                </c:pt>
                <c:pt idx="6">
                  <c:v>380874000</c:v>
                </c:pt>
                <c:pt idx="7">
                  <c:v>449671000</c:v>
                </c:pt>
                <c:pt idx="8">
                  <c:v>462727000</c:v>
                </c:pt>
                <c:pt idx="9">
                  <c:v>638230000</c:v>
                </c:pt>
                <c:pt idx="10">
                  <c:v>748641000</c:v>
                </c:pt>
                <c:pt idx="11">
                  <c:v>568823000</c:v>
                </c:pt>
                <c:pt idx="12">
                  <c:v>909761000</c:v>
                </c:pt>
                <c:pt idx="13">
                  <c:v>885527000</c:v>
                </c:pt>
                <c:pt idx="14">
                  <c:v>1037380000</c:v>
                </c:pt>
                <c:pt idx="15">
                  <c:v>1172621000</c:v>
                </c:pt>
                <c:pt idx="16">
                  <c:v>765823000</c:v>
                </c:pt>
                <c:pt idx="17">
                  <c:v>727600000</c:v>
                </c:pt>
                <c:pt idx="18">
                  <c:v>353300000</c:v>
                </c:pt>
                <c:pt idx="19">
                  <c:v>570700000</c:v>
                </c:pt>
                <c:pt idx="20">
                  <c:v>729300000</c:v>
                </c:pt>
                <c:pt idx="21">
                  <c:v>517500000</c:v>
                </c:pt>
                <c:pt idx="22">
                  <c:v>201600000</c:v>
                </c:pt>
                <c:pt idx="23">
                  <c:v>1207700000</c:v>
                </c:pt>
                <c:pt idx="24">
                  <c:v>759300000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F-624F-A474-62C9EA8C5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7574416"/>
        <c:axId val="67576688"/>
      </c:barChart>
      <c:catAx>
        <c:axId val="6757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6688"/>
        <c:crosses val="autoZero"/>
        <c:auto val="1"/>
        <c:lblAlgn val="ctr"/>
        <c:lblOffset val="100"/>
        <c:noMultiLvlLbl val="0"/>
      </c:catAx>
      <c:valAx>
        <c:axId val="675766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608289805358489"/>
          <c:y val="0.9238465051271052"/>
          <c:w val="0.30255367584002496"/>
          <c:h val="4.8033986964283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31750</xdr:colOff>
      <xdr:row>108</xdr:row>
      <xdr:rowOff>25399</xdr:rowOff>
    </xdr:from>
    <xdr:to>
      <xdr:col>34</xdr:col>
      <xdr:colOff>31750</xdr:colOff>
      <xdr:row>132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B9EBC8-D66E-0F0E-09C0-3DB3BC993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https://www.bing.com/financeapi/forcetrigger?t=a24fmw&amp;q=XNYS%3aTPR&amp;form=skydnc</v>
    <v>Learn more on Bing</v>
  </rv>
  <rv s="1">
    <v>0</v>
    <v>TAPESTRY, INC. (XNYS:TPR)</v>
    <v>2</v>
    <v>3</v>
    <v>Finance</v>
    <v>4</v>
    <v>en-US</v>
    <v>a24fmw</v>
    <v>268435456</v>
    <v>1</v>
    <v>Powered by Refinitiv</v>
    <v>47.48</v>
    <v>26.39</v>
    <v>1.4706999999999999</v>
    <v>-0.41</v>
    <v>-9.6950000000000005E-3</v>
    <v>0.08</v>
    <v>1.91E-3</v>
    <v>USD</v>
    <v>Tapestry, Inc. is a global house of luxury accessories and lifestyle brands. The Company's brands include Coach, Kate spade New York, and Stuart Weitzman. The Company operates through three segments: Coach, Kate Spade and Stuart Weitzman. The Coach segment includes global sales of Coach products to customers through Coach operated stores, including e-commerce sites and concession shop-in-shops, and sales to wholesale customers and through independent third-party distributors. The Kate Spade segment includes global sales primarily of Kate Spade New York brand products to customers through Kate Spade operated stores, including e-commerce sites and concession shop-in-shops, sales to wholesale customers, and through independent third-party distributors. The Stuart Weitzman segment includes global sales of Stuart Weitzman brand products primarily through Stuart Weitzman operated stores, sales to wholesale customers, through e-commerce sites, and through independent third-party distributors.</v>
    <v>12600</v>
    <v>New York Stock Exchange</v>
    <v>XNYS</v>
    <v>XNYS</v>
    <v>10 Hudson Yards, NEW YORK, NY, 10001 US</v>
    <v>42.25</v>
    <v>Specialty Retailers</v>
    <v>Stock</v>
    <v>45037.99965788125</v>
    <v>0</v>
    <v>41.81</v>
    <v>9886848000</v>
    <v>TAPESTRY, INC.</v>
    <v>TAPESTRY, INC.</v>
    <v>42.13</v>
    <v>12.5992</v>
    <v>42.29</v>
    <v>41.88</v>
    <v>41.96</v>
    <v>236075600</v>
    <v>TPR</v>
    <v>TAPESTRY, INC. (XNYS:TPR)</v>
    <v>1735087</v>
    <v>2973426</v>
    <v>2000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116132/000095012303010503/0000950123-03-010503-index.html" TargetMode="External"/><Relationship Id="rId18" Type="http://schemas.openxmlformats.org/officeDocument/2006/relationships/hyperlink" Target="https://www.sec.gov/Archives/edgar/data/1116132/000095013606007118/file1.htm" TargetMode="External"/><Relationship Id="rId26" Type="http://schemas.openxmlformats.org/officeDocument/2006/relationships/hyperlink" Target="https://www.sec.gov/Archives/edgar/data/1116132/000114420410046620/0001144204-10-046620-index.html" TargetMode="External"/><Relationship Id="rId39" Type="http://schemas.openxmlformats.org/officeDocument/2006/relationships/hyperlink" Target="https://www.sec.gov/Archives/edgar/data/1116132/000111613216000026/coh7022016-10k.htm" TargetMode="External"/><Relationship Id="rId21" Type="http://schemas.openxmlformats.org/officeDocument/2006/relationships/hyperlink" Target="https://www.sec.gov/Archives/edgar/data/1116132/000114420407046122/0001144204-07-046122-index.html" TargetMode="External"/><Relationship Id="rId34" Type="http://schemas.openxmlformats.org/officeDocument/2006/relationships/hyperlink" Target="https://www.sec.gov/Archives/edgar/data/1116132/000111613214000003/0001116132-14-000003-index.html" TargetMode="External"/><Relationship Id="rId42" Type="http://schemas.openxmlformats.org/officeDocument/2006/relationships/hyperlink" Target="https://www.sec.gov/Archives/edgar/data/1116132/000111613218000021/0001116132-18-000021-index.html" TargetMode="External"/><Relationship Id="rId47" Type="http://schemas.openxmlformats.org/officeDocument/2006/relationships/hyperlink" Target="https://www.sec.gov/Archives/edgar/data/1116132/000111613220000022/0001116132-20-000022-index.htm" TargetMode="External"/><Relationship Id="rId50" Type="http://schemas.openxmlformats.org/officeDocument/2006/relationships/hyperlink" Target="https://www.sec.gov/Archives/edgar/data/1116132/000111613222000018/0001116132-22-000018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116132/000095012305010967/y12642e10vk.htm" TargetMode="External"/><Relationship Id="rId29" Type="http://schemas.openxmlformats.org/officeDocument/2006/relationships/hyperlink" Target="https://www.sec.gov/Archives/edgar/data/1116132/000114420411048771/0001144204-11-048771-index.html" TargetMode="External"/><Relationship Id="rId11" Type="http://schemas.openxmlformats.org/officeDocument/2006/relationships/hyperlink" Target="https://www.sec.gov/Archives/edgar/data/1116132/000095012302009068/0000950123-02-009068-index.html" TargetMode="External"/><Relationship Id="rId24" Type="http://schemas.openxmlformats.org/officeDocument/2006/relationships/hyperlink" Target="https://www.sec.gov/Archives/edgar/data/1116132/000114420409044645/0001144204-09-044645-index.html" TargetMode="External"/><Relationship Id="rId32" Type="http://schemas.openxmlformats.org/officeDocument/2006/relationships/hyperlink" Target="https://sec.gov/" TargetMode="External"/><Relationship Id="rId37" Type="http://schemas.openxmlformats.org/officeDocument/2006/relationships/hyperlink" Target="https://www.sec.gov/Archives/edgar/data/1116132/000111613215000010/0001116132-15-000010-index.html" TargetMode="External"/><Relationship Id="rId40" Type="http://schemas.openxmlformats.org/officeDocument/2006/relationships/hyperlink" Target="https://www.sec.gov/Archives/edgar/data/1116132/000111613217000011/0001116132-17-000011-index.html" TargetMode="External"/><Relationship Id="rId45" Type="http://schemas.openxmlformats.org/officeDocument/2006/relationships/hyperlink" Target="https://www.sec.gov/Archives/edgar/data/1116132/000111613219000016/tpr6302018-10k1.htm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116132/000095012302009068/0000950123-02-009068-index.html" TargetMode="External"/><Relationship Id="rId19" Type="http://schemas.openxmlformats.org/officeDocument/2006/relationships/hyperlink" Target="https://www.sec.gov/Archives/edgar/data/1116132/000095013606007118/file1.htm" TargetMode="External"/><Relationship Id="rId31" Type="http://schemas.openxmlformats.org/officeDocument/2006/relationships/hyperlink" Target="https://www.sec.gov/Archives/edgar/data/1116132/000114420412047660/0001144204-12-047660-index.html" TargetMode="External"/><Relationship Id="rId44" Type="http://schemas.openxmlformats.org/officeDocument/2006/relationships/hyperlink" Target="https://www.sec.gov/Archives/edgar/data/1116132/000111613219000016/tpr6302018-10k1.htm" TargetMode="External"/><Relationship Id="rId52" Type="http://schemas.openxmlformats.org/officeDocument/2006/relationships/hyperlink" Target="https://finbox.com/NYSE:TPR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116132/000095012301506710/0000950123-01-506710-index.htm" TargetMode="External"/><Relationship Id="rId14" Type="http://schemas.openxmlformats.org/officeDocument/2006/relationships/hyperlink" Target="https://www.sec.gov/Archives/edgar/data/1116132/000095012304011048/0000950123-04-011048-index.html" TargetMode="External"/><Relationship Id="rId22" Type="http://schemas.openxmlformats.org/officeDocument/2006/relationships/hyperlink" Target="https://www.sec.gov/Archives/edgar/data/1116132/000114420408049205/0001144204-08-049205-index.html" TargetMode="External"/><Relationship Id="rId27" Type="http://schemas.openxmlformats.org/officeDocument/2006/relationships/hyperlink" Target="https://www.sec.gov/Archives/edgar/data/1116132/000114420410046620/0001144204-10-046620-index.html" TargetMode="External"/><Relationship Id="rId30" Type="http://schemas.openxmlformats.org/officeDocument/2006/relationships/hyperlink" Target="https://www.sec.gov/Archives/edgar/data/1116132/000114420412047660/0001144204-12-047660-index.html" TargetMode="External"/><Relationship Id="rId35" Type="http://schemas.openxmlformats.org/officeDocument/2006/relationships/hyperlink" Target="https://www.sec.gov/Archives/edgar/data/1116132/000111613214000003/0001116132-14-000003-index.html" TargetMode="External"/><Relationship Id="rId43" Type="http://schemas.openxmlformats.org/officeDocument/2006/relationships/hyperlink" Target="https://www.sec.gov/Archives/edgar/data/1116132/000111613218000021/0001116132-18-000021-index.html" TargetMode="External"/><Relationship Id="rId48" Type="http://schemas.openxmlformats.org/officeDocument/2006/relationships/hyperlink" Target="https://www.sec.gov/Archives/edgar/data/1116132/000111613221000020/0001116132-21-000020-index.htm" TargetMode="External"/><Relationship Id="rId8" Type="http://schemas.openxmlformats.org/officeDocument/2006/relationships/hyperlink" Target="https://www.sec.gov/Archives/edgar/data/1116132/000095012301506710/0000950123-01-506710-index.htm" TargetMode="External"/><Relationship Id="rId51" Type="http://schemas.openxmlformats.org/officeDocument/2006/relationships/hyperlink" Target="https://www.sec.gov/Archives/edgar/data/1116132/000111613222000018/0001116132-22-000018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116132/000095012303010503/0000950123-03-010503-index.html" TargetMode="External"/><Relationship Id="rId17" Type="http://schemas.openxmlformats.org/officeDocument/2006/relationships/hyperlink" Target="https://www.sec.gov/Archives/edgar/data/1116132/000095012305010967/y12642e10vk.htm" TargetMode="External"/><Relationship Id="rId25" Type="http://schemas.openxmlformats.org/officeDocument/2006/relationships/hyperlink" Target="https://www.sec.gov/Archives/edgar/data/1116132/000114420409044645/0001144204-09-044645-index.html" TargetMode="External"/><Relationship Id="rId33" Type="http://schemas.openxmlformats.org/officeDocument/2006/relationships/hyperlink" Target="https://sec.gov/" TargetMode="External"/><Relationship Id="rId38" Type="http://schemas.openxmlformats.org/officeDocument/2006/relationships/hyperlink" Target="https://www.sec.gov/Archives/edgar/data/1116132/000111613216000026/coh7022016-10k.htm" TargetMode="External"/><Relationship Id="rId46" Type="http://schemas.openxmlformats.org/officeDocument/2006/relationships/hyperlink" Target="https://www.sec.gov/Archives/edgar/data/1116132/000111613220000022/0001116132-20-000022-index.htm" TargetMode="External"/><Relationship Id="rId20" Type="http://schemas.openxmlformats.org/officeDocument/2006/relationships/hyperlink" Target="https://www.sec.gov/Archives/edgar/data/1116132/000114420407046122/0001144204-07-046122-index.html" TargetMode="External"/><Relationship Id="rId41" Type="http://schemas.openxmlformats.org/officeDocument/2006/relationships/hyperlink" Target="https://www.sec.gov/Archives/edgar/data/1116132/000111613217000011/0001116132-17-000011-index.html" TargetMode="External"/><Relationship Id="rId1" Type="http://schemas.openxmlformats.org/officeDocument/2006/relationships/hyperlink" Target="https://roic.ai/company/TPR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116132/000095012304011048/0000950123-04-011048-index.html" TargetMode="External"/><Relationship Id="rId23" Type="http://schemas.openxmlformats.org/officeDocument/2006/relationships/hyperlink" Target="https://www.sec.gov/Archives/edgar/data/1116132/000114420408049205/0001144204-08-049205-index.html" TargetMode="External"/><Relationship Id="rId28" Type="http://schemas.openxmlformats.org/officeDocument/2006/relationships/hyperlink" Target="https://www.sec.gov/Archives/edgar/data/1116132/000114420411048771/0001144204-11-048771-index.html" TargetMode="External"/><Relationship Id="rId36" Type="http://schemas.openxmlformats.org/officeDocument/2006/relationships/hyperlink" Target="https://www.sec.gov/Archives/edgar/data/1116132/000111613215000010/0001116132-15-000010-index.html" TargetMode="External"/><Relationship Id="rId49" Type="http://schemas.openxmlformats.org/officeDocument/2006/relationships/hyperlink" Target="https://www.sec.gov/Archives/edgar/data/1116132/000111613221000020/0001116132-21-000020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8"/>
  <sheetViews>
    <sheetView tabSelected="1" zoomScale="80" zoomScaleNormal="80" workbookViewId="0">
      <pane xSplit="1" ySplit="1" topLeftCell="B2" activePane="bottomRight" state="frozen"/>
      <selection pane="topRight"/>
      <selection pane="bottomLeft"/>
      <selection pane="bottomRight" activeCell="AC103" sqref="AC103"/>
    </sheetView>
  </sheetViews>
  <sheetFormatPr baseColWidth="10" defaultRowHeight="16" x14ac:dyDescent="0.2"/>
  <cols>
    <col min="1" max="1" width="50" customWidth="1"/>
    <col min="2" max="26" width="15" customWidth="1"/>
    <col min="27" max="35" width="21" customWidth="1"/>
  </cols>
  <sheetData>
    <row r="1" spans="1:35" ht="22" thickBot="1" x14ac:dyDescent="0.3">
      <c r="A1" s="3" t="e" vm="1">
        <v>#VALUE!</v>
      </c>
      <c r="B1" s="8">
        <v>1998</v>
      </c>
      <c r="C1" s="8">
        <v>1999</v>
      </c>
      <c r="D1" s="8">
        <v>2000</v>
      </c>
      <c r="E1" s="8">
        <v>2001</v>
      </c>
      <c r="F1" s="8">
        <v>2002</v>
      </c>
      <c r="G1" s="8">
        <v>2003</v>
      </c>
      <c r="H1" s="8">
        <v>2004</v>
      </c>
      <c r="I1" s="8">
        <v>2005</v>
      </c>
      <c r="J1" s="8">
        <v>2006</v>
      </c>
      <c r="K1" s="8">
        <v>2007</v>
      </c>
      <c r="L1" s="8">
        <v>2008</v>
      </c>
      <c r="M1" s="8">
        <v>2009</v>
      </c>
      <c r="N1" s="8">
        <v>2010</v>
      </c>
      <c r="O1" s="8">
        <v>2011</v>
      </c>
      <c r="P1" s="8">
        <v>2012</v>
      </c>
      <c r="Q1" s="8">
        <v>2013</v>
      </c>
      <c r="R1" s="8">
        <v>2014</v>
      </c>
      <c r="S1" s="8">
        <v>2015</v>
      </c>
      <c r="T1" s="8">
        <v>2016</v>
      </c>
      <c r="U1" s="8">
        <v>2017</v>
      </c>
      <c r="V1" s="8">
        <v>2018</v>
      </c>
      <c r="W1" s="8">
        <v>2019</v>
      </c>
      <c r="X1" s="8">
        <v>2020</v>
      </c>
      <c r="Y1" s="8">
        <v>2021</v>
      </c>
      <c r="Z1" s="8">
        <v>2022</v>
      </c>
      <c r="AA1" s="27">
        <v>2023</v>
      </c>
      <c r="AB1" s="27">
        <v>2024</v>
      </c>
      <c r="AC1" s="27">
        <v>2025</v>
      </c>
      <c r="AD1" s="27">
        <v>2026</v>
      </c>
      <c r="AE1" s="27">
        <v>2027</v>
      </c>
    </row>
    <row r="2" spans="1:35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/>
      <c r="AE2" s="9"/>
      <c r="AF2" s="9"/>
      <c r="AG2" s="9"/>
      <c r="AH2" s="9"/>
      <c r="AI2" s="9"/>
    </row>
    <row r="3" spans="1:35" ht="40" x14ac:dyDescent="0.25">
      <c r="A3" s="5" t="s">
        <v>1</v>
      </c>
      <c r="B3" s="1">
        <v>513915000</v>
      </c>
      <c r="C3" s="1">
        <v>500944000</v>
      </c>
      <c r="D3" s="1">
        <v>548918000</v>
      </c>
      <c r="E3" s="1">
        <v>616079000</v>
      </c>
      <c r="F3" s="1">
        <v>719403000</v>
      </c>
      <c r="G3" s="1">
        <v>953226000</v>
      </c>
      <c r="H3" s="1">
        <v>1321106000</v>
      </c>
      <c r="I3" s="1">
        <v>1710423000</v>
      </c>
      <c r="J3" s="1">
        <v>2111501000</v>
      </c>
      <c r="K3" s="1">
        <v>2612456000</v>
      </c>
      <c r="L3" s="1">
        <v>3180757000</v>
      </c>
      <c r="M3" s="1">
        <v>3230468000</v>
      </c>
      <c r="N3" s="1">
        <v>3607636000</v>
      </c>
      <c r="O3" s="1">
        <v>4158507000</v>
      </c>
      <c r="P3" s="1">
        <v>4763180000</v>
      </c>
      <c r="Q3" s="1">
        <v>5075390000</v>
      </c>
      <c r="R3" s="1">
        <v>4806226000</v>
      </c>
      <c r="S3" s="1">
        <v>4191600000</v>
      </c>
      <c r="T3" s="1">
        <v>4491800000</v>
      </c>
      <c r="U3" s="1">
        <v>4488300000</v>
      </c>
      <c r="V3" s="1">
        <v>5880000000</v>
      </c>
      <c r="W3" s="1">
        <v>6027100000</v>
      </c>
      <c r="X3" s="1">
        <v>4961400000</v>
      </c>
      <c r="Y3" s="1">
        <v>5746300000</v>
      </c>
      <c r="Z3" s="1">
        <v>6684500000</v>
      </c>
      <c r="AA3" s="28">
        <v>6626000000</v>
      </c>
      <c r="AB3" s="28">
        <v>6966000000</v>
      </c>
      <c r="AC3" s="28">
        <v>7338000000</v>
      </c>
      <c r="AD3" s="28">
        <v>7716000000</v>
      </c>
      <c r="AE3" s="28">
        <v>7731000000</v>
      </c>
      <c r="AF3" s="18" t="s">
        <v>109</v>
      </c>
      <c r="AG3" s="19" t="s">
        <v>110</v>
      </c>
      <c r="AH3" s="19" t="s">
        <v>111</v>
      </c>
      <c r="AI3" s="19" t="s">
        <v>112</v>
      </c>
    </row>
    <row r="4" spans="1:35" ht="19" x14ac:dyDescent="0.25">
      <c r="A4" s="14" t="s">
        <v>94</v>
      </c>
      <c r="B4" s="1"/>
      <c r="C4" s="15">
        <f>(C3/B3)-1</f>
        <v>-2.5239582421217488E-2</v>
      </c>
      <c r="D4" s="15">
        <f>(D3/C3)-1</f>
        <v>9.5767191542367902E-2</v>
      </c>
      <c r="E4" s="15">
        <f>(E3/D3)-1</f>
        <v>0.12235160807260836</v>
      </c>
      <c r="F4" s="15">
        <f t="shared" ref="F4:AE4" si="0">(F3/E3)-1</f>
        <v>0.16771225768123887</v>
      </c>
      <c r="G4" s="15">
        <f t="shared" si="0"/>
        <v>0.32502366545594064</v>
      </c>
      <c r="H4" s="16">
        <f t="shared" si="0"/>
        <v>0.38593156292421726</v>
      </c>
      <c r="I4" s="16">
        <f t="shared" si="0"/>
        <v>0.29469020653906641</v>
      </c>
      <c r="J4" s="16">
        <f t="shared" si="0"/>
        <v>0.2344905324589297</v>
      </c>
      <c r="K4" s="16">
        <f t="shared" si="0"/>
        <v>0.23725065723388239</v>
      </c>
      <c r="L4" s="16">
        <f t="shared" si="0"/>
        <v>0.21753514700343279</v>
      </c>
      <c r="M4" s="16">
        <f t="shared" si="0"/>
        <v>1.5628669527411265E-2</v>
      </c>
      <c r="N4" s="16">
        <f t="shared" si="0"/>
        <v>0.11675336205156661</v>
      </c>
      <c r="O4" s="16">
        <f t="shared" si="0"/>
        <v>0.15269583738492454</v>
      </c>
      <c r="P4" s="16">
        <f t="shared" si="0"/>
        <v>0.14540627201060374</v>
      </c>
      <c r="Q4" s="16">
        <f t="shared" si="0"/>
        <v>6.5546546634811298E-2</v>
      </c>
      <c r="R4" s="16">
        <f t="shared" si="0"/>
        <v>-5.3033165924194936E-2</v>
      </c>
      <c r="S4" s="16">
        <f t="shared" si="0"/>
        <v>-0.12788121074622794</v>
      </c>
      <c r="T4" s="16">
        <f t="shared" si="0"/>
        <v>7.1619429334860207E-2</v>
      </c>
      <c r="U4" s="16">
        <f t="shared" si="0"/>
        <v>-7.7919764904932354E-4</v>
      </c>
      <c r="V4" s="16">
        <f t="shared" si="0"/>
        <v>0.31007285609250723</v>
      </c>
      <c r="W4" s="16">
        <f t="shared" si="0"/>
        <v>2.501700680272112E-2</v>
      </c>
      <c r="X4" s="16">
        <f t="shared" si="0"/>
        <v>-0.17681803852599098</v>
      </c>
      <c r="Y4" s="16">
        <f t="shared" si="0"/>
        <v>0.158201314145201</v>
      </c>
      <c r="Z4" s="16">
        <f t="shared" si="0"/>
        <v>0.1632702782660147</v>
      </c>
      <c r="AA4" s="16">
        <f t="shared" si="0"/>
        <v>-8.7515894980926268E-3</v>
      </c>
      <c r="AB4" s="16">
        <f t="shared" si="0"/>
        <v>5.1313009357078165E-2</v>
      </c>
      <c r="AC4" s="16">
        <f t="shared" si="0"/>
        <v>5.3402239448750999E-2</v>
      </c>
      <c r="AD4" s="16">
        <f t="shared" si="0"/>
        <v>5.1512673753066229E-2</v>
      </c>
      <c r="AE4" s="16">
        <f t="shared" si="0"/>
        <v>1.9440124416796323E-3</v>
      </c>
      <c r="AF4" s="17">
        <f>(Z4+Y4+X4)/3</f>
        <v>4.8217851295074908E-2</v>
      </c>
      <c r="AG4" s="17">
        <f>(Z20+Y20+X20)/3</f>
        <v>-1.9948083650874373</v>
      </c>
      <c r="AH4" s="17">
        <f>(Z29+Y29+X29)/3</f>
        <v>-1.4220937051644711</v>
      </c>
      <c r="AI4" s="17">
        <f>(Z105+Y105+X105)/3</f>
        <v>1.3362854516269245</v>
      </c>
    </row>
    <row r="5" spans="1:35" ht="19" x14ac:dyDescent="0.25">
      <c r="A5" s="5" t="s">
        <v>2</v>
      </c>
      <c r="B5" s="1">
        <v>235512000</v>
      </c>
      <c r="C5" s="1">
        <v>226190000</v>
      </c>
      <c r="D5" s="1">
        <v>197457000</v>
      </c>
      <c r="E5" s="1">
        <v>218507000</v>
      </c>
      <c r="F5" s="1">
        <v>236041000</v>
      </c>
      <c r="G5" s="1">
        <v>275797000</v>
      </c>
      <c r="H5" s="1">
        <v>331024000</v>
      </c>
      <c r="I5" s="1">
        <v>399652000</v>
      </c>
      <c r="J5" s="1">
        <v>472622000</v>
      </c>
      <c r="K5" s="1">
        <v>589470000</v>
      </c>
      <c r="L5" s="1">
        <v>773654000</v>
      </c>
      <c r="M5" s="1">
        <v>907858000</v>
      </c>
      <c r="N5" s="1">
        <v>973945000</v>
      </c>
      <c r="O5" s="1">
        <v>1134966000</v>
      </c>
      <c r="P5" s="1">
        <v>1297102000</v>
      </c>
      <c r="Q5" s="1">
        <v>1377242000</v>
      </c>
      <c r="R5" s="1">
        <v>1509263000</v>
      </c>
      <c r="S5" s="1">
        <v>1283000000</v>
      </c>
      <c r="T5" s="1">
        <v>1440500000</v>
      </c>
      <c r="U5" s="1">
        <v>1407200000</v>
      </c>
      <c r="V5" s="1">
        <v>2026100000</v>
      </c>
      <c r="W5" s="1">
        <v>1973400000</v>
      </c>
      <c r="X5" s="1">
        <v>1722100000</v>
      </c>
      <c r="Y5" s="1">
        <v>1664400000</v>
      </c>
      <c r="Z5" s="1">
        <v>2034100000</v>
      </c>
    </row>
    <row r="6" spans="1:35" ht="20" x14ac:dyDescent="0.25">
      <c r="A6" s="6" t="s">
        <v>3</v>
      </c>
      <c r="B6" s="10">
        <v>278403000</v>
      </c>
      <c r="C6" s="10">
        <v>274754000</v>
      </c>
      <c r="D6" s="10">
        <v>351461000</v>
      </c>
      <c r="E6" s="10">
        <v>397572000</v>
      </c>
      <c r="F6" s="10">
        <v>483362000</v>
      </c>
      <c r="G6" s="10">
        <v>677429000</v>
      </c>
      <c r="H6" s="10">
        <v>990082000</v>
      </c>
      <c r="I6" s="10">
        <v>1310771000</v>
      </c>
      <c r="J6" s="10">
        <v>1638879000</v>
      </c>
      <c r="K6" s="10">
        <v>2022986000</v>
      </c>
      <c r="L6" s="10">
        <v>2407103000</v>
      </c>
      <c r="M6" s="10">
        <v>2322610000</v>
      </c>
      <c r="N6" s="10">
        <v>2633691000</v>
      </c>
      <c r="O6" s="10">
        <v>3023541000</v>
      </c>
      <c r="P6" s="10">
        <v>3466078000</v>
      </c>
      <c r="Q6" s="10">
        <v>3698148000</v>
      </c>
      <c r="R6" s="10">
        <v>3296963000</v>
      </c>
      <c r="S6" s="10">
        <v>2908600000</v>
      </c>
      <c r="T6" s="10">
        <v>3051300000</v>
      </c>
      <c r="U6" s="10">
        <v>3081100000</v>
      </c>
      <c r="V6" s="10">
        <v>3853900000</v>
      </c>
      <c r="W6" s="10">
        <v>4053700000</v>
      </c>
      <c r="X6" s="10">
        <v>3239300000</v>
      </c>
      <c r="Y6" s="10">
        <v>4081900000</v>
      </c>
      <c r="Z6" s="10">
        <v>4650400000</v>
      </c>
      <c r="AF6" s="18" t="s">
        <v>113</v>
      </c>
      <c r="AG6" s="19" t="s">
        <v>114</v>
      </c>
      <c r="AH6" s="19" t="s">
        <v>115</v>
      </c>
      <c r="AI6" s="19" t="s">
        <v>116</v>
      </c>
    </row>
    <row r="7" spans="1:35" ht="19" x14ac:dyDescent="0.25">
      <c r="A7" s="5" t="s">
        <v>4</v>
      </c>
      <c r="B7" s="2">
        <v>0.54169999999999996</v>
      </c>
      <c r="C7" s="2">
        <v>0.54849999999999999</v>
      </c>
      <c r="D7" s="2">
        <v>0.64029999999999998</v>
      </c>
      <c r="E7" s="2">
        <v>0.64529999999999998</v>
      </c>
      <c r="F7" s="2">
        <v>0.67190000000000005</v>
      </c>
      <c r="G7" s="2">
        <v>0.7107</v>
      </c>
      <c r="H7" s="2">
        <v>0.74939999999999996</v>
      </c>
      <c r="I7" s="2">
        <v>0.76629999999999998</v>
      </c>
      <c r="J7" s="2">
        <v>0.7762</v>
      </c>
      <c r="K7" s="2">
        <v>0.77439999999999998</v>
      </c>
      <c r="L7" s="2">
        <v>0.75680000000000003</v>
      </c>
      <c r="M7" s="2">
        <v>0.71899999999999997</v>
      </c>
      <c r="N7" s="2">
        <v>0.73</v>
      </c>
      <c r="O7" s="2">
        <v>0.72709999999999997</v>
      </c>
      <c r="P7" s="2">
        <v>0.72770000000000001</v>
      </c>
      <c r="Q7" s="2">
        <v>0.72860000000000003</v>
      </c>
      <c r="R7" s="2">
        <v>0.68600000000000005</v>
      </c>
      <c r="S7" s="2">
        <v>0.69389999999999996</v>
      </c>
      <c r="T7" s="2">
        <v>0.67930000000000001</v>
      </c>
      <c r="U7" s="2">
        <v>0.6865</v>
      </c>
      <c r="V7" s="2">
        <v>0.65539999999999998</v>
      </c>
      <c r="W7" s="2">
        <v>0.67259999999999998</v>
      </c>
      <c r="X7" s="2">
        <v>0.65290000000000004</v>
      </c>
      <c r="Y7" s="2">
        <v>0.71040000000000003</v>
      </c>
      <c r="Z7" s="2">
        <v>0.69569999999999999</v>
      </c>
      <c r="AF7" s="17">
        <f>Z7</f>
        <v>0.69569999999999999</v>
      </c>
      <c r="AG7" s="20">
        <f>Z21</f>
        <v>0.1946</v>
      </c>
      <c r="AH7" s="20">
        <f>Z30</f>
        <v>0.12809999999999999</v>
      </c>
      <c r="AI7" s="20">
        <f>Z106/Z3</f>
        <v>0.11359114369062757</v>
      </c>
    </row>
    <row r="8" spans="1:35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35" ht="19" customHeight="1" x14ac:dyDescent="0.25">
      <c r="A9" s="14" t="s">
        <v>95</v>
      </c>
      <c r="B9" s="15">
        <f>B8/B3</f>
        <v>0</v>
      </c>
      <c r="C9" s="15">
        <f t="shared" ref="C9:Z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F9" s="18" t="s">
        <v>96</v>
      </c>
      <c r="AG9" s="19" t="s">
        <v>97</v>
      </c>
      <c r="AH9" s="19" t="s">
        <v>98</v>
      </c>
      <c r="AI9" s="19" t="s">
        <v>99</v>
      </c>
    </row>
    <row r="10" spans="1:35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F10" s="17">
        <f>Z9</f>
        <v>0</v>
      </c>
      <c r="AG10" s="20">
        <f>Z13</f>
        <v>0.51979953624055653</v>
      </c>
      <c r="AH10" s="20">
        <f>Z80</f>
        <v>1.0801107038671553E-2</v>
      </c>
      <c r="AI10" s="20">
        <f>Z89</f>
        <v>1.4047423143092229E-2</v>
      </c>
    </row>
    <row r="11" spans="1:35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</row>
    <row r="12" spans="1:35" ht="20" x14ac:dyDescent="0.25">
      <c r="A12" s="5" t="s">
        <v>8</v>
      </c>
      <c r="B12" s="1">
        <v>253390000</v>
      </c>
      <c r="C12" s="1">
        <v>248171000</v>
      </c>
      <c r="D12" s="1">
        <v>272816000</v>
      </c>
      <c r="E12" s="1">
        <v>291315000</v>
      </c>
      <c r="F12" s="1">
        <v>346354000</v>
      </c>
      <c r="G12" s="1">
        <v>433667000</v>
      </c>
      <c r="H12" s="1">
        <v>545617000</v>
      </c>
      <c r="I12" s="1">
        <v>688961000</v>
      </c>
      <c r="J12" s="1">
        <v>874275000</v>
      </c>
      <c r="K12" s="1">
        <v>1029589000</v>
      </c>
      <c r="L12" s="1">
        <v>1259974000</v>
      </c>
      <c r="M12" s="1">
        <v>1350697000</v>
      </c>
      <c r="N12" s="1">
        <v>1483520000</v>
      </c>
      <c r="O12" s="1">
        <v>1718617000</v>
      </c>
      <c r="P12" s="1">
        <v>1954089000</v>
      </c>
      <c r="Q12" s="1">
        <v>2173607000</v>
      </c>
      <c r="R12" s="1">
        <v>2176889000</v>
      </c>
      <c r="S12" s="1">
        <v>2290600000</v>
      </c>
      <c r="T12" s="1">
        <v>2397800000</v>
      </c>
      <c r="U12" s="1">
        <v>2293700000</v>
      </c>
      <c r="V12" s="1">
        <v>3183100000</v>
      </c>
      <c r="W12" s="1">
        <v>3239600000</v>
      </c>
      <c r="X12" s="1">
        <v>3312400000</v>
      </c>
      <c r="Y12" s="1">
        <v>3113900000</v>
      </c>
      <c r="Z12" s="1">
        <v>3474600000</v>
      </c>
      <c r="AF12" s="18" t="s">
        <v>117</v>
      </c>
      <c r="AG12" s="19" t="s">
        <v>118</v>
      </c>
      <c r="AH12" s="19" t="s">
        <v>119</v>
      </c>
      <c r="AI12" s="19" t="s">
        <v>120</v>
      </c>
    </row>
    <row r="13" spans="1:35" ht="19" x14ac:dyDescent="0.25">
      <c r="A13" s="14" t="s">
        <v>100</v>
      </c>
      <c r="B13" s="15">
        <f>B12/B3</f>
        <v>0.49305819055680417</v>
      </c>
      <c r="C13" s="15">
        <f t="shared" ref="C13:Z13" si="2">C12/C3</f>
        <v>0.49540667220288098</v>
      </c>
      <c r="D13" s="15">
        <f t="shared" si="2"/>
        <v>0.49700683890854369</v>
      </c>
      <c r="E13" s="15">
        <f t="shared" si="2"/>
        <v>0.47285331913601991</v>
      </c>
      <c r="F13" s="15">
        <f t="shared" si="2"/>
        <v>0.48144642154675477</v>
      </c>
      <c r="G13" s="15">
        <f t="shared" si="2"/>
        <v>0.45494667581454973</v>
      </c>
      <c r="H13" s="15">
        <f t="shared" si="2"/>
        <v>0.41300016804102019</v>
      </c>
      <c r="I13" s="15">
        <f t="shared" si="2"/>
        <v>0.40280152921236445</v>
      </c>
      <c r="J13" s="15">
        <f t="shared" si="2"/>
        <v>0.41405379395984182</v>
      </c>
      <c r="K13" s="15">
        <f t="shared" si="2"/>
        <v>0.39410769023478293</v>
      </c>
      <c r="L13" s="15">
        <f t="shared" si="2"/>
        <v>0.39612394156485392</v>
      </c>
      <c r="M13" s="15">
        <f t="shared" si="2"/>
        <v>0.41811186490626123</v>
      </c>
      <c r="N13" s="15">
        <f t="shared" si="2"/>
        <v>0.41121665267782004</v>
      </c>
      <c r="O13" s="15">
        <f t="shared" si="2"/>
        <v>0.41327740941640834</v>
      </c>
      <c r="P13" s="15">
        <f t="shared" si="2"/>
        <v>0.41024882536456736</v>
      </c>
      <c r="Q13" s="15">
        <f t="shared" si="2"/>
        <v>0.42826403488204845</v>
      </c>
      <c r="R13" s="15">
        <f t="shared" si="2"/>
        <v>0.45293105234751757</v>
      </c>
      <c r="S13" s="15">
        <f t="shared" si="2"/>
        <v>0.54647390018131503</v>
      </c>
      <c r="T13" s="15">
        <f t="shared" si="2"/>
        <v>0.53381717796874306</v>
      </c>
      <c r="U13" s="15">
        <f t="shared" si="2"/>
        <v>0.51103981462914694</v>
      </c>
      <c r="V13" s="15">
        <f t="shared" si="2"/>
        <v>0.54134353741496599</v>
      </c>
      <c r="W13" s="15">
        <f t="shared" si="2"/>
        <v>0.53750559970798562</v>
      </c>
      <c r="X13" s="15">
        <f t="shared" si="2"/>
        <v>0.66763413552626272</v>
      </c>
      <c r="Y13" s="15">
        <f t="shared" si="2"/>
        <v>0.54189652472025474</v>
      </c>
      <c r="Z13" s="15">
        <f t="shared" si="2"/>
        <v>0.51979953624055653</v>
      </c>
      <c r="AF13" s="17">
        <f>Z28/Z72</f>
        <v>0.3746663749726537</v>
      </c>
      <c r="AG13" s="20">
        <f>Z28/Z54</f>
        <v>0.11786161617551925</v>
      </c>
      <c r="AH13" s="20">
        <f>Z22/(Z72+Z56+Z61)</f>
        <v>0.21197425589067767</v>
      </c>
      <c r="AI13" s="21">
        <f>Z67/Z72</f>
        <v>2.1788667687595713</v>
      </c>
    </row>
    <row r="14" spans="1:35" ht="19" x14ac:dyDescent="0.25">
      <c r="A14" s="5" t="s">
        <v>9</v>
      </c>
      <c r="B14" s="1" t="s">
        <v>92</v>
      </c>
      <c r="C14" s="1" t="s">
        <v>92</v>
      </c>
      <c r="D14" s="1">
        <v>22628000</v>
      </c>
      <c r="E14" s="1">
        <v>4569000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</row>
    <row r="15" spans="1:35" ht="20" x14ac:dyDescent="0.25">
      <c r="A15" s="5" t="s">
        <v>10</v>
      </c>
      <c r="B15" s="1">
        <v>253390000</v>
      </c>
      <c r="C15" s="1">
        <v>248171000</v>
      </c>
      <c r="D15" s="1">
        <v>295444000</v>
      </c>
      <c r="E15" s="1">
        <v>295884000</v>
      </c>
      <c r="F15" s="1">
        <v>346354000</v>
      </c>
      <c r="G15" s="1">
        <v>433667000</v>
      </c>
      <c r="H15" s="1">
        <v>545617000</v>
      </c>
      <c r="I15" s="1">
        <v>688961000</v>
      </c>
      <c r="J15" s="1">
        <v>874275000</v>
      </c>
      <c r="K15" s="1">
        <v>1029589000</v>
      </c>
      <c r="L15" s="1">
        <v>1259974000</v>
      </c>
      <c r="M15" s="1">
        <v>1350697000</v>
      </c>
      <c r="N15" s="1">
        <v>1483520000</v>
      </c>
      <c r="O15" s="1">
        <v>1718617000</v>
      </c>
      <c r="P15" s="1">
        <v>1954089000</v>
      </c>
      <c r="Q15" s="1">
        <v>2173607000</v>
      </c>
      <c r="R15" s="1">
        <v>2176889000</v>
      </c>
      <c r="S15" s="1">
        <v>2290600000</v>
      </c>
      <c r="T15" s="1">
        <v>2397800000</v>
      </c>
      <c r="U15" s="1">
        <v>2293700000</v>
      </c>
      <c r="V15" s="1">
        <v>3183100000</v>
      </c>
      <c r="W15" s="1">
        <v>3239600000</v>
      </c>
      <c r="X15" s="1">
        <v>3312400000</v>
      </c>
      <c r="Y15" s="1">
        <v>3113900000</v>
      </c>
      <c r="Z15" s="1">
        <v>3474600000</v>
      </c>
      <c r="AF15" s="18" t="s">
        <v>121</v>
      </c>
      <c r="AG15" s="19" t="s">
        <v>122</v>
      </c>
      <c r="AH15" s="19" t="s">
        <v>123</v>
      </c>
      <c r="AI15" s="19" t="s">
        <v>124</v>
      </c>
    </row>
    <row r="16" spans="1:35" ht="19" x14ac:dyDescent="0.25">
      <c r="A16" s="5" t="s">
        <v>11</v>
      </c>
      <c r="B16" s="1">
        <v>488902000</v>
      </c>
      <c r="C16" s="1">
        <v>474361000</v>
      </c>
      <c r="D16" s="1">
        <v>492901000</v>
      </c>
      <c r="E16" s="1">
        <v>514391000</v>
      </c>
      <c r="F16" s="1">
        <v>582395000</v>
      </c>
      <c r="G16" s="1">
        <v>709464000</v>
      </c>
      <c r="H16" s="1">
        <v>876641000</v>
      </c>
      <c r="I16" s="1">
        <v>1088613000</v>
      </c>
      <c r="J16" s="1">
        <v>1346897000</v>
      </c>
      <c r="K16" s="1">
        <v>1619059000</v>
      </c>
      <c r="L16" s="1">
        <v>2033628000</v>
      </c>
      <c r="M16" s="1">
        <v>2258555000</v>
      </c>
      <c r="N16" s="1">
        <v>2457465000</v>
      </c>
      <c r="O16" s="1">
        <v>2853583000</v>
      </c>
      <c r="P16" s="1">
        <v>3251191000</v>
      </c>
      <c r="Q16" s="1">
        <v>3550849000</v>
      </c>
      <c r="R16" s="1">
        <v>3686152000</v>
      </c>
      <c r="S16" s="1">
        <v>3573600000</v>
      </c>
      <c r="T16" s="1">
        <v>3838300000</v>
      </c>
      <c r="U16" s="1">
        <v>3700900000</v>
      </c>
      <c r="V16" s="1">
        <v>5209200000</v>
      </c>
      <c r="W16" s="1">
        <v>5213000000</v>
      </c>
      <c r="X16" s="1">
        <v>5034500000</v>
      </c>
      <c r="Y16" s="1">
        <v>4778300000</v>
      </c>
      <c r="Z16" s="1">
        <v>5508700000</v>
      </c>
      <c r="AF16" s="29">
        <f>(Z35+Y35+X35+W35+V35)/5</f>
        <v>-8.7221635915493284E-3</v>
      </c>
      <c r="AG16" s="30">
        <f>AH101/Z3</f>
        <v>1.479070685915177</v>
      </c>
      <c r="AH16" s="30">
        <f>AH101/Z28</f>
        <v>11.546009576083149</v>
      </c>
      <c r="AI16" s="31">
        <f>AH101/Z106</f>
        <v>13.021003555906756</v>
      </c>
    </row>
    <row r="17" spans="1:32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>
        <v>5168000</v>
      </c>
      <c r="N17" s="1">
        <v>1757000</v>
      </c>
      <c r="O17" s="1">
        <v>1031000</v>
      </c>
      <c r="P17" s="1">
        <v>720000</v>
      </c>
      <c r="Q17" s="1">
        <v>2369000</v>
      </c>
      <c r="R17" s="1">
        <v>2181000</v>
      </c>
      <c r="S17" s="1">
        <v>-6400000</v>
      </c>
      <c r="T17" s="1">
        <v>-26900000</v>
      </c>
      <c r="U17" s="1">
        <v>-28400000</v>
      </c>
      <c r="V17" s="1">
        <v>-74000000</v>
      </c>
      <c r="W17" s="1">
        <v>-47900000</v>
      </c>
      <c r="X17" s="1">
        <v>60100000</v>
      </c>
      <c r="Y17" s="1">
        <v>71400000</v>
      </c>
      <c r="Z17" s="1">
        <v>58700000</v>
      </c>
    </row>
    <row r="18" spans="1:32" ht="20" x14ac:dyDescent="0.25">
      <c r="A18" s="5" t="s">
        <v>13</v>
      </c>
      <c r="B18" s="1" t="s">
        <v>92</v>
      </c>
      <c r="C18" s="1" t="s">
        <v>92</v>
      </c>
      <c r="D18" s="1">
        <v>22628000</v>
      </c>
      <c r="E18" s="1">
        <v>24131000</v>
      </c>
      <c r="F18" s="1">
        <v>25494000</v>
      </c>
      <c r="G18" s="1">
        <v>30231000</v>
      </c>
      <c r="H18" s="1">
        <v>42854000</v>
      </c>
      <c r="I18" s="1">
        <v>57033000</v>
      </c>
      <c r="J18" s="1">
        <v>65115000</v>
      </c>
      <c r="K18" s="1">
        <v>80887000</v>
      </c>
      <c r="L18" s="1">
        <v>100704000</v>
      </c>
      <c r="M18" s="1">
        <v>123014000</v>
      </c>
      <c r="N18" s="1">
        <v>126744000</v>
      </c>
      <c r="O18" s="1">
        <v>125106000</v>
      </c>
      <c r="P18" s="1">
        <v>132909000</v>
      </c>
      <c r="Q18" s="1">
        <v>162987000</v>
      </c>
      <c r="R18" s="1">
        <v>189360000</v>
      </c>
      <c r="S18" s="1">
        <v>191800000</v>
      </c>
      <c r="T18" s="1">
        <v>210600000</v>
      </c>
      <c r="U18" s="1">
        <v>212800000</v>
      </c>
      <c r="V18" s="1">
        <v>260300000</v>
      </c>
      <c r="W18" s="1">
        <v>268200000</v>
      </c>
      <c r="X18" s="1">
        <v>248300000</v>
      </c>
      <c r="Y18" s="1">
        <v>218700000</v>
      </c>
      <c r="Z18" s="1">
        <v>195300000</v>
      </c>
      <c r="AF18" s="18" t="s">
        <v>125</v>
      </c>
    </row>
    <row r="19" spans="1:32" ht="19" x14ac:dyDescent="0.25">
      <c r="A19" s="6" t="s">
        <v>14</v>
      </c>
      <c r="B19" s="10">
        <v>20663000</v>
      </c>
      <c r="C19" s="10">
        <v>16715000</v>
      </c>
      <c r="D19" s="10">
        <v>78258000</v>
      </c>
      <c r="E19" s="10">
        <v>123561000</v>
      </c>
      <c r="F19" s="10">
        <v>158646000</v>
      </c>
      <c r="G19" s="10">
        <v>267444000</v>
      </c>
      <c r="H19" s="10">
        <v>472468000</v>
      </c>
      <c r="I19" s="10">
        <v>680962000</v>
      </c>
      <c r="J19" s="10">
        <v>862342000</v>
      </c>
      <c r="K19" s="10">
        <v>1142693000</v>
      </c>
      <c r="L19" s="10">
        <v>1295669000</v>
      </c>
      <c r="M19" s="10">
        <v>1105263000</v>
      </c>
      <c r="N19" s="10">
        <v>1280429000</v>
      </c>
      <c r="O19" s="10">
        <v>1427356000</v>
      </c>
      <c r="P19" s="10">
        <v>1639292000</v>
      </c>
      <c r="Q19" s="10">
        <v>1685882000</v>
      </c>
      <c r="R19" s="10">
        <v>1313796000</v>
      </c>
      <c r="S19" s="10">
        <v>797000000</v>
      </c>
      <c r="T19" s="10">
        <v>810300000</v>
      </c>
      <c r="U19" s="10">
        <v>943400000</v>
      </c>
      <c r="V19" s="10">
        <v>783100000</v>
      </c>
      <c r="W19" s="10">
        <v>986500000</v>
      </c>
      <c r="X19" s="10">
        <v>-315800000</v>
      </c>
      <c r="Y19" s="10">
        <v>1187400000</v>
      </c>
      <c r="Z19" s="10">
        <v>1301000000</v>
      </c>
      <c r="AF19" s="32">
        <f>Z40-Z56-Z61</f>
        <v>-2308200000</v>
      </c>
    </row>
    <row r="20" spans="1:32" ht="19" customHeight="1" x14ac:dyDescent="0.25">
      <c r="A20" s="14" t="s">
        <v>101</v>
      </c>
      <c r="B20" s="1"/>
      <c r="C20" s="15">
        <f>(C19/B19)-1</f>
        <v>-0.19106615689880457</v>
      </c>
      <c r="D20" s="15">
        <f>(D19/C19)-1</f>
        <v>3.6819024827998801</v>
      </c>
      <c r="E20" s="15">
        <f>(E19/D19)-1</f>
        <v>0.57889289273940037</v>
      </c>
      <c r="F20" s="15">
        <f t="shared" ref="F20:X20" si="3">(F19/E19)-1</f>
        <v>0.28394881880204914</v>
      </c>
      <c r="G20" s="15">
        <f t="shared" si="3"/>
        <v>0.68579100639158885</v>
      </c>
      <c r="H20" s="15">
        <f t="shared" si="3"/>
        <v>0.76660534541810632</v>
      </c>
      <c r="I20" s="15">
        <f t="shared" si="3"/>
        <v>0.44128702896280814</v>
      </c>
      <c r="J20" s="15">
        <f t="shared" si="3"/>
        <v>0.26635847521594447</v>
      </c>
      <c r="K20" s="15">
        <f t="shared" si="3"/>
        <v>0.32510419299999294</v>
      </c>
      <c r="L20" s="15">
        <f t="shared" si="3"/>
        <v>0.13387322754230579</v>
      </c>
      <c r="M20" s="15">
        <f t="shared" si="3"/>
        <v>-0.14695574255461852</v>
      </c>
      <c r="N20" s="15">
        <f t="shared" si="3"/>
        <v>0.15848354645003049</v>
      </c>
      <c r="O20" s="15">
        <f t="shared" si="3"/>
        <v>0.11474826015343287</v>
      </c>
      <c r="P20" s="15">
        <f t="shared" si="3"/>
        <v>0.14848152808409387</v>
      </c>
      <c r="Q20" s="15">
        <f t="shared" si="3"/>
        <v>2.8420806055297065E-2</v>
      </c>
      <c r="R20" s="15">
        <f t="shared" si="3"/>
        <v>-0.22070702457230107</v>
      </c>
      <c r="S20" s="15">
        <f t="shared" si="3"/>
        <v>-0.39336091752448632</v>
      </c>
      <c r="T20" s="15">
        <f t="shared" si="3"/>
        <v>1.6687578419071425E-2</v>
      </c>
      <c r="U20" s="15">
        <f t="shared" si="3"/>
        <v>0.16426015056152043</v>
      </c>
      <c r="V20" s="15">
        <f t="shared" si="3"/>
        <v>-0.16991732033071871</v>
      </c>
      <c r="W20" s="15">
        <f t="shared" si="3"/>
        <v>0.25973694291916738</v>
      </c>
      <c r="X20" s="15">
        <f t="shared" si="3"/>
        <v>-1.3201216421692854</v>
      </c>
      <c r="Y20" s="15">
        <f t="shared" ref="Y20" si="4">(Y19/X19)-1</f>
        <v>-4.7599746675110826</v>
      </c>
      <c r="Z20" s="15">
        <f t="shared" ref="Z20" si="5">(Z19/Y19)-1</f>
        <v>9.5671214418056261E-2</v>
      </c>
    </row>
    <row r="21" spans="1:32" ht="19" x14ac:dyDescent="0.25">
      <c r="A21" s="5" t="s">
        <v>15</v>
      </c>
      <c r="B21" s="2">
        <v>4.02E-2</v>
      </c>
      <c r="C21" s="2">
        <v>3.3399999999999999E-2</v>
      </c>
      <c r="D21" s="2">
        <v>0.1426</v>
      </c>
      <c r="E21" s="2">
        <v>0.2006</v>
      </c>
      <c r="F21" s="2">
        <v>0.2205</v>
      </c>
      <c r="G21" s="2">
        <v>0.28060000000000002</v>
      </c>
      <c r="H21" s="2">
        <v>0.35759999999999997</v>
      </c>
      <c r="I21" s="2">
        <v>0.39810000000000001</v>
      </c>
      <c r="J21" s="2">
        <v>0.40839999999999999</v>
      </c>
      <c r="K21" s="2">
        <v>0.43740000000000001</v>
      </c>
      <c r="L21" s="2">
        <v>0.4073</v>
      </c>
      <c r="M21" s="2">
        <v>0.34210000000000002</v>
      </c>
      <c r="N21" s="2">
        <v>0.35489999999999999</v>
      </c>
      <c r="O21" s="2">
        <v>0.34320000000000001</v>
      </c>
      <c r="P21" s="2">
        <v>0.34420000000000001</v>
      </c>
      <c r="Q21" s="2">
        <v>0.3322</v>
      </c>
      <c r="R21" s="2">
        <v>0.27339999999999998</v>
      </c>
      <c r="S21" s="2">
        <v>0.19009999999999999</v>
      </c>
      <c r="T21" s="2">
        <v>0.1804</v>
      </c>
      <c r="U21" s="2">
        <v>0.2102</v>
      </c>
      <c r="V21" s="2">
        <v>0.13320000000000001</v>
      </c>
      <c r="W21" s="2">
        <v>0.16370000000000001</v>
      </c>
      <c r="X21" s="2">
        <v>-6.3700000000000007E-2</v>
      </c>
      <c r="Y21" s="2">
        <v>0.20660000000000001</v>
      </c>
      <c r="Z21" s="2">
        <v>0.1946</v>
      </c>
    </row>
    <row r="22" spans="1:32" ht="19" x14ac:dyDescent="0.25">
      <c r="A22" s="6" t="s">
        <v>16</v>
      </c>
      <c r="B22" s="10">
        <v>25013000</v>
      </c>
      <c r="C22" s="10">
        <v>19475000</v>
      </c>
      <c r="D22" s="10">
        <v>56017000</v>
      </c>
      <c r="E22" s="10">
        <v>101688000</v>
      </c>
      <c r="F22" s="10">
        <v>133635000</v>
      </c>
      <c r="G22" s="10">
        <v>243762000</v>
      </c>
      <c r="H22" s="10">
        <v>444465000</v>
      </c>
      <c r="I22" s="10">
        <v>621810000</v>
      </c>
      <c r="J22" s="10">
        <v>764604000</v>
      </c>
      <c r="K22" s="10">
        <v>993397000</v>
      </c>
      <c r="L22" s="10">
        <v>1147129000</v>
      </c>
      <c r="M22" s="10">
        <v>971913000</v>
      </c>
      <c r="N22" s="10">
        <v>1150171000</v>
      </c>
      <c r="O22" s="10">
        <v>1304924000</v>
      </c>
      <c r="P22" s="10">
        <v>1511989000</v>
      </c>
      <c r="Q22" s="10">
        <v>1524541000</v>
      </c>
      <c r="R22" s="10">
        <v>1120074000</v>
      </c>
      <c r="S22" s="10">
        <v>618000000</v>
      </c>
      <c r="T22" s="10">
        <v>653500000</v>
      </c>
      <c r="U22" s="10">
        <v>787400000</v>
      </c>
      <c r="V22" s="10">
        <v>670800000</v>
      </c>
      <c r="W22" s="10">
        <v>814100000</v>
      </c>
      <c r="X22" s="10">
        <v>-550800000</v>
      </c>
      <c r="Y22" s="10">
        <v>968000000</v>
      </c>
      <c r="Z22" s="10">
        <v>1175800000</v>
      </c>
    </row>
    <row r="23" spans="1:32" ht="19" x14ac:dyDescent="0.25">
      <c r="A23" s="5" t="s">
        <v>17</v>
      </c>
      <c r="B23" s="2">
        <v>4.87E-2</v>
      </c>
      <c r="C23" s="2">
        <v>3.8899999999999997E-2</v>
      </c>
      <c r="D23" s="2">
        <v>0.10199999999999999</v>
      </c>
      <c r="E23" s="2">
        <v>0.1651</v>
      </c>
      <c r="F23" s="2">
        <v>0.18579999999999999</v>
      </c>
      <c r="G23" s="2">
        <v>0.25569999999999998</v>
      </c>
      <c r="H23" s="2">
        <v>0.33639999999999998</v>
      </c>
      <c r="I23" s="2">
        <v>0.36349999999999999</v>
      </c>
      <c r="J23" s="2">
        <v>0.36209999999999998</v>
      </c>
      <c r="K23" s="2">
        <v>0.38030000000000003</v>
      </c>
      <c r="L23" s="2">
        <v>0.36059999999999998</v>
      </c>
      <c r="M23" s="2">
        <v>0.3009</v>
      </c>
      <c r="N23" s="2">
        <v>0.31879999999999997</v>
      </c>
      <c r="O23" s="2">
        <v>0.31380000000000002</v>
      </c>
      <c r="P23" s="2">
        <v>0.31740000000000002</v>
      </c>
      <c r="Q23" s="2">
        <v>0.3004</v>
      </c>
      <c r="R23" s="2">
        <v>0.23300000000000001</v>
      </c>
      <c r="S23" s="2">
        <v>0.1474</v>
      </c>
      <c r="T23" s="2">
        <v>0.14549999999999999</v>
      </c>
      <c r="U23" s="2">
        <v>0.1754</v>
      </c>
      <c r="V23" s="2">
        <v>0.11409999999999999</v>
      </c>
      <c r="W23" s="2">
        <v>0.1351</v>
      </c>
      <c r="X23" s="2">
        <v>-0.111</v>
      </c>
      <c r="Y23" s="2">
        <v>0.16850000000000001</v>
      </c>
      <c r="Z23" s="2">
        <v>0.1759</v>
      </c>
    </row>
    <row r="24" spans="1:32" ht="19" x14ac:dyDescent="0.25">
      <c r="A24" s="5" t="s">
        <v>18</v>
      </c>
      <c r="B24" s="1">
        <v>-236000</v>
      </c>
      <c r="C24" s="1">
        <v>-414000</v>
      </c>
      <c r="D24" s="1">
        <v>-387000</v>
      </c>
      <c r="E24" s="1">
        <v>-2258000</v>
      </c>
      <c r="F24" s="1">
        <v>-299000</v>
      </c>
      <c r="G24" s="1">
        <v>1059000</v>
      </c>
      <c r="H24" s="1">
        <v>3192000</v>
      </c>
      <c r="I24" s="1">
        <v>15760000</v>
      </c>
      <c r="J24" s="1">
        <v>32623000</v>
      </c>
      <c r="K24" s="1">
        <v>41273000</v>
      </c>
      <c r="L24" s="1">
        <v>47820000</v>
      </c>
      <c r="M24" s="1">
        <v>5168000</v>
      </c>
      <c r="N24" s="1">
        <v>1757000</v>
      </c>
      <c r="O24" s="1">
        <v>-3705000</v>
      </c>
      <c r="P24" s="1">
        <v>-6326000</v>
      </c>
      <c r="Q24" s="1">
        <v>-4015000</v>
      </c>
      <c r="R24" s="1">
        <v>2181000</v>
      </c>
      <c r="S24" s="1">
        <v>-6400000</v>
      </c>
      <c r="T24" s="1">
        <v>-26900000</v>
      </c>
      <c r="U24" s="1">
        <v>-28400000</v>
      </c>
      <c r="V24" s="1">
        <v>-74000000</v>
      </c>
      <c r="W24" s="1">
        <v>-47900000</v>
      </c>
      <c r="X24" s="1">
        <v>-73400000</v>
      </c>
      <c r="Y24" s="1">
        <v>-70700000</v>
      </c>
      <c r="Z24" s="1">
        <v>-128800000</v>
      </c>
    </row>
    <row r="25" spans="1:32" ht="19" x14ac:dyDescent="0.25">
      <c r="A25" s="6" t="s">
        <v>19</v>
      </c>
      <c r="B25" s="10">
        <v>24777000</v>
      </c>
      <c r="C25" s="10">
        <v>19061000</v>
      </c>
      <c r="D25" s="10">
        <v>55630000</v>
      </c>
      <c r="E25" s="10">
        <v>99430000</v>
      </c>
      <c r="F25" s="10">
        <v>133336000</v>
      </c>
      <c r="G25" s="10">
        <v>244821000</v>
      </c>
      <c r="H25" s="10">
        <v>447657000</v>
      </c>
      <c r="I25" s="10">
        <v>637570000</v>
      </c>
      <c r="J25" s="10">
        <v>797227000</v>
      </c>
      <c r="K25" s="10">
        <v>1034670000</v>
      </c>
      <c r="L25" s="10">
        <v>1194949000</v>
      </c>
      <c r="M25" s="10">
        <v>977081000</v>
      </c>
      <c r="N25" s="10">
        <v>1151928000</v>
      </c>
      <c r="O25" s="10">
        <v>1301219000</v>
      </c>
      <c r="P25" s="10">
        <v>1505663000</v>
      </c>
      <c r="Q25" s="10">
        <v>1520526000</v>
      </c>
      <c r="R25" s="10">
        <v>1122255000</v>
      </c>
      <c r="S25" s="10">
        <v>611600000</v>
      </c>
      <c r="T25" s="10">
        <v>626600000</v>
      </c>
      <c r="U25" s="10">
        <v>759000000</v>
      </c>
      <c r="V25" s="10">
        <v>596800000</v>
      </c>
      <c r="W25" s="10">
        <v>766200000</v>
      </c>
      <c r="X25" s="10">
        <v>-624200000</v>
      </c>
      <c r="Y25" s="10">
        <v>897300000</v>
      </c>
      <c r="Z25" s="10">
        <v>1047000000</v>
      </c>
    </row>
    <row r="26" spans="1:32" ht="19" x14ac:dyDescent="0.25">
      <c r="A26" s="5" t="s">
        <v>20</v>
      </c>
      <c r="B26" s="2">
        <v>4.82E-2</v>
      </c>
      <c r="C26" s="2">
        <v>3.8100000000000002E-2</v>
      </c>
      <c r="D26" s="2">
        <v>0.1013</v>
      </c>
      <c r="E26" s="2">
        <v>0.16139999999999999</v>
      </c>
      <c r="F26" s="2">
        <v>0.18529999999999999</v>
      </c>
      <c r="G26" s="2">
        <v>0.25679999999999997</v>
      </c>
      <c r="H26" s="2">
        <v>0.33889999999999998</v>
      </c>
      <c r="I26" s="2">
        <v>0.37280000000000002</v>
      </c>
      <c r="J26" s="2">
        <v>0.37759999999999999</v>
      </c>
      <c r="K26" s="2">
        <v>0.39610000000000001</v>
      </c>
      <c r="L26" s="2">
        <v>0.37569999999999998</v>
      </c>
      <c r="M26" s="2">
        <v>0.30249999999999999</v>
      </c>
      <c r="N26" s="2">
        <v>0.31929999999999997</v>
      </c>
      <c r="O26" s="2">
        <v>0.31290000000000001</v>
      </c>
      <c r="P26" s="2">
        <v>0.31609999999999999</v>
      </c>
      <c r="Q26" s="2">
        <v>0.29959999999999998</v>
      </c>
      <c r="R26" s="2">
        <v>0.23350000000000001</v>
      </c>
      <c r="S26" s="2">
        <v>0.1459</v>
      </c>
      <c r="T26" s="2">
        <v>0.13950000000000001</v>
      </c>
      <c r="U26" s="2">
        <v>0.1691</v>
      </c>
      <c r="V26" s="2">
        <v>0.10150000000000001</v>
      </c>
      <c r="W26" s="2">
        <v>0.12709999999999999</v>
      </c>
      <c r="X26" s="2">
        <v>-0.1258</v>
      </c>
      <c r="Y26" s="2">
        <v>0.15620000000000001</v>
      </c>
      <c r="Z26" s="2">
        <v>0.15659999999999999</v>
      </c>
    </row>
    <row r="27" spans="1:32" ht="19" x14ac:dyDescent="0.25">
      <c r="A27" s="5" t="s">
        <v>21</v>
      </c>
      <c r="B27" s="1" t="s">
        <v>92</v>
      </c>
      <c r="C27" s="1" t="s">
        <v>92</v>
      </c>
      <c r="D27" s="1">
        <v>17027000</v>
      </c>
      <c r="E27" s="1">
        <v>35400000</v>
      </c>
      <c r="F27" s="1">
        <v>47325000</v>
      </c>
      <c r="G27" s="1">
        <v>90585000</v>
      </c>
      <c r="H27" s="1">
        <v>167866000</v>
      </c>
      <c r="I27" s="1">
        <v>235277000</v>
      </c>
      <c r="J27" s="1">
        <v>302950000</v>
      </c>
      <c r="K27" s="1">
        <v>398141000</v>
      </c>
      <c r="L27" s="1">
        <v>411910000</v>
      </c>
      <c r="M27" s="1">
        <v>353712000</v>
      </c>
      <c r="N27" s="1">
        <v>416988000</v>
      </c>
      <c r="O27" s="1">
        <v>420419000</v>
      </c>
      <c r="P27" s="1">
        <v>466753000</v>
      </c>
      <c r="Q27" s="1">
        <v>486106000</v>
      </c>
      <c r="R27" s="1">
        <v>340919000</v>
      </c>
      <c r="S27" s="1">
        <v>209200000</v>
      </c>
      <c r="T27" s="1">
        <v>166100000</v>
      </c>
      <c r="U27" s="1">
        <v>168000000</v>
      </c>
      <c r="V27" s="1">
        <v>199300000</v>
      </c>
      <c r="W27" s="1">
        <v>122800000</v>
      </c>
      <c r="X27" s="1">
        <v>27900000</v>
      </c>
      <c r="Y27" s="1">
        <v>63100000</v>
      </c>
      <c r="Z27" s="1">
        <v>190700000</v>
      </c>
    </row>
    <row r="28" spans="1:32" ht="20" thickBot="1" x14ac:dyDescent="0.3">
      <c r="A28" s="7" t="s">
        <v>22</v>
      </c>
      <c r="B28" s="11">
        <v>20663000</v>
      </c>
      <c r="C28" s="11">
        <v>16715000</v>
      </c>
      <c r="D28" s="11">
        <v>38603000</v>
      </c>
      <c r="E28" s="11">
        <v>64030000</v>
      </c>
      <c r="F28" s="11">
        <v>85827000</v>
      </c>
      <c r="G28" s="11">
        <v>146628000</v>
      </c>
      <c r="H28" s="11">
        <v>261748000</v>
      </c>
      <c r="I28" s="11">
        <v>388652000</v>
      </c>
      <c r="J28" s="11">
        <v>494277000</v>
      </c>
      <c r="K28" s="11">
        <v>663665000</v>
      </c>
      <c r="L28" s="11">
        <v>783055000</v>
      </c>
      <c r="M28" s="11">
        <v>623369000</v>
      </c>
      <c r="N28" s="11">
        <v>734940000</v>
      </c>
      <c r="O28" s="11">
        <v>880800000</v>
      </c>
      <c r="P28" s="11">
        <v>1038910000</v>
      </c>
      <c r="Q28" s="11">
        <v>1034420000</v>
      </c>
      <c r="R28" s="11">
        <v>781336000</v>
      </c>
      <c r="S28" s="11">
        <v>402400000</v>
      </c>
      <c r="T28" s="11">
        <v>460500000</v>
      </c>
      <c r="U28" s="11">
        <v>591000000</v>
      </c>
      <c r="V28" s="11">
        <v>397500000</v>
      </c>
      <c r="W28" s="11">
        <v>643400000</v>
      </c>
      <c r="X28" s="11">
        <v>-652100000</v>
      </c>
      <c r="Y28" s="11">
        <v>834200000</v>
      </c>
      <c r="Z28" s="11">
        <v>856300000</v>
      </c>
    </row>
    <row r="29" spans="1:32" ht="20" customHeight="1" thickTop="1" x14ac:dyDescent="0.25">
      <c r="A29" s="14" t="s">
        <v>102</v>
      </c>
      <c r="B29" s="1"/>
      <c r="C29" s="15">
        <f>(C28/B28)-1</f>
        <v>-0.19106615689880457</v>
      </c>
      <c r="D29" s="15">
        <f>(D28/C28)-1</f>
        <v>1.3094825007478312</v>
      </c>
      <c r="E29" s="15">
        <f>(E28/D28)-1</f>
        <v>0.65867937725047265</v>
      </c>
      <c r="F29" s="15">
        <f t="shared" ref="F29:X29" si="6">(F28/E28)-1</f>
        <v>0.34041855380290498</v>
      </c>
      <c r="G29" s="15">
        <f t="shared" si="6"/>
        <v>0.70841343633122444</v>
      </c>
      <c r="H29" s="15">
        <f t="shared" si="6"/>
        <v>0.78511607605641487</v>
      </c>
      <c r="I29" s="15">
        <f t="shared" si="6"/>
        <v>0.48483273988721987</v>
      </c>
      <c r="J29" s="15">
        <f t="shared" si="6"/>
        <v>0.27177269125078474</v>
      </c>
      <c r="K29" s="15">
        <f t="shared" si="6"/>
        <v>0.3426985273439791</v>
      </c>
      <c r="L29" s="15">
        <f t="shared" si="6"/>
        <v>0.17989497713454838</v>
      </c>
      <c r="M29" s="15">
        <f t="shared" si="6"/>
        <v>-0.20392692722733397</v>
      </c>
      <c r="N29" s="15">
        <f t="shared" si="6"/>
        <v>0.17898066795108525</v>
      </c>
      <c r="O29" s="15">
        <f t="shared" si="6"/>
        <v>0.19846518083108822</v>
      </c>
      <c r="P29" s="15">
        <f t="shared" si="6"/>
        <v>0.17950726612170764</v>
      </c>
      <c r="Q29" s="15">
        <f t="shared" si="6"/>
        <v>-4.3218373102578145E-3</v>
      </c>
      <c r="R29" s="15">
        <f t="shared" si="6"/>
        <v>-0.24466270953771196</v>
      </c>
      <c r="S29" s="15">
        <f t="shared" si="6"/>
        <v>-0.48498469288500723</v>
      </c>
      <c r="T29" s="15">
        <f t="shared" si="6"/>
        <v>0.14438369781312121</v>
      </c>
      <c r="U29" s="15">
        <f t="shared" si="6"/>
        <v>0.28338762214983704</v>
      </c>
      <c r="V29" s="15">
        <f t="shared" si="6"/>
        <v>-0.32741116751269039</v>
      </c>
      <c r="W29" s="15">
        <f t="shared" si="6"/>
        <v>0.61861635220125777</v>
      </c>
      <c r="X29" s="15">
        <f t="shared" si="6"/>
        <v>-2.013521914827479</v>
      </c>
      <c r="Y29" s="15">
        <f t="shared" ref="Y29" si="7">(Y28/X28)-1</f>
        <v>-2.2792516485201659</v>
      </c>
      <c r="Z29" s="15">
        <f t="shared" ref="Z29" si="8">(Z28/Y28)-1</f>
        <v>2.649244785423166E-2</v>
      </c>
    </row>
    <row r="30" spans="1:32" ht="19" x14ac:dyDescent="0.25">
      <c r="A30" s="5" t="s">
        <v>23</v>
      </c>
      <c r="B30" s="2">
        <v>4.02E-2</v>
      </c>
      <c r="C30" s="2">
        <v>3.3399999999999999E-2</v>
      </c>
      <c r="D30" s="2">
        <v>7.0300000000000001E-2</v>
      </c>
      <c r="E30" s="2">
        <v>0.10390000000000001</v>
      </c>
      <c r="F30" s="2">
        <v>0.1193</v>
      </c>
      <c r="G30" s="2">
        <v>0.15379999999999999</v>
      </c>
      <c r="H30" s="2">
        <v>0.1981</v>
      </c>
      <c r="I30" s="2">
        <v>0.22720000000000001</v>
      </c>
      <c r="J30" s="2">
        <v>0.2341</v>
      </c>
      <c r="K30" s="2">
        <v>0.254</v>
      </c>
      <c r="L30" s="2">
        <v>0.2462</v>
      </c>
      <c r="M30" s="2">
        <v>0.193</v>
      </c>
      <c r="N30" s="2">
        <v>0.20369999999999999</v>
      </c>
      <c r="O30" s="2">
        <v>0.21179999999999999</v>
      </c>
      <c r="P30" s="2">
        <v>0.21809999999999999</v>
      </c>
      <c r="Q30" s="2">
        <v>0.20380000000000001</v>
      </c>
      <c r="R30" s="2">
        <v>0.16259999999999999</v>
      </c>
      <c r="S30" s="2">
        <v>9.6000000000000002E-2</v>
      </c>
      <c r="T30" s="2">
        <v>0.10249999999999999</v>
      </c>
      <c r="U30" s="2">
        <v>0.13170000000000001</v>
      </c>
      <c r="V30" s="2">
        <v>6.7599999999999993E-2</v>
      </c>
      <c r="W30" s="2">
        <v>0.10680000000000001</v>
      </c>
      <c r="X30" s="2">
        <v>-0.13139999999999999</v>
      </c>
      <c r="Y30" s="2">
        <v>0.1452</v>
      </c>
      <c r="Z30" s="2">
        <v>0.12809999999999999</v>
      </c>
    </row>
    <row r="31" spans="1:32" ht="19" x14ac:dyDescent="0.25">
      <c r="A31" s="5" t="s">
        <v>24</v>
      </c>
      <c r="B31" s="12">
        <v>7.0000000000000007E-2</v>
      </c>
      <c r="C31" s="12">
        <v>0.06</v>
      </c>
      <c r="D31" s="12">
        <v>0.1</v>
      </c>
      <c r="E31" s="12">
        <v>0.2</v>
      </c>
      <c r="F31" s="12">
        <v>0.24</v>
      </c>
      <c r="G31" s="12">
        <v>0.41</v>
      </c>
      <c r="H31" s="12">
        <v>0.7</v>
      </c>
      <c r="I31" s="12">
        <v>1.03</v>
      </c>
      <c r="J31" s="12">
        <v>1.3</v>
      </c>
      <c r="K31" s="12">
        <v>1.8</v>
      </c>
      <c r="L31" s="12">
        <v>2.2000000000000002</v>
      </c>
      <c r="M31" s="12">
        <v>1.93</v>
      </c>
      <c r="N31" s="12">
        <v>2.36</v>
      </c>
      <c r="O31" s="12">
        <v>2.99</v>
      </c>
      <c r="P31" s="12">
        <v>3.6</v>
      </c>
      <c r="Q31" s="12">
        <v>3.66</v>
      </c>
      <c r="R31" s="12">
        <v>2.81</v>
      </c>
      <c r="S31" s="12">
        <v>1.46</v>
      </c>
      <c r="T31" s="12">
        <v>1.66</v>
      </c>
      <c r="U31" s="12">
        <v>2.11</v>
      </c>
      <c r="V31" s="12">
        <v>1.39</v>
      </c>
      <c r="W31" s="12">
        <v>2.2200000000000002</v>
      </c>
      <c r="X31" s="12">
        <v>-2.34</v>
      </c>
      <c r="Y31" s="12">
        <v>3</v>
      </c>
      <c r="Z31" s="12">
        <v>3.24</v>
      </c>
    </row>
    <row r="32" spans="1:32" ht="19" x14ac:dyDescent="0.25">
      <c r="A32" s="5" t="s">
        <v>25</v>
      </c>
      <c r="B32" s="12">
        <v>7.0000000000000007E-2</v>
      </c>
      <c r="C32" s="12">
        <v>0.06</v>
      </c>
      <c r="D32" s="12">
        <v>0.1</v>
      </c>
      <c r="E32" s="12">
        <v>0.19</v>
      </c>
      <c r="F32" s="12">
        <v>0.23</v>
      </c>
      <c r="G32" s="12">
        <v>0.4</v>
      </c>
      <c r="H32" s="12">
        <v>0.68</v>
      </c>
      <c r="I32" s="12">
        <v>1</v>
      </c>
      <c r="J32" s="12">
        <v>1.27</v>
      </c>
      <c r="K32" s="12">
        <v>1.76</v>
      </c>
      <c r="L32" s="12">
        <v>2.17</v>
      </c>
      <c r="M32" s="12">
        <v>1.91</v>
      </c>
      <c r="N32" s="12">
        <v>2.33</v>
      </c>
      <c r="O32" s="12">
        <v>2.92</v>
      </c>
      <c r="P32" s="12">
        <v>3.53</v>
      </c>
      <c r="Q32" s="12">
        <v>3.61</v>
      </c>
      <c r="R32" s="12">
        <v>2.79</v>
      </c>
      <c r="S32" s="12">
        <v>1.45</v>
      </c>
      <c r="T32" s="12">
        <v>1.65</v>
      </c>
      <c r="U32" s="12">
        <v>2.09</v>
      </c>
      <c r="V32" s="12">
        <v>1.38</v>
      </c>
      <c r="W32" s="12">
        <v>2.21</v>
      </c>
      <c r="X32" s="12">
        <v>-2.34</v>
      </c>
      <c r="Y32" s="12">
        <v>2.95</v>
      </c>
      <c r="Z32" s="12">
        <v>3.17</v>
      </c>
    </row>
    <row r="33" spans="1:26" ht="19" x14ac:dyDescent="0.25">
      <c r="A33" s="5" t="s">
        <v>26</v>
      </c>
      <c r="B33" s="1">
        <v>280208000</v>
      </c>
      <c r="C33" s="1">
        <v>280208000</v>
      </c>
      <c r="D33" s="1">
        <v>339248000</v>
      </c>
      <c r="E33" s="1">
        <v>327440000</v>
      </c>
      <c r="F33" s="1">
        <v>352192000</v>
      </c>
      <c r="G33" s="1">
        <v>359116000</v>
      </c>
      <c r="H33" s="1">
        <v>372120000</v>
      </c>
      <c r="I33" s="1">
        <v>378670000</v>
      </c>
      <c r="J33" s="1">
        <v>379635000</v>
      </c>
      <c r="K33" s="1">
        <v>369661000</v>
      </c>
      <c r="L33" s="1">
        <v>355731000</v>
      </c>
      <c r="M33" s="1">
        <v>323714000</v>
      </c>
      <c r="N33" s="1">
        <v>311413000</v>
      </c>
      <c r="O33" s="1">
        <v>294877000</v>
      </c>
      <c r="P33" s="1">
        <v>288284000</v>
      </c>
      <c r="Q33" s="1">
        <v>282494000</v>
      </c>
      <c r="R33" s="1">
        <v>277790000</v>
      </c>
      <c r="S33" s="1">
        <v>275700000</v>
      </c>
      <c r="T33" s="1">
        <v>277600000</v>
      </c>
      <c r="U33" s="1">
        <v>280600000</v>
      </c>
      <c r="V33" s="1">
        <v>285400000</v>
      </c>
      <c r="W33" s="1">
        <v>289400000</v>
      </c>
      <c r="X33" s="1">
        <v>278600000</v>
      </c>
      <c r="Y33" s="1">
        <v>277900000</v>
      </c>
      <c r="Z33" s="1">
        <v>264300000</v>
      </c>
    </row>
    <row r="34" spans="1:26" ht="19" x14ac:dyDescent="0.25">
      <c r="A34" s="5" t="s">
        <v>27</v>
      </c>
      <c r="B34" s="1">
        <v>280208000</v>
      </c>
      <c r="C34" s="1">
        <v>280208000</v>
      </c>
      <c r="D34" s="1">
        <v>340512000</v>
      </c>
      <c r="E34" s="1">
        <v>337248000</v>
      </c>
      <c r="F34" s="1">
        <v>363808000</v>
      </c>
      <c r="G34" s="1">
        <v>371684000</v>
      </c>
      <c r="H34" s="1">
        <v>385558000</v>
      </c>
      <c r="I34" s="1">
        <v>390191000</v>
      </c>
      <c r="J34" s="1">
        <v>388495000</v>
      </c>
      <c r="K34" s="1">
        <v>377356000</v>
      </c>
      <c r="L34" s="1">
        <v>360332000</v>
      </c>
      <c r="M34" s="1">
        <v>325620000</v>
      </c>
      <c r="N34" s="1">
        <v>315848000</v>
      </c>
      <c r="O34" s="1">
        <v>301558000</v>
      </c>
      <c r="P34" s="1">
        <v>294129000</v>
      </c>
      <c r="Q34" s="1">
        <v>286307000</v>
      </c>
      <c r="R34" s="1">
        <v>280379000</v>
      </c>
      <c r="S34" s="1">
        <v>277200000</v>
      </c>
      <c r="T34" s="1">
        <v>279300000</v>
      </c>
      <c r="U34" s="1">
        <v>282800000</v>
      </c>
      <c r="V34" s="1">
        <v>288600000</v>
      </c>
      <c r="W34" s="1">
        <v>290800000</v>
      </c>
      <c r="X34" s="1">
        <v>278600000</v>
      </c>
      <c r="Y34" s="1">
        <v>283000000</v>
      </c>
      <c r="Z34" s="1">
        <v>270100000</v>
      </c>
    </row>
    <row r="35" spans="1:26" ht="20" customHeight="1" x14ac:dyDescent="0.25">
      <c r="A35" s="14" t="s">
        <v>103</v>
      </c>
      <c r="B35" s="1"/>
      <c r="C35" s="22">
        <f>(C34-B34)/B34</f>
        <v>0</v>
      </c>
      <c r="D35" s="22">
        <f t="shared" ref="D35:W35" si="9">(D34-C34)/C34</f>
        <v>0.2152115571289899</v>
      </c>
      <c r="E35" s="22">
        <f t="shared" si="9"/>
        <v>-9.5855652664223294E-3</v>
      </c>
      <c r="F35" s="22">
        <f t="shared" si="9"/>
        <v>7.8755100104374226E-2</v>
      </c>
      <c r="G35" s="22">
        <f t="shared" si="9"/>
        <v>2.16487817750022E-2</v>
      </c>
      <c r="H35" s="22">
        <f t="shared" si="9"/>
        <v>3.7327407152312177E-2</v>
      </c>
      <c r="I35" s="22">
        <f t="shared" si="9"/>
        <v>1.2016350328614631E-2</v>
      </c>
      <c r="J35" s="22">
        <f t="shared" si="9"/>
        <v>-4.3465892345031024E-3</v>
      </c>
      <c r="K35" s="22">
        <f t="shared" si="9"/>
        <v>-2.8672183683187687E-2</v>
      </c>
      <c r="L35" s="22">
        <f t="shared" si="9"/>
        <v>-4.5113897751725161E-2</v>
      </c>
      <c r="M35" s="22">
        <f t="shared" si="9"/>
        <v>-9.6333381437119101E-2</v>
      </c>
      <c r="N35" s="22">
        <f t="shared" si="9"/>
        <v>-3.0010441619065169E-2</v>
      </c>
      <c r="O35" s="22">
        <f t="shared" si="9"/>
        <v>-4.5243281578480787E-2</v>
      </c>
      <c r="P35" s="22">
        <f t="shared" si="9"/>
        <v>-2.4635393522970707E-2</v>
      </c>
      <c r="Q35" s="22">
        <f t="shared" si="9"/>
        <v>-2.6593773480343658E-2</v>
      </c>
      <c r="R35" s="22">
        <f t="shared" si="9"/>
        <v>-2.0705047379211826E-2</v>
      </c>
      <c r="S35" s="22">
        <f t="shared" si="9"/>
        <v>-1.1338224332064812E-2</v>
      </c>
      <c r="T35" s="22">
        <f t="shared" si="9"/>
        <v>7.575757575757576E-3</v>
      </c>
      <c r="U35" s="22">
        <f t="shared" si="9"/>
        <v>1.2531328320802004E-2</v>
      </c>
      <c r="V35" s="22">
        <f t="shared" si="9"/>
        <v>2.050919377652051E-2</v>
      </c>
      <c r="W35" s="22">
        <f t="shared" si="9"/>
        <v>7.6230076230076231E-3</v>
      </c>
      <c r="X35" s="22">
        <f>(X34-W34)/W34</f>
        <v>-4.1953232462173314E-2</v>
      </c>
      <c r="Y35" s="22">
        <f t="shared" ref="Y35:Z35" si="10">(Y34-X34)/X34</f>
        <v>1.5793251974156496E-2</v>
      </c>
      <c r="Z35" s="22">
        <f t="shared" si="10"/>
        <v>-4.558303886925795E-2</v>
      </c>
    </row>
    <row r="36" spans="1:26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</row>
    <row r="37" spans="1:26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</row>
    <row r="38" spans="1:26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>
        <v>3691000</v>
      </c>
      <c r="F38" s="1">
        <v>94000000</v>
      </c>
      <c r="G38" s="1">
        <v>229176000</v>
      </c>
      <c r="H38" s="1">
        <v>262720000</v>
      </c>
      <c r="I38" s="1">
        <v>154566000</v>
      </c>
      <c r="J38" s="1">
        <v>143388000</v>
      </c>
      <c r="K38" s="1">
        <v>556956000</v>
      </c>
      <c r="L38" s="1">
        <v>698905000</v>
      </c>
      <c r="M38" s="1">
        <v>800362000</v>
      </c>
      <c r="N38" s="1">
        <v>596470000</v>
      </c>
      <c r="O38" s="1">
        <v>699782000</v>
      </c>
      <c r="P38" s="1">
        <v>917215000</v>
      </c>
      <c r="Q38" s="1">
        <v>1062785000</v>
      </c>
      <c r="R38" s="1">
        <v>591923000</v>
      </c>
      <c r="S38" s="1">
        <v>1291800000</v>
      </c>
      <c r="T38" s="1">
        <v>859000000</v>
      </c>
      <c r="U38" s="1">
        <v>2672900000</v>
      </c>
      <c r="V38" s="1">
        <v>1243400000</v>
      </c>
      <c r="W38" s="1">
        <v>969200000</v>
      </c>
      <c r="X38" s="1">
        <v>1426300000</v>
      </c>
      <c r="Y38" s="1">
        <v>2007700000</v>
      </c>
      <c r="Z38" s="1">
        <v>789800000</v>
      </c>
    </row>
    <row r="39" spans="1:26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>
        <v>171723000</v>
      </c>
      <c r="I39" s="1">
        <v>228485000</v>
      </c>
      <c r="J39" s="1">
        <v>394177000</v>
      </c>
      <c r="K39" s="1">
        <v>628860000</v>
      </c>
      <c r="L39" s="1" t="s">
        <v>92</v>
      </c>
      <c r="M39" s="1" t="s">
        <v>92</v>
      </c>
      <c r="N39" s="1">
        <v>99928000</v>
      </c>
      <c r="O39" s="1">
        <v>2256000</v>
      </c>
      <c r="P39" s="1" t="s">
        <v>92</v>
      </c>
      <c r="Q39" s="1">
        <v>72106000</v>
      </c>
      <c r="R39" s="1">
        <v>276703000</v>
      </c>
      <c r="S39" s="1">
        <v>234000000</v>
      </c>
      <c r="T39" s="1">
        <v>460400000</v>
      </c>
      <c r="U39" s="1">
        <v>410700000</v>
      </c>
      <c r="V39" s="1">
        <v>6600000</v>
      </c>
      <c r="W39" s="1">
        <v>264600000</v>
      </c>
      <c r="X39" s="1">
        <v>8100000</v>
      </c>
      <c r="Y39" s="1" t="s">
        <v>92</v>
      </c>
      <c r="Z39" s="1">
        <v>163400000</v>
      </c>
    </row>
    <row r="40" spans="1:26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>
        <v>3691000</v>
      </c>
      <c r="F40" s="1">
        <v>94000000</v>
      </c>
      <c r="G40" s="1">
        <v>229176000</v>
      </c>
      <c r="H40" s="1">
        <v>434443000</v>
      </c>
      <c r="I40" s="1">
        <v>383051000</v>
      </c>
      <c r="J40" s="1">
        <v>537565000</v>
      </c>
      <c r="K40" s="1">
        <v>1185816000</v>
      </c>
      <c r="L40" s="1">
        <v>698905000</v>
      </c>
      <c r="M40" s="1">
        <v>800362000</v>
      </c>
      <c r="N40" s="1">
        <v>696398000</v>
      </c>
      <c r="O40" s="1">
        <v>702038000</v>
      </c>
      <c r="P40" s="1">
        <v>917215000</v>
      </c>
      <c r="Q40" s="1">
        <v>1134891000</v>
      </c>
      <c r="R40" s="1">
        <v>868626000</v>
      </c>
      <c r="S40" s="1">
        <v>1525800000</v>
      </c>
      <c r="T40" s="1">
        <v>1319400000</v>
      </c>
      <c r="U40" s="1">
        <v>3083600000</v>
      </c>
      <c r="V40" s="1">
        <v>1250000000</v>
      </c>
      <c r="W40" s="1">
        <v>1233800000</v>
      </c>
      <c r="X40" s="1">
        <v>1434400000</v>
      </c>
      <c r="Y40" s="1">
        <v>2007700000</v>
      </c>
      <c r="Z40" s="1">
        <v>953200000</v>
      </c>
    </row>
    <row r="41" spans="1:26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>
        <v>20608000</v>
      </c>
      <c r="F41" s="1">
        <v>30900000</v>
      </c>
      <c r="G41" s="1">
        <v>35470000</v>
      </c>
      <c r="H41" s="1">
        <v>55724000</v>
      </c>
      <c r="I41" s="1">
        <v>65399000</v>
      </c>
      <c r="J41" s="1">
        <v>84361000</v>
      </c>
      <c r="K41" s="1">
        <v>107814000</v>
      </c>
      <c r="L41" s="1">
        <v>106738000</v>
      </c>
      <c r="M41" s="1">
        <v>108707000</v>
      </c>
      <c r="N41" s="1">
        <v>109068000</v>
      </c>
      <c r="O41" s="1">
        <v>142898000</v>
      </c>
      <c r="P41" s="1">
        <v>174462000</v>
      </c>
      <c r="Q41" s="1">
        <v>175477000</v>
      </c>
      <c r="R41" s="1">
        <v>198577000</v>
      </c>
      <c r="S41" s="1">
        <v>219500000</v>
      </c>
      <c r="T41" s="1">
        <v>245200000</v>
      </c>
      <c r="U41" s="1">
        <v>309500000</v>
      </c>
      <c r="V41" s="1">
        <v>339900000</v>
      </c>
      <c r="W41" s="1">
        <v>353900000</v>
      </c>
      <c r="X41" s="1">
        <v>239300000</v>
      </c>
      <c r="Y41" s="1">
        <v>454800000</v>
      </c>
      <c r="Z41" s="1">
        <v>469500000</v>
      </c>
    </row>
    <row r="42" spans="1:26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>
        <v>105162000</v>
      </c>
      <c r="F42" s="1">
        <v>136400000</v>
      </c>
      <c r="G42" s="1">
        <v>143807000</v>
      </c>
      <c r="H42" s="1">
        <v>161913000</v>
      </c>
      <c r="I42" s="1">
        <v>184419000</v>
      </c>
      <c r="J42" s="1">
        <v>233494000</v>
      </c>
      <c r="K42" s="1">
        <v>291192000</v>
      </c>
      <c r="L42" s="1">
        <v>345493000</v>
      </c>
      <c r="M42" s="1">
        <v>326148000</v>
      </c>
      <c r="N42" s="1">
        <v>363285000</v>
      </c>
      <c r="O42" s="1">
        <v>421831000</v>
      </c>
      <c r="P42" s="1">
        <v>504490000</v>
      </c>
      <c r="Q42" s="1">
        <v>524706000</v>
      </c>
      <c r="R42" s="1">
        <v>526175000</v>
      </c>
      <c r="S42" s="1">
        <v>485100000</v>
      </c>
      <c r="T42" s="1">
        <v>459200000</v>
      </c>
      <c r="U42" s="1">
        <v>469700000</v>
      </c>
      <c r="V42" s="1">
        <v>673800000</v>
      </c>
      <c r="W42" s="1">
        <v>778300000</v>
      </c>
      <c r="X42" s="1">
        <v>736900000</v>
      </c>
      <c r="Y42" s="1">
        <v>734800000</v>
      </c>
      <c r="Z42" s="1">
        <v>994200000</v>
      </c>
    </row>
    <row r="43" spans="1:26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>
        <v>22106000</v>
      </c>
      <c r="F43" s="1">
        <v>26300000</v>
      </c>
      <c r="G43" s="1">
        <v>40085000</v>
      </c>
      <c r="H43" s="1">
        <v>53536000</v>
      </c>
      <c r="I43" s="1">
        <v>76491000</v>
      </c>
      <c r="J43" s="1">
        <v>119062000</v>
      </c>
      <c r="K43" s="1">
        <v>155374000</v>
      </c>
      <c r="L43" s="1">
        <v>234573000</v>
      </c>
      <c r="M43" s="1">
        <v>161192000</v>
      </c>
      <c r="N43" s="1">
        <v>133890000</v>
      </c>
      <c r="O43" s="1">
        <v>185621000</v>
      </c>
      <c r="P43" s="1">
        <v>208361000</v>
      </c>
      <c r="Q43" s="1">
        <v>235873000</v>
      </c>
      <c r="R43" s="1">
        <v>261839000</v>
      </c>
      <c r="S43" s="1">
        <v>276100000</v>
      </c>
      <c r="T43" s="1">
        <v>149100000</v>
      </c>
      <c r="U43" s="1">
        <v>90500000</v>
      </c>
      <c r="V43" s="1">
        <v>168900000</v>
      </c>
      <c r="W43" s="1">
        <v>190800000</v>
      </c>
      <c r="X43" s="1">
        <v>142500000</v>
      </c>
      <c r="Y43" s="1">
        <v>178000000</v>
      </c>
      <c r="Z43" s="1">
        <v>156900000</v>
      </c>
    </row>
    <row r="44" spans="1:26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>
        <v>151567000</v>
      </c>
      <c r="F44" s="10">
        <v>287600000</v>
      </c>
      <c r="G44" s="10">
        <v>448538000</v>
      </c>
      <c r="H44" s="10">
        <v>705616000</v>
      </c>
      <c r="I44" s="10">
        <v>709360000</v>
      </c>
      <c r="J44" s="10">
        <v>974482000</v>
      </c>
      <c r="K44" s="10">
        <v>1740196000</v>
      </c>
      <c r="L44" s="10">
        <v>1385709000</v>
      </c>
      <c r="M44" s="10">
        <v>1396409000</v>
      </c>
      <c r="N44" s="10">
        <v>1302641000</v>
      </c>
      <c r="O44" s="10">
        <v>1452388000</v>
      </c>
      <c r="P44" s="10">
        <v>1804528000</v>
      </c>
      <c r="Q44" s="10">
        <v>2070947000</v>
      </c>
      <c r="R44" s="10">
        <v>1855217000</v>
      </c>
      <c r="S44" s="10">
        <v>2506500000</v>
      </c>
      <c r="T44" s="10">
        <v>2172900000</v>
      </c>
      <c r="U44" s="10">
        <v>3953300000</v>
      </c>
      <c r="V44" s="10">
        <v>2432600000</v>
      </c>
      <c r="W44" s="10">
        <v>2556800000</v>
      </c>
      <c r="X44" s="10">
        <v>2553100000</v>
      </c>
      <c r="Y44" s="10">
        <v>3375300000</v>
      </c>
      <c r="Z44" s="10">
        <v>2573800000</v>
      </c>
    </row>
    <row r="45" spans="1:26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>
        <v>72388000</v>
      </c>
      <c r="F45" s="1">
        <v>90600000</v>
      </c>
      <c r="G45" s="1">
        <v>118547000</v>
      </c>
      <c r="H45" s="1">
        <v>148524000</v>
      </c>
      <c r="I45" s="1">
        <v>203862000</v>
      </c>
      <c r="J45" s="1">
        <v>298531000</v>
      </c>
      <c r="K45" s="1">
        <v>368461000</v>
      </c>
      <c r="L45" s="1">
        <v>464226000</v>
      </c>
      <c r="M45" s="1">
        <v>592982000</v>
      </c>
      <c r="N45" s="1">
        <v>548474000</v>
      </c>
      <c r="O45" s="1">
        <v>582348000</v>
      </c>
      <c r="P45" s="1">
        <v>644449000</v>
      </c>
      <c r="Q45" s="1">
        <v>694771000</v>
      </c>
      <c r="R45" s="1">
        <v>713900000</v>
      </c>
      <c r="S45" s="1">
        <v>732600000</v>
      </c>
      <c r="T45" s="1">
        <v>919500000</v>
      </c>
      <c r="U45" s="1">
        <v>691400000</v>
      </c>
      <c r="V45" s="1">
        <v>885400000</v>
      </c>
      <c r="W45" s="1">
        <v>938800000</v>
      </c>
      <c r="X45" s="1">
        <v>2532200000</v>
      </c>
      <c r="Y45" s="1">
        <v>2174700000</v>
      </c>
      <c r="Z45" s="1">
        <v>1826000000</v>
      </c>
    </row>
    <row r="46" spans="1:26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>
        <v>13000000</v>
      </c>
      <c r="G46" s="1" t="s">
        <v>92</v>
      </c>
      <c r="H46" s="1" t="s">
        <v>92</v>
      </c>
      <c r="I46" s="1" t="s">
        <v>92</v>
      </c>
      <c r="J46" s="1">
        <v>227811000</v>
      </c>
      <c r="K46" s="1">
        <v>213794000</v>
      </c>
      <c r="L46" s="1">
        <v>258906000</v>
      </c>
      <c r="M46" s="1">
        <v>283387000</v>
      </c>
      <c r="N46" s="1">
        <v>305861000</v>
      </c>
      <c r="O46" s="1">
        <v>331004000</v>
      </c>
      <c r="P46" s="1">
        <v>376035000</v>
      </c>
      <c r="Q46" s="1">
        <v>345039000</v>
      </c>
      <c r="R46" s="1">
        <v>361407000</v>
      </c>
      <c r="S46" s="1">
        <v>434200000</v>
      </c>
      <c r="T46" s="1">
        <v>502400000</v>
      </c>
      <c r="U46" s="1">
        <v>480500000</v>
      </c>
      <c r="V46" s="1">
        <v>1484300000</v>
      </c>
      <c r="W46" s="1">
        <v>1516200000</v>
      </c>
      <c r="X46" s="1">
        <v>1301100000</v>
      </c>
      <c r="Y46" s="1">
        <v>1297300000</v>
      </c>
      <c r="Z46" s="1">
        <v>1241500000</v>
      </c>
    </row>
    <row r="47" spans="1:26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>
        <v>15695000</v>
      </c>
      <c r="F47" s="1">
        <v>9400000</v>
      </c>
      <c r="G47" s="1">
        <v>22398000</v>
      </c>
      <c r="H47" s="1">
        <v>23393000</v>
      </c>
      <c r="I47" s="1">
        <v>248499000</v>
      </c>
      <c r="J47" s="1">
        <v>12007000</v>
      </c>
      <c r="K47" s="1">
        <v>11865000</v>
      </c>
      <c r="L47" s="1" t="s">
        <v>92</v>
      </c>
      <c r="M47" s="1">
        <v>9788000</v>
      </c>
      <c r="N47" s="1">
        <v>9788000</v>
      </c>
      <c r="O47" s="1">
        <v>9788000</v>
      </c>
      <c r="P47" s="1">
        <v>9788000</v>
      </c>
      <c r="Q47" s="1">
        <v>9788000</v>
      </c>
      <c r="R47" s="1">
        <v>9788000</v>
      </c>
      <c r="S47" s="1">
        <v>359900000</v>
      </c>
      <c r="T47" s="1">
        <v>346800000</v>
      </c>
      <c r="U47" s="1">
        <v>340800000</v>
      </c>
      <c r="V47" s="1">
        <v>1732900000</v>
      </c>
      <c r="W47" s="1">
        <v>1711900000</v>
      </c>
      <c r="X47" s="1">
        <v>1379400000</v>
      </c>
      <c r="Y47" s="1">
        <v>1373400000</v>
      </c>
      <c r="Z47" s="1">
        <v>1366600000</v>
      </c>
    </row>
    <row r="48" spans="1:26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>
        <v>15695000</v>
      </c>
      <c r="F48" s="1">
        <v>22400000</v>
      </c>
      <c r="G48" s="1">
        <v>22398000</v>
      </c>
      <c r="H48" s="1">
        <v>23393000</v>
      </c>
      <c r="I48" s="1">
        <v>248499000</v>
      </c>
      <c r="J48" s="1">
        <v>239818000</v>
      </c>
      <c r="K48" s="1">
        <v>225659000</v>
      </c>
      <c r="L48" s="1">
        <v>258906000</v>
      </c>
      <c r="M48" s="1">
        <v>293175000</v>
      </c>
      <c r="N48" s="1">
        <v>315649000</v>
      </c>
      <c r="O48" s="1">
        <v>340792000</v>
      </c>
      <c r="P48" s="1">
        <v>385823000</v>
      </c>
      <c r="Q48" s="1">
        <v>354827000</v>
      </c>
      <c r="R48" s="1">
        <v>371195000</v>
      </c>
      <c r="S48" s="1">
        <v>794100000</v>
      </c>
      <c r="T48" s="1">
        <v>849200000</v>
      </c>
      <c r="U48" s="1">
        <v>821300000</v>
      </c>
      <c r="V48" s="1">
        <v>3217200000</v>
      </c>
      <c r="W48" s="1">
        <v>3228100000</v>
      </c>
      <c r="X48" s="1">
        <v>2680500000</v>
      </c>
      <c r="Y48" s="1">
        <v>2670700000</v>
      </c>
      <c r="Z48" s="1">
        <v>2608100000</v>
      </c>
    </row>
    <row r="49" spans="1:26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>
        <v>6000000</v>
      </c>
      <c r="N49" s="1">
        <v>6000000</v>
      </c>
      <c r="O49" s="1" t="s">
        <v>92</v>
      </c>
      <c r="P49" s="1" t="s">
        <v>92</v>
      </c>
      <c r="Q49" s="1">
        <v>197340000</v>
      </c>
      <c r="R49" s="1">
        <v>484518000</v>
      </c>
      <c r="S49" s="1">
        <v>406000000</v>
      </c>
      <c r="T49" s="1">
        <v>558600000</v>
      </c>
      <c r="U49" s="1">
        <v>75100000</v>
      </c>
      <c r="V49" s="1" t="s">
        <v>92</v>
      </c>
      <c r="W49" s="1">
        <v>100000</v>
      </c>
      <c r="X49" s="1">
        <v>100000</v>
      </c>
      <c r="Y49" s="1" t="s">
        <v>92</v>
      </c>
      <c r="Z49" s="1" t="s">
        <v>92</v>
      </c>
    </row>
    <row r="50" spans="1:26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>
        <v>19061000</v>
      </c>
      <c r="F50" s="1" t="s">
        <v>92</v>
      </c>
      <c r="G50" s="1">
        <v>9112000</v>
      </c>
      <c r="H50" s="1" t="s">
        <v>92</v>
      </c>
      <c r="I50" s="1">
        <v>31520000</v>
      </c>
      <c r="J50" s="1">
        <v>84077000</v>
      </c>
      <c r="K50" s="1">
        <v>86046000</v>
      </c>
      <c r="L50" s="1">
        <v>81346000</v>
      </c>
      <c r="M50" s="1">
        <v>159092000</v>
      </c>
      <c r="N50" s="1">
        <v>156465000</v>
      </c>
      <c r="O50" s="1">
        <v>103657000</v>
      </c>
      <c r="P50" s="1">
        <v>95223000</v>
      </c>
      <c r="Q50" s="1">
        <v>84845000</v>
      </c>
      <c r="R50" s="1">
        <v>111556000</v>
      </c>
      <c r="S50" s="1">
        <v>115800000</v>
      </c>
      <c r="T50" s="1">
        <v>248800000</v>
      </c>
      <c r="U50" s="1">
        <v>170500000</v>
      </c>
      <c r="V50" s="1">
        <v>24300000</v>
      </c>
      <c r="W50" s="1">
        <v>19400000</v>
      </c>
      <c r="X50" s="1">
        <v>55900000</v>
      </c>
      <c r="Y50" s="1" t="s">
        <v>92</v>
      </c>
      <c r="Z50" s="1">
        <v>47900000</v>
      </c>
    </row>
    <row r="51" spans="1:26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>
        <v>40000000</v>
      </c>
      <c r="G51" s="1">
        <v>19057000</v>
      </c>
      <c r="H51" s="1">
        <v>151125000</v>
      </c>
      <c r="I51" s="1">
        <v>153891000</v>
      </c>
      <c r="J51" s="1">
        <v>29612000</v>
      </c>
      <c r="K51" s="1">
        <v>29150000</v>
      </c>
      <c r="L51" s="1">
        <v>83657000</v>
      </c>
      <c r="M51" s="1">
        <v>116678000</v>
      </c>
      <c r="N51" s="1">
        <v>137886000</v>
      </c>
      <c r="O51" s="1">
        <v>155931000</v>
      </c>
      <c r="P51" s="1">
        <v>174298000</v>
      </c>
      <c r="Q51" s="1">
        <v>129167000</v>
      </c>
      <c r="R51" s="1">
        <v>126745000</v>
      </c>
      <c r="S51" s="1">
        <v>111900000</v>
      </c>
      <c r="T51" s="1">
        <v>143700000</v>
      </c>
      <c r="U51" s="1">
        <v>120000000</v>
      </c>
      <c r="V51" s="1">
        <v>118800000</v>
      </c>
      <c r="W51" s="1">
        <v>134100000</v>
      </c>
      <c r="X51" s="1">
        <v>102400000</v>
      </c>
      <c r="Y51" s="1">
        <v>161700000</v>
      </c>
      <c r="Z51" s="1">
        <v>209500000</v>
      </c>
    </row>
    <row r="52" spans="1:26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>
        <v>107144000</v>
      </c>
      <c r="F52" s="1">
        <v>153000000</v>
      </c>
      <c r="G52" s="1">
        <v>169114000</v>
      </c>
      <c r="H52" s="1">
        <v>323042000</v>
      </c>
      <c r="I52" s="1">
        <v>637772000</v>
      </c>
      <c r="J52" s="1">
        <v>652038000</v>
      </c>
      <c r="K52" s="1">
        <v>709316000</v>
      </c>
      <c r="L52" s="1">
        <v>888135000</v>
      </c>
      <c r="M52" s="1">
        <v>1167927000</v>
      </c>
      <c r="N52" s="1">
        <v>1164474000</v>
      </c>
      <c r="O52" s="1">
        <v>1182728000</v>
      </c>
      <c r="P52" s="1">
        <v>1299793000</v>
      </c>
      <c r="Q52" s="1">
        <v>1460950000</v>
      </c>
      <c r="R52" s="1">
        <v>1807914000</v>
      </c>
      <c r="S52" s="1">
        <v>2160400000</v>
      </c>
      <c r="T52" s="1">
        <v>2719800000</v>
      </c>
      <c r="U52" s="1">
        <v>1878300000</v>
      </c>
      <c r="V52" s="1">
        <v>4245700000</v>
      </c>
      <c r="W52" s="1">
        <v>4320500000</v>
      </c>
      <c r="X52" s="1">
        <v>5371100000</v>
      </c>
      <c r="Y52" s="1">
        <v>5007100000</v>
      </c>
      <c r="Z52" s="1">
        <v>4691500000</v>
      </c>
    </row>
    <row r="53" spans="1:26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</row>
    <row r="54" spans="1:26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>
        <v>258711000</v>
      </c>
      <c r="F54" s="11">
        <v>440600000</v>
      </c>
      <c r="G54" s="11">
        <v>617652000</v>
      </c>
      <c r="H54" s="11">
        <v>1028658000</v>
      </c>
      <c r="I54" s="11">
        <v>1347132000</v>
      </c>
      <c r="J54" s="11">
        <v>1626520000</v>
      </c>
      <c r="K54" s="11">
        <v>2449512000</v>
      </c>
      <c r="L54" s="11">
        <v>2273844000</v>
      </c>
      <c r="M54" s="11">
        <v>2564336000</v>
      </c>
      <c r="N54" s="11">
        <v>2467115000</v>
      </c>
      <c r="O54" s="11">
        <v>2635116000</v>
      </c>
      <c r="P54" s="11">
        <v>3104321000</v>
      </c>
      <c r="Q54" s="11">
        <v>3531897000</v>
      </c>
      <c r="R54" s="11">
        <v>3663131000</v>
      </c>
      <c r="S54" s="11">
        <v>4666900000</v>
      </c>
      <c r="T54" s="11">
        <v>4892700000</v>
      </c>
      <c r="U54" s="11">
        <v>5831600000</v>
      </c>
      <c r="V54" s="11">
        <v>6678300000</v>
      </c>
      <c r="W54" s="11">
        <v>6877300000</v>
      </c>
      <c r="X54" s="11">
        <v>7924200000</v>
      </c>
      <c r="Y54" s="11">
        <v>8382400000</v>
      </c>
      <c r="Z54" s="11">
        <v>7265300000</v>
      </c>
    </row>
    <row r="55" spans="1:26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>
        <v>14313000</v>
      </c>
      <c r="F55" s="1">
        <v>25800000</v>
      </c>
      <c r="G55" s="1">
        <v>26637000</v>
      </c>
      <c r="H55" s="1">
        <v>44771000</v>
      </c>
      <c r="I55" s="1">
        <v>64985000</v>
      </c>
      <c r="J55" s="1">
        <v>79819000</v>
      </c>
      <c r="K55" s="1">
        <v>109309000</v>
      </c>
      <c r="L55" s="1">
        <v>134726000</v>
      </c>
      <c r="M55" s="1">
        <v>103029000</v>
      </c>
      <c r="N55" s="1">
        <v>105569000</v>
      </c>
      <c r="O55" s="1">
        <v>118612000</v>
      </c>
      <c r="P55" s="1">
        <v>155387000</v>
      </c>
      <c r="Q55" s="1">
        <v>178857000</v>
      </c>
      <c r="R55" s="1">
        <v>153870000</v>
      </c>
      <c r="S55" s="1">
        <v>222800000</v>
      </c>
      <c r="T55" s="1">
        <v>186700000</v>
      </c>
      <c r="U55" s="1">
        <v>194600000</v>
      </c>
      <c r="V55" s="1">
        <v>264300000</v>
      </c>
      <c r="W55" s="1">
        <v>243600000</v>
      </c>
      <c r="X55" s="1">
        <v>130800000</v>
      </c>
      <c r="Y55" s="1">
        <v>445200000</v>
      </c>
      <c r="Z55" s="1">
        <v>520700000</v>
      </c>
    </row>
    <row r="56" spans="1:26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>
        <v>7745000</v>
      </c>
      <c r="F56" s="1">
        <v>34200000</v>
      </c>
      <c r="G56" s="1">
        <v>26551000</v>
      </c>
      <c r="H56" s="1">
        <v>1814000</v>
      </c>
      <c r="I56" s="1">
        <v>12442000</v>
      </c>
      <c r="J56" s="1">
        <v>170000</v>
      </c>
      <c r="K56" s="1">
        <v>235000</v>
      </c>
      <c r="L56" s="1">
        <v>285000</v>
      </c>
      <c r="M56" s="1">
        <v>8004000</v>
      </c>
      <c r="N56" s="1">
        <v>742000</v>
      </c>
      <c r="O56" s="1">
        <v>795000</v>
      </c>
      <c r="P56" s="1">
        <v>22375000</v>
      </c>
      <c r="Q56" s="1">
        <v>500000</v>
      </c>
      <c r="R56" s="1">
        <v>140485000</v>
      </c>
      <c r="S56" s="1">
        <v>11300000</v>
      </c>
      <c r="T56" s="1">
        <v>15000000</v>
      </c>
      <c r="U56" s="1" t="s">
        <v>92</v>
      </c>
      <c r="V56" s="1">
        <v>700000</v>
      </c>
      <c r="W56" s="1">
        <v>800000</v>
      </c>
      <c r="X56" s="1">
        <v>1100300000</v>
      </c>
      <c r="Y56" s="1">
        <v>319400000</v>
      </c>
      <c r="Z56" s="1">
        <v>319900000</v>
      </c>
    </row>
    <row r="57" spans="1:26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>
        <v>100500000</v>
      </c>
      <c r="Y57" s="1">
        <v>52000000</v>
      </c>
      <c r="Z57" s="1">
        <v>35800000</v>
      </c>
    </row>
    <row r="58" spans="1:26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>
        <v>14123000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</row>
    <row r="59" spans="1:26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>
        <v>82390000</v>
      </c>
      <c r="F59" s="1">
        <v>85277000</v>
      </c>
      <c r="G59" s="1">
        <v>108273000</v>
      </c>
      <c r="H59" s="1">
        <v>135353000</v>
      </c>
      <c r="I59" s="1">
        <v>188353000</v>
      </c>
      <c r="J59" s="1">
        <v>261835000</v>
      </c>
      <c r="K59" s="1">
        <v>298452000</v>
      </c>
      <c r="L59" s="1">
        <v>315930000</v>
      </c>
      <c r="M59" s="1">
        <v>348619000</v>
      </c>
      <c r="N59" s="1">
        <v>422725000</v>
      </c>
      <c r="O59" s="1">
        <v>473610000</v>
      </c>
      <c r="P59" s="1">
        <v>540398000</v>
      </c>
      <c r="Q59" s="1">
        <v>543153000</v>
      </c>
      <c r="R59" s="1">
        <v>518763000</v>
      </c>
      <c r="S59" s="1">
        <v>600600000</v>
      </c>
      <c r="T59" s="1">
        <v>625000000</v>
      </c>
      <c r="U59" s="1">
        <v>559200000</v>
      </c>
      <c r="V59" s="1">
        <v>673200000</v>
      </c>
      <c r="W59" s="1">
        <v>673600000</v>
      </c>
      <c r="X59" s="1">
        <v>410500000</v>
      </c>
      <c r="Y59" s="1">
        <v>609200000</v>
      </c>
      <c r="Z59" s="1">
        <v>592400000</v>
      </c>
    </row>
    <row r="60" spans="1:26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>
        <v>104448000</v>
      </c>
      <c r="F60" s="10">
        <v>159400000</v>
      </c>
      <c r="G60" s="10">
        <v>161461000</v>
      </c>
      <c r="H60" s="10">
        <v>181938000</v>
      </c>
      <c r="I60" s="10">
        <v>265780000</v>
      </c>
      <c r="J60" s="10">
        <v>341824000</v>
      </c>
      <c r="K60" s="10">
        <v>407996000</v>
      </c>
      <c r="L60" s="10">
        <v>450941000</v>
      </c>
      <c r="M60" s="10">
        <v>459652000</v>
      </c>
      <c r="N60" s="10">
        <v>529036000</v>
      </c>
      <c r="O60" s="10">
        <v>593017000</v>
      </c>
      <c r="P60" s="10">
        <v>718160000</v>
      </c>
      <c r="Q60" s="10">
        <v>722510000</v>
      </c>
      <c r="R60" s="10">
        <v>813118000</v>
      </c>
      <c r="S60" s="10">
        <v>834700000</v>
      </c>
      <c r="T60" s="10">
        <v>826700000</v>
      </c>
      <c r="U60" s="10">
        <v>753800000</v>
      </c>
      <c r="V60" s="10">
        <v>938200000</v>
      </c>
      <c r="W60" s="10">
        <v>918000000</v>
      </c>
      <c r="X60" s="10">
        <v>1742100000</v>
      </c>
      <c r="Y60" s="10">
        <v>1425800000</v>
      </c>
      <c r="Z60" s="10">
        <v>1468800000</v>
      </c>
    </row>
    <row r="61" spans="1:26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>
        <v>3690000</v>
      </c>
      <c r="F61" s="1">
        <v>3600000</v>
      </c>
      <c r="G61" s="1">
        <v>3535000</v>
      </c>
      <c r="H61" s="1">
        <v>3420000</v>
      </c>
      <c r="I61" s="1">
        <v>3270000</v>
      </c>
      <c r="J61" s="1">
        <v>3100000</v>
      </c>
      <c r="K61" s="1">
        <v>2865000</v>
      </c>
      <c r="L61" s="1">
        <v>2580000</v>
      </c>
      <c r="M61" s="1">
        <v>25072000</v>
      </c>
      <c r="N61" s="1">
        <v>24159000</v>
      </c>
      <c r="O61" s="1">
        <v>23360000</v>
      </c>
      <c r="P61" s="1">
        <v>985000</v>
      </c>
      <c r="Q61" s="1">
        <v>485000</v>
      </c>
      <c r="R61" s="1" t="s">
        <v>92</v>
      </c>
      <c r="S61" s="1">
        <v>879100000</v>
      </c>
      <c r="T61" s="1">
        <v>861200000</v>
      </c>
      <c r="U61" s="1">
        <v>1579500000</v>
      </c>
      <c r="V61" s="1">
        <v>1599900000</v>
      </c>
      <c r="W61" s="1">
        <v>1601900000</v>
      </c>
      <c r="X61" s="1">
        <v>3387700000</v>
      </c>
      <c r="Y61" s="1">
        <v>3116600000</v>
      </c>
      <c r="Z61" s="1">
        <v>2941500000</v>
      </c>
    </row>
    <row r="62" spans="1:26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>
        <v>162566000</v>
      </c>
      <c r="P62" s="1">
        <v>138822000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</row>
    <row r="63" spans="1:26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>
        <v>15791000</v>
      </c>
      <c r="I63" s="1">
        <v>4512000</v>
      </c>
      <c r="J63" s="1">
        <v>31655000</v>
      </c>
      <c r="K63" s="1">
        <v>36448000</v>
      </c>
      <c r="L63" s="1">
        <v>26417000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>
        <v>59715000</v>
      </c>
      <c r="S63" s="1">
        <v>60000000</v>
      </c>
      <c r="T63" s="1">
        <v>57300000</v>
      </c>
      <c r="U63" s="1">
        <v>63300000</v>
      </c>
      <c r="V63" s="1">
        <v>206200000</v>
      </c>
      <c r="W63" s="1">
        <v>234100000</v>
      </c>
      <c r="X63" s="1">
        <v>155100000</v>
      </c>
      <c r="Y63" s="1">
        <v>203900000</v>
      </c>
      <c r="Z63" s="1">
        <v>221700000</v>
      </c>
    </row>
    <row r="64" spans="1:26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>
        <v>2259000</v>
      </c>
      <c r="F64" s="1">
        <v>17200000</v>
      </c>
      <c r="G64" s="1">
        <v>3572000</v>
      </c>
      <c r="H64" s="1">
        <v>5025000</v>
      </c>
      <c r="I64" s="1">
        <v>40794000</v>
      </c>
      <c r="J64" s="1">
        <v>61207000</v>
      </c>
      <c r="K64" s="1">
        <v>91849000</v>
      </c>
      <c r="L64" s="1">
        <v>278086000</v>
      </c>
      <c r="M64" s="1">
        <v>383570000</v>
      </c>
      <c r="N64" s="1">
        <v>408627000</v>
      </c>
      <c r="O64" s="1">
        <v>243604000</v>
      </c>
      <c r="P64" s="1">
        <v>253423000</v>
      </c>
      <c r="Q64" s="1">
        <v>399744000</v>
      </c>
      <c r="R64" s="1">
        <v>369645000</v>
      </c>
      <c r="S64" s="1">
        <v>403200000</v>
      </c>
      <c r="T64" s="1">
        <v>464600000</v>
      </c>
      <c r="U64" s="1">
        <v>433100000</v>
      </c>
      <c r="V64" s="1">
        <v>689400000</v>
      </c>
      <c r="W64" s="1">
        <v>609900000</v>
      </c>
      <c r="X64" s="1">
        <v>362900000</v>
      </c>
      <c r="Y64" s="1">
        <v>376800000</v>
      </c>
      <c r="Z64" s="1">
        <v>347800000</v>
      </c>
    </row>
    <row r="65" spans="1:26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>
        <v>5949000</v>
      </c>
      <c r="F65" s="1">
        <v>20800000</v>
      </c>
      <c r="G65" s="1">
        <v>7107000</v>
      </c>
      <c r="H65" s="1">
        <v>24236000</v>
      </c>
      <c r="I65" s="1">
        <v>48576000</v>
      </c>
      <c r="J65" s="1">
        <v>95962000</v>
      </c>
      <c r="K65" s="1">
        <v>131162000</v>
      </c>
      <c r="L65" s="1">
        <v>307083000</v>
      </c>
      <c r="M65" s="1">
        <v>408642000</v>
      </c>
      <c r="N65" s="1">
        <v>432786000</v>
      </c>
      <c r="O65" s="1">
        <v>429530000</v>
      </c>
      <c r="P65" s="1">
        <v>393230000</v>
      </c>
      <c r="Q65" s="1">
        <v>400229000</v>
      </c>
      <c r="R65" s="1">
        <v>429360000</v>
      </c>
      <c r="S65" s="1">
        <v>1342300000</v>
      </c>
      <c r="T65" s="1">
        <v>1383100000</v>
      </c>
      <c r="U65" s="1">
        <v>2075900000</v>
      </c>
      <c r="V65" s="1">
        <v>2495500000</v>
      </c>
      <c r="W65" s="1">
        <v>2445900000</v>
      </c>
      <c r="X65" s="1">
        <v>3905700000</v>
      </c>
      <c r="Y65" s="1">
        <v>3697300000</v>
      </c>
      <c r="Z65" s="1">
        <v>3511000000</v>
      </c>
    </row>
    <row r="66" spans="1:26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</row>
    <row r="67" spans="1:26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>
        <v>110397000</v>
      </c>
      <c r="F67" s="10">
        <v>180200000</v>
      </c>
      <c r="G67" s="10">
        <v>168568000</v>
      </c>
      <c r="H67" s="10">
        <v>206174000</v>
      </c>
      <c r="I67" s="10">
        <v>314356000</v>
      </c>
      <c r="J67" s="10">
        <v>437786000</v>
      </c>
      <c r="K67" s="10">
        <v>539158000</v>
      </c>
      <c r="L67" s="10">
        <v>758024000</v>
      </c>
      <c r="M67" s="10">
        <v>868294000</v>
      </c>
      <c r="N67" s="10">
        <v>961822000</v>
      </c>
      <c r="O67" s="10">
        <v>1022547000</v>
      </c>
      <c r="P67" s="10">
        <v>1111390000</v>
      </c>
      <c r="Q67" s="10">
        <v>1122739000</v>
      </c>
      <c r="R67" s="10">
        <v>1242478000</v>
      </c>
      <c r="S67" s="10">
        <v>2177000000</v>
      </c>
      <c r="T67" s="10">
        <v>2209800000</v>
      </c>
      <c r="U67" s="10">
        <v>2829700000</v>
      </c>
      <c r="V67" s="10">
        <v>3433700000</v>
      </c>
      <c r="W67" s="10">
        <v>3363900000</v>
      </c>
      <c r="X67" s="10">
        <v>5647800000</v>
      </c>
      <c r="Y67" s="10">
        <v>5123100000</v>
      </c>
      <c r="Z67" s="10">
        <v>4979800000</v>
      </c>
    </row>
    <row r="68" spans="1:26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>
        <v>437000</v>
      </c>
      <c r="F68" s="1">
        <v>900000</v>
      </c>
      <c r="G68" s="1">
        <v>915000</v>
      </c>
      <c r="H68" s="1">
        <v>1896000</v>
      </c>
      <c r="I68" s="1">
        <v>3784000</v>
      </c>
      <c r="J68" s="1">
        <v>3698000</v>
      </c>
      <c r="K68" s="1">
        <v>3725000</v>
      </c>
      <c r="L68" s="1">
        <v>3367000</v>
      </c>
      <c r="M68" s="1">
        <v>3180000</v>
      </c>
      <c r="N68" s="1">
        <v>2969000</v>
      </c>
      <c r="O68" s="1">
        <v>2886000</v>
      </c>
      <c r="P68" s="1">
        <v>2851000</v>
      </c>
      <c r="Q68" s="1">
        <v>2819000</v>
      </c>
      <c r="R68" s="1">
        <v>2744000</v>
      </c>
      <c r="S68" s="1">
        <v>2800000</v>
      </c>
      <c r="T68" s="1">
        <v>2800000</v>
      </c>
      <c r="U68" s="1">
        <v>2800000</v>
      </c>
      <c r="V68" s="1">
        <v>2900000</v>
      </c>
      <c r="W68" s="1">
        <v>2900000</v>
      </c>
      <c r="X68" s="1">
        <v>2800000</v>
      </c>
      <c r="Y68" s="1">
        <v>2800000</v>
      </c>
      <c r="Z68" s="1">
        <v>2400000</v>
      </c>
    </row>
    <row r="69" spans="1:26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>
        <v>23000000</v>
      </c>
      <c r="F69" s="1">
        <v>105500000</v>
      </c>
      <c r="G69" s="1">
        <v>217622000</v>
      </c>
      <c r="H69" s="1">
        <v>430461000</v>
      </c>
      <c r="I69" s="1">
        <v>576141000</v>
      </c>
      <c r="J69" s="1">
        <v>417087000</v>
      </c>
      <c r="K69" s="1">
        <v>940757000</v>
      </c>
      <c r="L69" s="1">
        <v>375949000</v>
      </c>
      <c r="M69" s="1">
        <v>499951000</v>
      </c>
      <c r="N69" s="1">
        <v>-30053000</v>
      </c>
      <c r="O69" s="1">
        <v>-445654000</v>
      </c>
      <c r="P69" s="1">
        <v>-387450000</v>
      </c>
      <c r="Q69" s="1">
        <v>-101884000</v>
      </c>
      <c r="R69" s="1">
        <v>-219455000</v>
      </c>
      <c r="S69" s="1">
        <v>-189600000</v>
      </c>
      <c r="T69" s="1">
        <v>-104100000</v>
      </c>
      <c r="U69" s="1">
        <v>107700000</v>
      </c>
      <c r="V69" s="1">
        <v>119000000</v>
      </c>
      <c r="W69" s="1">
        <v>291600000</v>
      </c>
      <c r="X69" s="1">
        <v>-992700000</v>
      </c>
      <c r="Y69" s="1">
        <v>-158500000</v>
      </c>
      <c r="Z69" s="1">
        <v>-1166200000</v>
      </c>
    </row>
    <row r="70" spans="1:26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>
        <v>-130059000</v>
      </c>
      <c r="F70" s="1">
        <v>-3000000</v>
      </c>
      <c r="G70" s="1">
        <v>-7007000</v>
      </c>
      <c r="H70" s="1">
        <v>-7097000</v>
      </c>
      <c r="I70" s="1">
        <v>-12164000</v>
      </c>
      <c r="J70" s="1">
        <v>-7260000</v>
      </c>
      <c r="K70" s="1">
        <v>-12792000</v>
      </c>
      <c r="L70" s="1">
        <v>21463000</v>
      </c>
      <c r="M70" s="1">
        <v>3851000</v>
      </c>
      <c r="N70" s="1">
        <v>29395000</v>
      </c>
      <c r="O70" s="1">
        <v>54911000</v>
      </c>
      <c r="P70" s="1">
        <v>50475000</v>
      </c>
      <c r="Q70" s="1">
        <v>-12246000</v>
      </c>
      <c r="R70" s="1">
        <v>-8759000</v>
      </c>
      <c r="S70" s="1">
        <v>-77700000</v>
      </c>
      <c r="T70" s="1">
        <v>-72900000</v>
      </c>
      <c r="U70" s="1">
        <v>-86900000</v>
      </c>
      <c r="V70" s="1">
        <v>-82800000</v>
      </c>
      <c r="W70" s="1">
        <v>-83200000</v>
      </c>
      <c r="X70" s="1">
        <v>-92200000</v>
      </c>
      <c r="Y70" s="1">
        <v>-72000000</v>
      </c>
      <c r="Z70" s="1">
        <v>-170900000</v>
      </c>
    </row>
    <row r="71" spans="1:26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>
        <v>254936000</v>
      </c>
      <c r="F71" s="1">
        <v>157000000</v>
      </c>
      <c r="G71" s="1">
        <v>215399000</v>
      </c>
      <c r="H71" s="1">
        <v>357026000</v>
      </c>
      <c r="I71" s="1">
        <v>465015000</v>
      </c>
      <c r="J71" s="1">
        <v>775209000</v>
      </c>
      <c r="K71" s="1">
        <v>978664000</v>
      </c>
      <c r="L71" s="1">
        <v>1115041000</v>
      </c>
      <c r="M71" s="1">
        <v>1189060000</v>
      </c>
      <c r="N71" s="1">
        <v>1502982000</v>
      </c>
      <c r="O71" s="1">
        <v>2000426000</v>
      </c>
      <c r="P71" s="1">
        <v>2327055000</v>
      </c>
      <c r="Q71" s="1">
        <v>2520469000</v>
      </c>
      <c r="R71" s="1">
        <v>2646123000</v>
      </c>
      <c r="S71" s="1">
        <v>2754400000</v>
      </c>
      <c r="T71" s="1">
        <v>2857100000</v>
      </c>
      <c r="U71" s="1">
        <v>2978300000</v>
      </c>
      <c r="V71" s="1">
        <v>3205500000</v>
      </c>
      <c r="W71" s="1">
        <v>3302100000</v>
      </c>
      <c r="X71" s="1">
        <v>3358500000</v>
      </c>
      <c r="Y71" s="1">
        <v>3487000000</v>
      </c>
      <c r="Z71" s="1">
        <v>3620200000</v>
      </c>
    </row>
    <row r="72" spans="1:26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>
        <v>148314000</v>
      </c>
      <c r="F72" s="10">
        <v>260400000</v>
      </c>
      <c r="G72" s="10">
        <v>426929000</v>
      </c>
      <c r="H72" s="10">
        <v>782286000</v>
      </c>
      <c r="I72" s="10">
        <v>1032776000</v>
      </c>
      <c r="J72" s="10">
        <v>1188734000</v>
      </c>
      <c r="K72" s="10">
        <v>1910354000</v>
      </c>
      <c r="L72" s="10">
        <v>1515820000</v>
      </c>
      <c r="M72" s="10">
        <v>1696042000</v>
      </c>
      <c r="N72" s="10">
        <v>1505293000</v>
      </c>
      <c r="O72" s="10">
        <v>1612569000</v>
      </c>
      <c r="P72" s="10">
        <v>1992931000</v>
      </c>
      <c r="Q72" s="10">
        <v>2409158000</v>
      </c>
      <c r="R72" s="10">
        <v>2420653000</v>
      </c>
      <c r="S72" s="10">
        <v>2489900000</v>
      </c>
      <c r="T72" s="10">
        <v>2682900000</v>
      </c>
      <c r="U72" s="10">
        <v>3001900000</v>
      </c>
      <c r="V72" s="10">
        <v>3244600000</v>
      </c>
      <c r="W72" s="10">
        <v>3513400000</v>
      </c>
      <c r="X72" s="10">
        <v>2276400000</v>
      </c>
      <c r="Y72" s="10">
        <v>3259300000</v>
      </c>
      <c r="Z72" s="10">
        <v>2285500000</v>
      </c>
    </row>
    <row r="73" spans="1:26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>
        <v>258711000</v>
      </c>
      <c r="F73" s="11">
        <v>440600000</v>
      </c>
      <c r="G73" s="11">
        <v>595497000</v>
      </c>
      <c r="H73" s="11">
        <v>988460000</v>
      </c>
      <c r="I73" s="11">
        <v>1347132000</v>
      </c>
      <c r="J73" s="11">
        <v>1626520000</v>
      </c>
      <c r="K73" s="11">
        <v>2449512000</v>
      </c>
      <c r="L73" s="11">
        <v>2273844000</v>
      </c>
      <c r="M73" s="11">
        <v>2564336000</v>
      </c>
      <c r="N73" s="11">
        <v>2467115000</v>
      </c>
      <c r="O73" s="11">
        <v>2635116000</v>
      </c>
      <c r="P73" s="11">
        <v>3104321000</v>
      </c>
      <c r="Q73" s="11">
        <v>3531897000</v>
      </c>
      <c r="R73" s="11">
        <v>3663131000</v>
      </c>
      <c r="S73" s="11">
        <v>4666900000</v>
      </c>
      <c r="T73" s="11">
        <v>4892700000</v>
      </c>
      <c r="U73" s="11">
        <v>5831600000</v>
      </c>
      <c r="V73" s="11">
        <v>6678300000</v>
      </c>
      <c r="W73" s="11">
        <v>6877300000</v>
      </c>
      <c r="X73" s="11">
        <v>7924200000</v>
      </c>
      <c r="Y73" s="11">
        <v>8382400000</v>
      </c>
      <c r="Z73" s="11">
        <v>7265300000</v>
      </c>
    </row>
    <row r="74" spans="1:26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</row>
    <row r="75" spans="1:26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</row>
    <row r="76" spans="1:26" ht="19" x14ac:dyDescent="0.25">
      <c r="A76" s="5" t="s">
        <v>66</v>
      </c>
      <c r="B76" s="1" t="s">
        <v>92</v>
      </c>
      <c r="C76" s="1" t="s">
        <v>92</v>
      </c>
      <c r="D76" s="1">
        <v>38603000</v>
      </c>
      <c r="E76" s="1">
        <v>64030000</v>
      </c>
      <c r="F76" s="1">
        <v>85827000</v>
      </c>
      <c r="G76" s="1">
        <v>146628000</v>
      </c>
      <c r="H76" s="1">
        <v>261748000</v>
      </c>
      <c r="I76" s="1">
        <v>388652000</v>
      </c>
      <c r="J76" s="1">
        <v>494277000</v>
      </c>
      <c r="K76" s="1">
        <v>663665000</v>
      </c>
      <c r="L76" s="1">
        <v>783055000</v>
      </c>
      <c r="M76" s="1">
        <v>623369000</v>
      </c>
      <c r="N76" s="1">
        <v>734940000</v>
      </c>
      <c r="O76" s="1">
        <v>880800000</v>
      </c>
      <c r="P76" s="1">
        <v>1038910000</v>
      </c>
      <c r="Q76" s="1">
        <v>1034420000</v>
      </c>
      <c r="R76" s="1">
        <v>781336000</v>
      </c>
      <c r="S76" s="1">
        <v>402400000</v>
      </c>
      <c r="T76" s="1">
        <v>460500000</v>
      </c>
      <c r="U76" s="1">
        <v>591000000</v>
      </c>
      <c r="V76" s="1">
        <v>397500000</v>
      </c>
      <c r="W76" s="1">
        <v>643400000</v>
      </c>
      <c r="X76" s="1">
        <v>-652100000</v>
      </c>
      <c r="Y76" s="1">
        <v>834200000</v>
      </c>
      <c r="Z76" s="1">
        <v>856300000</v>
      </c>
    </row>
    <row r="77" spans="1:26" ht="19" x14ac:dyDescent="0.25">
      <c r="A77" s="5" t="s">
        <v>13</v>
      </c>
      <c r="B77" s="1" t="s">
        <v>92</v>
      </c>
      <c r="C77" s="1" t="s">
        <v>92</v>
      </c>
      <c r="D77" s="1">
        <v>22628000</v>
      </c>
      <c r="E77" s="1">
        <v>24131000</v>
      </c>
      <c r="F77" s="1">
        <v>25494000</v>
      </c>
      <c r="G77" s="1">
        <v>30231000</v>
      </c>
      <c r="H77" s="1">
        <v>42854000</v>
      </c>
      <c r="I77" s="1">
        <v>57033000</v>
      </c>
      <c r="J77" s="1">
        <v>65115000</v>
      </c>
      <c r="K77" s="1">
        <v>80887000</v>
      </c>
      <c r="L77" s="1">
        <v>100704000</v>
      </c>
      <c r="M77" s="1">
        <v>123014000</v>
      </c>
      <c r="N77" s="1">
        <v>126744000</v>
      </c>
      <c r="O77" s="1">
        <v>125106000</v>
      </c>
      <c r="P77" s="1">
        <v>132909000</v>
      </c>
      <c r="Q77" s="1">
        <v>162987000</v>
      </c>
      <c r="R77" s="1">
        <v>189360000</v>
      </c>
      <c r="S77" s="1">
        <v>191800000</v>
      </c>
      <c r="T77" s="1">
        <v>210600000</v>
      </c>
      <c r="U77" s="1">
        <v>212800000</v>
      </c>
      <c r="V77" s="1">
        <v>260300000</v>
      </c>
      <c r="W77" s="1">
        <v>268200000</v>
      </c>
      <c r="X77" s="1">
        <v>248300000</v>
      </c>
      <c r="Y77" s="1">
        <v>218700000</v>
      </c>
      <c r="Z77" s="1">
        <v>195300000</v>
      </c>
    </row>
    <row r="78" spans="1:26" ht="19" x14ac:dyDescent="0.25">
      <c r="A78" s="5" t="s">
        <v>67</v>
      </c>
      <c r="B78" s="1" t="s">
        <v>92</v>
      </c>
      <c r="C78" s="1" t="s">
        <v>92</v>
      </c>
      <c r="D78" s="1">
        <v>2661000</v>
      </c>
      <c r="E78" s="1">
        <v>-5797000</v>
      </c>
      <c r="F78" s="1">
        <v>-4969000</v>
      </c>
      <c r="G78" s="1">
        <v>8778000</v>
      </c>
      <c r="H78" s="1">
        <v>11646000</v>
      </c>
      <c r="I78" s="1">
        <v>-56247000</v>
      </c>
      <c r="J78" s="1">
        <v>-22943000</v>
      </c>
      <c r="K78" s="1">
        <v>6638000</v>
      </c>
      <c r="L78" s="1">
        <v>-16907000</v>
      </c>
      <c r="M78" s="1">
        <v>13660000</v>
      </c>
      <c r="N78" s="1">
        <v>-17129000</v>
      </c>
      <c r="O78" s="1">
        <v>39724000</v>
      </c>
      <c r="P78" s="1">
        <v>27568000</v>
      </c>
      <c r="Q78" s="1">
        <v>-6520000</v>
      </c>
      <c r="R78" s="1">
        <v>-22787000</v>
      </c>
      <c r="S78" s="1">
        <v>21500000</v>
      </c>
      <c r="T78" s="1">
        <v>-52300000</v>
      </c>
      <c r="U78" s="1">
        <v>78000000</v>
      </c>
      <c r="V78" s="1">
        <v>-50900000</v>
      </c>
      <c r="W78" s="1">
        <v>34500000</v>
      </c>
      <c r="X78" s="1">
        <v>-115700000</v>
      </c>
      <c r="Y78" s="1">
        <v>52600000</v>
      </c>
      <c r="Z78" s="1">
        <v>29900000</v>
      </c>
    </row>
    <row r="79" spans="1:26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>
        <v>67542000</v>
      </c>
      <c r="N79" s="1">
        <v>81420000</v>
      </c>
      <c r="O79" s="1">
        <v>95830000</v>
      </c>
      <c r="P79" s="1">
        <v>107511000</v>
      </c>
      <c r="Q79" s="1">
        <v>120460000</v>
      </c>
      <c r="R79" s="1">
        <v>95106000</v>
      </c>
      <c r="S79" s="1">
        <v>88900000</v>
      </c>
      <c r="T79" s="1">
        <v>86800000</v>
      </c>
      <c r="U79" s="1">
        <v>73600000</v>
      </c>
      <c r="V79" s="1">
        <v>81300000</v>
      </c>
      <c r="W79" s="1">
        <v>84800000</v>
      </c>
      <c r="X79" s="1">
        <v>53100000</v>
      </c>
      <c r="Y79" s="1">
        <v>64100000</v>
      </c>
      <c r="Z79" s="1">
        <v>72200000</v>
      </c>
    </row>
    <row r="80" spans="1:26" ht="19" x14ac:dyDescent="0.25">
      <c r="A80" s="14" t="s">
        <v>104</v>
      </c>
      <c r="B80" s="15" t="e">
        <f t="shared" ref="B80:Z80" si="11">B79/B3</f>
        <v>#VALUE!</v>
      </c>
      <c r="C80" s="15" t="e">
        <f t="shared" si="11"/>
        <v>#VALUE!</v>
      </c>
      <c r="D80" s="15" t="e">
        <f t="shared" si="11"/>
        <v>#VALUE!</v>
      </c>
      <c r="E80" s="15" t="e">
        <f t="shared" si="11"/>
        <v>#VALUE!</v>
      </c>
      <c r="F80" s="15" t="e">
        <f t="shared" si="11"/>
        <v>#VALUE!</v>
      </c>
      <c r="G80" s="15" t="e">
        <f t="shared" si="11"/>
        <v>#VALUE!</v>
      </c>
      <c r="H80" s="15" t="e">
        <f t="shared" si="11"/>
        <v>#VALUE!</v>
      </c>
      <c r="I80" s="15" t="e">
        <f t="shared" si="11"/>
        <v>#VALUE!</v>
      </c>
      <c r="J80" s="15" t="e">
        <f t="shared" si="11"/>
        <v>#VALUE!</v>
      </c>
      <c r="K80" s="15" t="e">
        <f t="shared" si="11"/>
        <v>#VALUE!</v>
      </c>
      <c r="L80" s="15" t="e">
        <f t="shared" si="11"/>
        <v>#VALUE!</v>
      </c>
      <c r="M80" s="15">
        <f t="shared" si="11"/>
        <v>2.0907806546915184E-2</v>
      </c>
      <c r="N80" s="15">
        <f t="shared" si="11"/>
        <v>2.2568795743251258E-2</v>
      </c>
      <c r="O80" s="15">
        <f t="shared" si="11"/>
        <v>2.3044328168739407E-2</v>
      </c>
      <c r="P80" s="15">
        <f t="shared" si="11"/>
        <v>2.2571265415121829E-2</v>
      </c>
      <c r="Q80" s="15">
        <f t="shared" si="11"/>
        <v>2.3734136687032916E-2</v>
      </c>
      <c r="R80" s="15">
        <f t="shared" si="11"/>
        <v>1.9788083207073492E-2</v>
      </c>
      <c r="S80" s="15">
        <f t="shared" si="11"/>
        <v>2.1209084836339345E-2</v>
      </c>
      <c r="T80" s="15">
        <f t="shared" si="11"/>
        <v>1.9324101696424595E-2</v>
      </c>
      <c r="U80" s="15">
        <f t="shared" si="11"/>
        <v>1.6398190851770158E-2</v>
      </c>
      <c r="V80" s="15">
        <f t="shared" si="11"/>
        <v>1.3826530612244897E-2</v>
      </c>
      <c r="W80" s="15">
        <f t="shared" si="11"/>
        <v>1.406978480529608E-2</v>
      </c>
      <c r="X80" s="15">
        <f t="shared" si="11"/>
        <v>1.0702624259281654E-2</v>
      </c>
      <c r="Y80" s="15">
        <f t="shared" si="11"/>
        <v>1.1155004089588083E-2</v>
      </c>
      <c r="Z80" s="15">
        <f t="shared" si="11"/>
        <v>1.0801107038671553E-2</v>
      </c>
    </row>
    <row r="81" spans="1:34" ht="19" x14ac:dyDescent="0.25">
      <c r="A81" s="5" t="s">
        <v>69</v>
      </c>
      <c r="B81" s="1" t="s">
        <v>92</v>
      </c>
      <c r="C81" s="1" t="s">
        <v>92</v>
      </c>
      <c r="D81" s="1">
        <v>21834000</v>
      </c>
      <c r="E81" s="1">
        <v>36183000</v>
      </c>
      <c r="F81" s="1">
        <v>-17247000</v>
      </c>
      <c r="G81" s="1">
        <v>-12155000</v>
      </c>
      <c r="H81" s="1">
        <v>4446000</v>
      </c>
      <c r="I81" s="1">
        <v>58823000</v>
      </c>
      <c r="J81" s="1">
        <v>105024000</v>
      </c>
      <c r="K81" s="1">
        <v>39816000</v>
      </c>
      <c r="L81" s="1">
        <v>5652000</v>
      </c>
      <c r="M81" s="1">
        <v>-30364000</v>
      </c>
      <c r="N81" s="1">
        <v>103665000</v>
      </c>
      <c r="O81" s="1">
        <v>-61829000</v>
      </c>
      <c r="P81" s="1">
        <v>-17964000</v>
      </c>
      <c r="Q81" s="1">
        <v>103089000</v>
      </c>
      <c r="R81" s="1">
        <v>-162403000</v>
      </c>
      <c r="S81" s="1">
        <v>169000000</v>
      </c>
      <c r="T81" s="1">
        <v>37300000</v>
      </c>
      <c r="U81" s="1">
        <v>-96500000</v>
      </c>
      <c r="V81" s="1">
        <v>169200000</v>
      </c>
      <c r="W81" s="1">
        <v>-273300000</v>
      </c>
      <c r="X81" s="1">
        <v>-80300000</v>
      </c>
      <c r="Y81" s="1">
        <v>230300000</v>
      </c>
      <c r="Z81" s="1">
        <v>-366800000</v>
      </c>
    </row>
    <row r="82" spans="1:34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>
        <v>3309000</v>
      </c>
      <c r="N82" s="1">
        <v>4344000</v>
      </c>
      <c r="O82" s="1">
        <v>-31831000</v>
      </c>
      <c r="P82" s="1">
        <v>-26565000</v>
      </c>
      <c r="Q82" s="1">
        <v>-14231000</v>
      </c>
      <c r="R82" s="1">
        <v>-23713000</v>
      </c>
      <c r="S82" s="1">
        <v>300000</v>
      </c>
      <c r="T82" s="1">
        <v>-28300000</v>
      </c>
      <c r="U82" s="1">
        <v>-29400000</v>
      </c>
      <c r="V82" s="1">
        <v>-5600000</v>
      </c>
      <c r="W82" s="1">
        <v>25700000</v>
      </c>
      <c r="X82" s="1">
        <v>61900000</v>
      </c>
      <c r="Y82" s="1">
        <v>-9600000</v>
      </c>
      <c r="Z82" s="1">
        <v>-96000000</v>
      </c>
    </row>
    <row r="83" spans="1:34" ht="21" x14ac:dyDescent="0.25">
      <c r="A83" s="5" t="s">
        <v>34</v>
      </c>
      <c r="B83" s="1" t="s">
        <v>92</v>
      </c>
      <c r="C83" s="1" t="s">
        <v>92</v>
      </c>
      <c r="D83" s="1">
        <v>-725000</v>
      </c>
      <c r="E83" s="1">
        <v>-3065000</v>
      </c>
      <c r="F83" s="1">
        <v>-16638000</v>
      </c>
      <c r="G83" s="1">
        <v>-7403000</v>
      </c>
      <c r="H83" s="1">
        <v>-18106000</v>
      </c>
      <c r="I83" s="1">
        <v>-22506000</v>
      </c>
      <c r="J83" s="1">
        <v>-49075000</v>
      </c>
      <c r="K83" s="1">
        <v>-57698000</v>
      </c>
      <c r="L83" s="1">
        <v>-32080000</v>
      </c>
      <c r="M83" s="1">
        <v>4070000</v>
      </c>
      <c r="N83" s="1">
        <v>-33878000</v>
      </c>
      <c r="O83" s="1">
        <v>-64720000</v>
      </c>
      <c r="P83" s="1">
        <v>-71680000</v>
      </c>
      <c r="Q83" s="1">
        <v>-38630000</v>
      </c>
      <c r="R83" s="1">
        <v>-64074000</v>
      </c>
      <c r="S83" s="1">
        <v>29200000</v>
      </c>
      <c r="T83" s="1">
        <v>40700000</v>
      </c>
      <c r="U83" s="1">
        <v>-20000000</v>
      </c>
      <c r="V83" s="1">
        <v>30400000</v>
      </c>
      <c r="W83" s="1">
        <v>-104700000</v>
      </c>
      <c r="X83" s="1">
        <v>-58600000</v>
      </c>
      <c r="Y83" s="1">
        <v>32200000</v>
      </c>
      <c r="Z83" s="1">
        <v>-311700000</v>
      </c>
      <c r="AG83" s="59" t="s">
        <v>126</v>
      </c>
      <c r="AH83" s="60"/>
    </row>
    <row r="84" spans="1:34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>
        <v>-37017000</v>
      </c>
      <c r="N84" s="1">
        <v>1019000</v>
      </c>
      <c r="O84" s="1">
        <v>9742000</v>
      </c>
      <c r="P84" s="1">
        <v>36494000</v>
      </c>
      <c r="Q84" s="1">
        <v>30394000</v>
      </c>
      <c r="R84" s="1">
        <v>-30212000</v>
      </c>
      <c r="S84" s="1">
        <v>64400000</v>
      </c>
      <c r="T84" s="1">
        <v>-48400000</v>
      </c>
      <c r="U84" s="1">
        <v>8400000</v>
      </c>
      <c r="V84" s="1">
        <v>-77300000</v>
      </c>
      <c r="W84" s="1">
        <v>-39800000</v>
      </c>
      <c r="X84" s="1">
        <v>-91700000</v>
      </c>
      <c r="Y84" s="1">
        <v>307300000</v>
      </c>
      <c r="Z84" s="1">
        <v>86400000</v>
      </c>
      <c r="AG84" s="61" t="s">
        <v>127</v>
      </c>
      <c r="AH84" s="62"/>
    </row>
    <row r="85" spans="1:34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>
        <v>-357000</v>
      </c>
      <c r="F85" s="1">
        <v>-12843000</v>
      </c>
      <c r="G85" s="1">
        <v>-9933000</v>
      </c>
      <c r="H85" s="1">
        <v>-2408000</v>
      </c>
      <c r="I85" s="1" t="s">
        <v>92</v>
      </c>
      <c r="J85" s="1">
        <v>13177000</v>
      </c>
      <c r="K85" s="1">
        <v>-3081000</v>
      </c>
      <c r="L85" s="1">
        <v>-66006000</v>
      </c>
      <c r="M85" s="1">
        <v>31366000</v>
      </c>
      <c r="N85" s="1">
        <v>64117000</v>
      </c>
      <c r="O85" s="1">
        <v>-28753000</v>
      </c>
      <c r="P85" s="1">
        <v>-40393000</v>
      </c>
      <c r="Q85" s="1">
        <v>-12974000</v>
      </c>
      <c r="R85" s="1">
        <v>-64219000</v>
      </c>
      <c r="S85" s="1">
        <v>17800000</v>
      </c>
      <c r="T85" s="1">
        <v>-6300000</v>
      </c>
      <c r="U85" s="1">
        <v>-53400000</v>
      </c>
      <c r="V85" s="1">
        <v>157700000</v>
      </c>
      <c r="W85" s="1">
        <v>-55800000</v>
      </c>
      <c r="X85" s="1">
        <v>-37800000</v>
      </c>
      <c r="Y85" s="1" t="s">
        <v>92</v>
      </c>
      <c r="Z85" s="1" t="s">
        <v>92</v>
      </c>
      <c r="AG85" s="23" t="s">
        <v>128</v>
      </c>
      <c r="AH85" s="24">
        <f>Z17</f>
        <v>58700000</v>
      </c>
    </row>
    <row r="86" spans="1:34" ht="20" x14ac:dyDescent="0.25">
      <c r="A86" s="5" t="s">
        <v>72</v>
      </c>
      <c r="B86" s="1" t="s">
        <v>92</v>
      </c>
      <c r="C86" s="1" t="s">
        <v>92</v>
      </c>
      <c r="D86" s="1">
        <v>-1688000</v>
      </c>
      <c r="E86" s="1">
        <v>5782000</v>
      </c>
      <c r="F86" s="1">
        <v>18832000</v>
      </c>
      <c r="G86" s="1">
        <v>48142000</v>
      </c>
      <c r="H86" s="1">
        <v>127873000</v>
      </c>
      <c r="I86" s="1">
        <v>96002000</v>
      </c>
      <c r="J86" s="1">
        <v>-44870000</v>
      </c>
      <c r="K86" s="1">
        <v>-11904000</v>
      </c>
      <c r="L86" s="1">
        <v>50857000</v>
      </c>
      <c r="M86" s="1">
        <v>11931000</v>
      </c>
      <c r="N86" s="1">
        <v>-38763000</v>
      </c>
      <c r="O86" s="1">
        <v>-46360000</v>
      </c>
      <c r="P86" s="1">
        <v>-67245000</v>
      </c>
      <c r="Q86" s="1">
        <v>-462000</v>
      </c>
      <c r="R86" s="1">
        <v>104798000</v>
      </c>
      <c r="S86" s="1">
        <v>63800000</v>
      </c>
      <c r="T86" s="1">
        <v>15700000</v>
      </c>
      <c r="U86" s="1">
        <v>-5100000</v>
      </c>
      <c r="V86" s="1">
        <v>139300000</v>
      </c>
      <c r="W86" s="1">
        <v>34100000</v>
      </c>
      <c r="X86" s="1">
        <v>953700000</v>
      </c>
      <c r="Y86" s="1">
        <v>-76200000</v>
      </c>
      <c r="Z86" s="1">
        <v>66300000</v>
      </c>
      <c r="AG86" s="23" t="s">
        <v>129</v>
      </c>
      <c r="AH86" s="24">
        <f>Z56</f>
        <v>319900000</v>
      </c>
    </row>
    <row r="87" spans="1:34" ht="20" x14ac:dyDescent="0.25">
      <c r="A87" s="6" t="s">
        <v>73</v>
      </c>
      <c r="B87" s="10" t="s">
        <v>92</v>
      </c>
      <c r="C87" s="10" t="s">
        <v>92</v>
      </c>
      <c r="D87" s="10">
        <v>84038000</v>
      </c>
      <c r="E87" s="10">
        <v>124329000</v>
      </c>
      <c r="F87" s="10">
        <v>107937000</v>
      </c>
      <c r="G87" s="10">
        <v>221624000</v>
      </c>
      <c r="H87" s="10">
        <v>448567000</v>
      </c>
      <c r="I87" s="10">
        <v>544263000</v>
      </c>
      <c r="J87" s="10">
        <v>596603000</v>
      </c>
      <c r="K87" s="10">
        <v>779102000</v>
      </c>
      <c r="L87" s="10">
        <v>923361000</v>
      </c>
      <c r="M87" s="10">
        <v>809152000</v>
      </c>
      <c r="N87" s="10">
        <v>990877000</v>
      </c>
      <c r="O87" s="10">
        <v>1033271000</v>
      </c>
      <c r="P87" s="10">
        <v>1221689000</v>
      </c>
      <c r="Q87" s="10">
        <v>1413974000</v>
      </c>
      <c r="R87" s="10">
        <v>985410000</v>
      </c>
      <c r="S87" s="10">
        <v>937400000</v>
      </c>
      <c r="T87" s="10">
        <v>758600000</v>
      </c>
      <c r="U87" s="10">
        <v>853800000</v>
      </c>
      <c r="V87" s="10">
        <v>996700000</v>
      </c>
      <c r="W87" s="10">
        <v>791700000</v>
      </c>
      <c r="X87" s="10">
        <v>407000000</v>
      </c>
      <c r="Y87" s="10">
        <v>1323700000</v>
      </c>
      <c r="Z87" s="10">
        <v>853200000</v>
      </c>
      <c r="AG87" s="23" t="s">
        <v>130</v>
      </c>
      <c r="AH87" s="24">
        <f>Z61</f>
        <v>2941500000</v>
      </c>
    </row>
    <row r="88" spans="1:34" ht="20" x14ac:dyDescent="0.25">
      <c r="A88" s="5" t="s">
        <v>74</v>
      </c>
      <c r="B88" s="1" t="s">
        <v>92</v>
      </c>
      <c r="C88" s="1" t="s">
        <v>92</v>
      </c>
      <c r="D88" s="1">
        <v>-26060000</v>
      </c>
      <c r="E88" s="1">
        <v>-31868000</v>
      </c>
      <c r="F88" s="1">
        <v>-42764000</v>
      </c>
      <c r="G88" s="1">
        <v>-57112000</v>
      </c>
      <c r="H88" s="1">
        <v>-67693000</v>
      </c>
      <c r="I88" s="1">
        <v>-94592000</v>
      </c>
      <c r="J88" s="1">
        <v>-133876000</v>
      </c>
      <c r="K88" s="1">
        <v>-140872000</v>
      </c>
      <c r="L88" s="1">
        <v>-174720000</v>
      </c>
      <c r="M88" s="1">
        <v>-240329000</v>
      </c>
      <c r="N88" s="1">
        <v>-81116000</v>
      </c>
      <c r="O88" s="1">
        <v>-147744000</v>
      </c>
      <c r="P88" s="1">
        <v>-184309000</v>
      </c>
      <c r="Q88" s="1">
        <v>-241353000</v>
      </c>
      <c r="R88" s="1">
        <v>-219587000</v>
      </c>
      <c r="S88" s="1">
        <v>-199300000</v>
      </c>
      <c r="T88" s="1">
        <v>-396400000</v>
      </c>
      <c r="U88" s="1">
        <v>-283100000</v>
      </c>
      <c r="V88" s="1">
        <v>-267400000</v>
      </c>
      <c r="W88" s="1">
        <v>-274200000</v>
      </c>
      <c r="X88" s="1">
        <v>-205400000</v>
      </c>
      <c r="Y88" s="1">
        <v>-116000000</v>
      </c>
      <c r="Z88" s="1">
        <v>-93900000</v>
      </c>
      <c r="AG88" s="33" t="s">
        <v>131</v>
      </c>
      <c r="AH88" s="34">
        <f>AH85/(AH86+AH87)</f>
        <v>1.7998405592690257E-2</v>
      </c>
    </row>
    <row r="89" spans="1:34" ht="20" customHeight="1" x14ac:dyDescent="0.25">
      <c r="A89" s="14" t="s">
        <v>105</v>
      </c>
      <c r="B89" s="15" t="e">
        <f t="shared" ref="B89:Z89" si="12">(-1*B88)/B3</f>
        <v>#VALUE!</v>
      </c>
      <c r="C89" s="15" t="e">
        <f t="shared" si="12"/>
        <v>#VALUE!</v>
      </c>
      <c r="D89" s="15">
        <f t="shared" si="12"/>
        <v>4.7475214877267642E-2</v>
      </c>
      <c r="E89" s="15">
        <f t="shared" si="12"/>
        <v>5.1727132396981554E-2</v>
      </c>
      <c r="F89" s="15">
        <f t="shared" si="12"/>
        <v>5.9443733206561551E-2</v>
      </c>
      <c r="G89" s="15">
        <f t="shared" si="12"/>
        <v>5.9914437919234266E-2</v>
      </c>
      <c r="H89" s="15">
        <f t="shared" si="12"/>
        <v>5.1239643147483999E-2</v>
      </c>
      <c r="I89" s="15">
        <f t="shared" si="12"/>
        <v>5.5303278779576748E-2</v>
      </c>
      <c r="J89" s="15">
        <f t="shared" si="12"/>
        <v>6.340323779150471E-2</v>
      </c>
      <c r="K89" s="15">
        <f t="shared" si="12"/>
        <v>5.3923204831009597E-2</v>
      </c>
      <c r="L89" s="15">
        <f t="shared" si="12"/>
        <v>5.4930320046454352E-2</v>
      </c>
      <c r="M89" s="15">
        <f t="shared" si="12"/>
        <v>7.4394484019033771E-2</v>
      </c>
      <c r="N89" s="15">
        <f t="shared" si="12"/>
        <v>2.2484530035735313E-2</v>
      </c>
      <c r="O89" s="15">
        <f t="shared" si="12"/>
        <v>3.552813545823056E-2</v>
      </c>
      <c r="P89" s="15">
        <f t="shared" si="12"/>
        <v>3.8694527605507248E-2</v>
      </c>
      <c r="Q89" s="15">
        <f t="shared" si="12"/>
        <v>4.7553587014988012E-2</v>
      </c>
      <c r="R89" s="15">
        <f t="shared" si="12"/>
        <v>4.5688030483793315E-2</v>
      </c>
      <c r="S89" s="15">
        <f t="shared" si="12"/>
        <v>4.7547475904189333E-2</v>
      </c>
      <c r="T89" s="15">
        <f t="shared" si="12"/>
        <v>8.8249699452335365E-2</v>
      </c>
      <c r="U89" s="15">
        <f t="shared" si="12"/>
        <v>6.3075106387719182E-2</v>
      </c>
      <c r="V89" s="15">
        <f t="shared" si="12"/>
        <v>4.5476190476190476E-2</v>
      </c>
      <c r="W89" s="15">
        <f t="shared" si="12"/>
        <v>4.5494516434105951E-2</v>
      </c>
      <c r="X89" s="15">
        <f t="shared" si="12"/>
        <v>4.1399604950215663E-2</v>
      </c>
      <c r="Y89" s="15">
        <f t="shared" si="12"/>
        <v>2.0186902876633661E-2</v>
      </c>
      <c r="Z89" s="15">
        <f t="shared" si="12"/>
        <v>1.4047423143092229E-2</v>
      </c>
      <c r="AG89" s="23" t="s">
        <v>106</v>
      </c>
      <c r="AH89" s="24">
        <f>Z27</f>
        <v>190700000</v>
      </c>
    </row>
    <row r="90" spans="1:34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>
        <v>-14805000</v>
      </c>
      <c r="G90" s="1" t="s">
        <v>92</v>
      </c>
      <c r="H90" s="1" t="s">
        <v>92</v>
      </c>
      <c r="I90" s="1">
        <v>-228431000</v>
      </c>
      <c r="J90" s="1" t="s">
        <v>92</v>
      </c>
      <c r="K90" s="1" t="s">
        <v>92</v>
      </c>
      <c r="L90" s="1" t="s">
        <v>92</v>
      </c>
      <c r="M90" s="1" t="s">
        <v>92</v>
      </c>
      <c r="N90" s="1">
        <v>-1200000</v>
      </c>
      <c r="O90" s="1" t="s">
        <v>92</v>
      </c>
      <c r="P90" s="1">
        <v>-53235000</v>
      </c>
      <c r="Q90" s="1">
        <v>-147267000</v>
      </c>
      <c r="R90" s="1">
        <v>-90992000</v>
      </c>
      <c r="S90" s="1">
        <v>-658700000</v>
      </c>
      <c r="T90" s="1">
        <v>-165900000</v>
      </c>
      <c r="U90" s="1">
        <v>126000000</v>
      </c>
      <c r="V90" s="1">
        <v>-2375800000</v>
      </c>
      <c r="W90" s="1">
        <v>-43500000</v>
      </c>
      <c r="X90" s="1" t="s">
        <v>92</v>
      </c>
      <c r="Y90" s="1" t="s">
        <v>92</v>
      </c>
      <c r="Z90" s="1" t="s">
        <v>92</v>
      </c>
      <c r="AG90" s="23" t="s">
        <v>19</v>
      </c>
      <c r="AH90" s="24">
        <f>Z25</f>
        <v>1047000000</v>
      </c>
    </row>
    <row r="91" spans="1:34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>
        <v>-301723000</v>
      </c>
      <c r="I91" s="1">
        <v>-379530000</v>
      </c>
      <c r="J91" s="1">
        <v>-1195934000</v>
      </c>
      <c r="K91" s="1">
        <v>-920999000</v>
      </c>
      <c r="L91" s="1">
        <v>-162300000</v>
      </c>
      <c r="M91" s="1" t="s">
        <v>92</v>
      </c>
      <c r="N91" s="1">
        <v>-229860000</v>
      </c>
      <c r="O91" s="1">
        <v>-233566000</v>
      </c>
      <c r="P91" s="1" t="s">
        <v>92</v>
      </c>
      <c r="Q91" s="1">
        <v>-170792000</v>
      </c>
      <c r="R91" s="1">
        <v>-543389000</v>
      </c>
      <c r="S91" s="1">
        <v>-49600000</v>
      </c>
      <c r="T91" s="1">
        <v>-664700000</v>
      </c>
      <c r="U91" s="1">
        <v>-523500000</v>
      </c>
      <c r="V91" s="1">
        <v>-3800000</v>
      </c>
      <c r="W91" s="1">
        <v>-415500000</v>
      </c>
      <c r="X91" s="1">
        <v>-212400000</v>
      </c>
      <c r="Y91" s="1">
        <v>-700000</v>
      </c>
      <c r="Z91" s="1">
        <v>-540400000</v>
      </c>
      <c r="AG91" s="33" t="s">
        <v>132</v>
      </c>
      <c r="AH91" s="34">
        <f>AH89/AH90</f>
        <v>0.18213944603629417</v>
      </c>
    </row>
    <row r="92" spans="1:34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>
        <v>330703000</v>
      </c>
      <c r="J92" s="1">
        <v>1148618000</v>
      </c>
      <c r="K92" s="1">
        <v>685789000</v>
      </c>
      <c r="L92" s="1">
        <v>782460000</v>
      </c>
      <c r="M92" s="1" t="s">
        <v>92</v>
      </c>
      <c r="N92" s="1">
        <v>129932000</v>
      </c>
      <c r="O92" s="1">
        <v>321679000</v>
      </c>
      <c r="P92" s="1">
        <v>2256000</v>
      </c>
      <c r="Q92" s="1" t="s">
        <v>92</v>
      </c>
      <c r="R92" s="1">
        <v>146260000</v>
      </c>
      <c r="S92" s="1">
        <v>305200000</v>
      </c>
      <c r="T92" s="1">
        <v>425900000</v>
      </c>
      <c r="U92" s="1">
        <v>1271800000</v>
      </c>
      <c r="V92" s="1">
        <v>482200000</v>
      </c>
      <c r="W92" s="1">
        <v>159000000</v>
      </c>
      <c r="X92" s="1">
        <v>462100000</v>
      </c>
      <c r="Y92" s="1">
        <v>1800000</v>
      </c>
      <c r="Z92" s="1">
        <v>380700000</v>
      </c>
      <c r="AG92" s="35" t="s">
        <v>133</v>
      </c>
      <c r="AH92" s="36">
        <f>AH88*(1-AH91)</f>
        <v>1.4720185968501115E-2</v>
      </c>
    </row>
    <row r="93" spans="1:34" ht="19" x14ac:dyDescent="0.25">
      <c r="A93" s="5" t="s">
        <v>78</v>
      </c>
      <c r="B93" s="1" t="s">
        <v>92</v>
      </c>
      <c r="C93" s="1" t="s">
        <v>92</v>
      </c>
      <c r="D93" s="1">
        <v>2695000</v>
      </c>
      <c r="E93" s="1">
        <v>799000</v>
      </c>
      <c r="F93" s="1">
        <v>1592000</v>
      </c>
      <c r="G93" s="1">
        <v>27000</v>
      </c>
      <c r="H93" s="1">
        <v>58000</v>
      </c>
      <c r="I93" s="1">
        <v>18000</v>
      </c>
      <c r="J93" s="1">
        <v>237000</v>
      </c>
      <c r="K93" s="1">
        <v>156000</v>
      </c>
      <c r="L93" s="1" t="s">
        <v>92</v>
      </c>
      <c r="M93" s="1">
        <v>-24400000</v>
      </c>
      <c r="N93" s="1" t="s">
        <v>92</v>
      </c>
      <c r="O93" s="1" t="s">
        <v>92</v>
      </c>
      <c r="P93" s="1">
        <v>-24138000</v>
      </c>
      <c r="Q93" s="1">
        <v>-11088000</v>
      </c>
      <c r="R93" s="1" t="s">
        <v>92</v>
      </c>
      <c r="S93" s="1">
        <v>-10500000</v>
      </c>
      <c r="T93" s="1">
        <v>-8900000</v>
      </c>
      <c r="U93" s="1">
        <v>1800000</v>
      </c>
      <c r="V93" s="1" t="s">
        <v>92</v>
      </c>
      <c r="W93" s="1" t="s">
        <v>92</v>
      </c>
      <c r="X93" s="1" t="s">
        <v>92</v>
      </c>
      <c r="Y93" s="1">
        <v>23900000</v>
      </c>
      <c r="Z93" s="1" t="s">
        <v>92</v>
      </c>
      <c r="AG93" s="61" t="s">
        <v>134</v>
      </c>
      <c r="AH93" s="62"/>
    </row>
    <row r="94" spans="1:34" ht="20" x14ac:dyDescent="0.25">
      <c r="A94" s="6" t="s">
        <v>79</v>
      </c>
      <c r="B94" s="10" t="s">
        <v>92</v>
      </c>
      <c r="C94" s="10" t="s">
        <v>92</v>
      </c>
      <c r="D94" s="10">
        <v>-23365000</v>
      </c>
      <c r="E94" s="10">
        <v>-31069000</v>
      </c>
      <c r="F94" s="10">
        <v>-55977000</v>
      </c>
      <c r="G94" s="10">
        <v>-57085000</v>
      </c>
      <c r="H94" s="10">
        <v>-369358000</v>
      </c>
      <c r="I94" s="10">
        <v>-371832000</v>
      </c>
      <c r="J94" s="10">
        <v>-180955000</v>
      </c>
      <c r="K94" s="10">
        <v>-375926000</v>
      </c>
      <c r="L94" s="10">
        <v>445440000</v>
      </c>
      <c r="M94" s="10">
        <v>-264729000</v>
      </c>
      <c r="N94" s="10">
        <v>-182244000</v>
      </c>
      <c r="O94" s="10">
        <v>-59631000</v>
      </c>
      <c r="P94" s="10">
        <v>-259426000</v>
      </c>
      <c r="Q94" s="10">
        <v>-570500000</v>
      </c>
      <c r="R94" s="10">
        <v>-707708000</v>
      </c>
      <c r="S94" s="10">
        <v>-612900000</v>
      </c>
      <c r="T94" s="10">
        <v>-810000000</v>
      </c>
      <c r="U94" s="10">
        <v>593000000</v>
      </c>
      <c r="V94" s="10">
        <v>-2164800000</v>
      </c>
      <c r="W94" s="10">
        <v>-574200000</v>
      </c>
      <c r="X94" s="10">
        <v>44300000</v>
      </c>
      <c r="Y94" s="10">
        <v>-91000000</v>
      </c>
      <c r="Z94" s="10">
        <v>-253600000</v>
      </c>
      <c r="AG94" s="23" t="s">
        <v>135</v>
      </c>
      <c r="AH94" s="37">
        <v>4.095E-2</v>
      </c>
    </row>
    <row r="95" spans="1:34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>
        <v>-285000</v>
      </c>
      <c r="N95" s="1">
        <v>-679000</v>
      </c>
      <c r="O95" s="1">
        <v>-746000</v>
      </c>
      <c r="P95" s="1">
        <v>-795000</v>
      </c>
      <c r="Q95" s="1">
        <v>-22375000</v>
      </c>
      <c r="R95" s="1">
        <v>-310500000</v>
      </c>
      <c r="S95" s="1">
        <v>-480500000</v>
      </c>
      <c r="T95" s="1">
        <v>-15000000</v>
      </c>
      <c r="U95" s="1">
        <v>-285000000</v>
      </c>
      <c r="V95" s="1">
        <v>-1100000000</v>
      </c>
      <c r="W95" s="1" t="s">
        <v>92</v>
      </c>
      <c r="X95" s="1">
        <v>-800000</v>
      </c>
      <c r="Y95" s="1">
        <v>-712300000</v>
      </c>
      <c r="Z95" s="1">
        <v>-900000000</v>
      </c>
      <c r="AG95" s="23" t="s">
        <v>136</v>
      </c>
      <c r="AH95" s="38" cm="1">
        <f t="array" ref="AH95">_FV(A1,"Beta")</f>
        <v>1.4706999999999999</v>
      </c>
    </row>
    <row r="96" spans="1:34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124046000</v>
      </c>
      <c r="F96" s="1">
        <v>20802000</v>
      </c>
      <c r="G96" s="1">
        <v>28395000</v>
      </c>
      <c r="H96" s="1">
        <v>34141000</v>
      </c>
      <c r="I96" s="1">
        <v>46835000</v>
      </c>
      <c r="J96" s="1">
        <v>86550000</v>
      </c>
      <c r="K96" s="1">
        <v>112119000</v>
      </c>
      <c r="L96" s="1">
        <v>83320000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G96" s="23" t="s">
        <v>137</v>
      </c>
      <c r="AH96" s="37">
        <v>8.4000000000000005E-2</v>
      </c>
    </row>
    <row r="97" spans="1:34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-9848000</v>
      </c>
      <c r="G97" s="1">
        <v>-49947000</v>
      </c>
      <c r="H97" s="1">
        <v>-54954000</v>
      </c>
      <c r="I97" s="1">
        <v>-264971000</v>
      </c>
      <c r="J97" s="1">
        <v>-600271000</v>
      </c>
      <c r="K97" s="1">
        <v>-149999000</v>
      </c>
      <c r="L97" s="1">
        <v>-1336599000</v>
      </c>
      <c r="M97" s="1">
        <v>-453786000</v>
      </c>
      <c r="N97" s="1">
        <v>-1149998000</v>
      </c>
      <c r="O97" s="1">
        <v>-1098000000</v>
      </c>
      <c r="P97" s="1">
        <v>-700000000</v>
      </c>
      <c r="Q97" s="1">
        <v>-400000000</v>
      </c>
      <c r="R97" s="1">
        <v>-524926000</v>
      </c>
      <c r="S97" s="1" t="s">
        <v>92</v>
      </c>
      <c r="T97" s="1" t="s">
        <v>92</v>
      </c>
      <c r="U97" s="1" t="s">
        <v>92</v>
      </c>
      <c r="V97" s="1" t="s">
        <v>92</v>
      </c>
      <c r="W97" s="1">
        <v>-100000000</v>
      </c>
      <c r="X97" s="1">
        <v>-300000000</v>
      </c>
      <c r="Y97" s="1" t="s">
        <v>92</v>
      </c>
      <c r="Z97" s="1">
        <v>-1600000000</v>
      </c>
      <c r="AG97" s="35" t="s">
        <v>138</v>
      </c>
      <c r="AH97" s="36">
        <f>(AH94)+((AH95)*(AH96-AH94))</f>
        <v>0.10426363500000001</v>
      </c>
    </row>
    <row r="98" spans="1:34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>
        <v>-94324000</v>
      </c>
      <c r="O98" s="1">
        <v>-178115000</v>
      </c>
      <c r="P98" s="1">
        <v>-260276000</v>
      </c>
      <c r="Q98" s="1">
        <v>-339724000</v>
      </c>
      <c r="R98" s="1">
        <v>-376498000</v>
      </c>
      <c r="S98" s="1">
        <v>-371800000</v>
      </c>
      <c r="T98" s="1">
        <v>-374500000</v>
      </c>
      <c r="U98" s="1">
        <v>-378000000</v>
      </c>
      <c r="V98" s="1">
        <v>-384100000</v>
      </c>
      <c r="W98" s="1">
        <v>-390700000</v>
      </c>
      <c r="X98" s="1">
        <v>-380300000</v>
      </c>
      <c r="Y98" s="1" t="s">
        <v>92</v>
      </c>
      <c r="Z98" s="1">
        <v>-264400000</v>
      </c>
      <c r="AG98" s="61" t="s">
        <v>139</v>
      </c>
      <c r="AH98" s="62"/>
    </row>
    <row r="99" spans="1:34" ht="20" x14ac:dyDescent="0.25">
      <c r="A99" s="5" t="s">
        <v>84</v>
      </c>
      <c r="B99" s="1" t="s">
        <v>92</v>
      </c>
      <c r="C99" s="1" t="s">
        <v>92</v>
      </c>
      <c r="D99" s="1">
        <v>-60659000</v>
      </c>
      <c r="E99" s="1">
        <v>-213777000</v>
      </c>
      <c r="F99" s="1">
        <v>27357000</v>
      </c>
      <c r="G99" s="1">
        <v>-7773000</v>
      </c>
      <c r="H99" s="1">
        <v>-24852000</v>
      </c>
      <c r="I99" s="1">
        <v>-62449000</v>
      </c>
      <c r="J99" s="1">
        <v>86895000</v>
      </c>
      <c r="K99" s="1">
        <v>48272000</v>
      </c>
      <c r="L99" s="1">
        <v>23018000</v>
      </c>
      <c r="M99" s="1">
        <v>13988000</v>
      </c>
      <c r="N99" s="1">
        <v>225102000</v>
      </c>
      <c r="O99" s="1">
        <v>401735000</v>
      </c>
      <c r="P99" s="1">
        <v>219190000</v>
      </c>
      <c r="Q99" s="1">
        <v>72993000</v>
      </c>
      <c r="R99" s="1">
        <v>463875000</v>
      </c>
      <c r="S99" s="1">
        <v>1241600000</v>
      </c>
      <c r="T99" s="1">
        <v>4600000</v>
      </c>
      <c r="U99" s="1">
        <v>1032500000</v>
      </c>
      <c r="V99" s="1">
        <v>1234200000</v>
      </c>
      <c r="W99" s="1">
        <v>5800000</v>
      </c>
      <c r="X99" s="1">
        <v>687000000</v>
      </c>
      <c r="Y99" s="1">
        <v>46300000</v>
      </c>
      <c r="Z99" s="1">
        <v>986300000</v>
      </c>
      <c r="AG99" s="23" t="s">
        <v>140</v>
      </c>
      <c r="AH99" s="24">
        <f>AH86+AH87</f>
        <v>3261400000</v>
      </c>
    </row>
    <row r="100" spans="1:34" ht="20" x14ac:dyDescent="0.25">
      <c r="A100" s="6" t="s">
        <v>85</v>
      </c>
      <c r="B100" s="10" t="s">
        <v>92</v>
      </c>
      <c r="C100" s="10" t="s">
        <v>92</v>
      </c>
      <c r="D100" s="10">
        <v>-60659000</v>
      </c>
      <c r="E100" s="10">
        <v>-89731000</v>
      </c>
      <c r="F100" s="10">
        <v>38311000</v>
      </c>
      <c r="G100" s="10">
        <v>-29325000</v>
      </c>
      <c r="H100" s="10">
        <v>-45665000</v>
      </c>
      <c r="I100" s="10">
        <v>-280585000</v>
      </c>
      <c r="J100" s="10">
        <v>-426826000</v>
      </c>
      <c r="K100" s="10">
        <v>10392000</v>
      </c>
      <c r="L100" s="10">
        <v>-1230261000</v>
      </c>
      <c r="M100" s="10">
        <v>-440083000</v>
      </c>
      <c r="N100" s="10">
        <v>-1019899000</v>
      </c>
      <c r="O100" s="10">
        <v>-875126000</v>
      </c>
      <c r="P100" s="10">
        <v>-741881000</v>
      </c>
      <c r="Q100" s="10">
        <v>-689106000</v>
      </c>
      <c r="R100" s="10">
        <v>-748049000</v>
      </c>
      <c r="S100" s="10">
        <v>389300000</v>
      </c>
      <c r="T100" s="10">
        <v>-384900000</v>
      </c>
      <c r="U100" s="10">
        <v>369500000</v>
      </c>
      <c r="V100" s="10">
        <v>-249900000</v>
      </c>
      <c r="W100" s="10">
        <v>-484900000</v>
      </c>
      <c r="X100" s="10">
        <v>5900000</v>
      </c>
      <c r="Y100" s="10">
        <v>-666000000</v>
      </c>
      <c r="Z100" s="10">
        <v>-1778100000</v>
      </c>
      <c r="AG100" s="33" t="s">
        <v>141</v>
      </c>
      <c r="AH100" s="34">
        <f>AH99/AH103</f>
        <v>0.24804825707577161</v>
      </c>
    </row>
    <row r="101" spans="1:34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>
        <v>3409000</v>
      </c>
      <c r="M101" s="1">
        <v>-2883000</v>
      </c>
      <c r="N101" s="1">
        <v>7374000</v>
      </c>
      <c r="O101" s="1">
        <v>4798000</v>
      </c>
      <c r="P101" s="1">
        <v>-2949000</v>
      </c>
      <c r="Q101" s="1">
        <v>-8798000</v>
      </c>
      <c r="R101" s="1">
        <v>-515000</v>
      </c>
      <c r="S101" s="1">
        <v>-13900000</v>
      </c>
      <c r="T101" s="1">
        <v>3500000</v>
      </c>
      <c r="U101" s="1">
        <v>-2400000</v>
      </c>
      <c r="V101" s="1">
        <v>-11500000</v>
      </c>
      <c r="W101" s="1">
        <v>-6800000</v>
      </c>
      <c r="X101" s="1">
        <v>-100000</v>
      </c>
      <c r="Y101" s="1">
        <v>14700000</v>
      </c>
      <c r="Z101" s="1">
        <v>-39400000</v>
      </c>
      <c r="AG101" s="23" t="s">
        <v>142</v>
      </c>
      <c r="AH101" s="39" cm="1">
        <f t="array" ref="AH101">_FV(A1,"Market cap",TRUE)</f>
        <v>9886848000</v>
      </c>
    </row>
    <row r="102" spans="1:34" ht="20" x14ac:dyDescent="0.25">
      <c r="A102" s="6" t="s">
        <v>87</v>
      </c>
      <c r="B102" s="10" t="s">
        <v>92</v>
      </c>
      <c r="C102" s="10" t="s">
        <v>92</v>
      </c>
      <c r="D102" s="10">
        <v>14000</v>
      </c>
      <c r="E102" s="10">
        <v>3529000</v>
      </c>
      <c r="F102" s="10">
        <v>90271000</v>
      </c>
      <c r="G102" s="10">
        <v>135214000</v>
      </c>
      <c r="H102" s="10">
        <v>33544000</v>
      </c>
      <c r="I102" s="10">
        <v>-108154000</v>
      </c>
      <c r="J102" s="10">
        <v>-11178000</v>
      </c>
      <c r="K102" s="10">
        <v>413568000</v>
      </c>
      <c r="L102" s="10">
        <v>141949000</v>
      </c>
      <c r="M102" s="10">
        <v>101457000</v>
      </c>
      <c r="N102" s="10">
        <v>-203892000</v>
      </c>
      <c r="O102" s="10">
        <v>103312000</v>
      </c>
      <c r="P102" s="10">
        <v>217433000</v>
      </c>
      <c r="Q102" s="10">
        <v>145570000</v>
      </c>
      <c r="R102" s="10">
        <v>-470862000</v>
      </c>
      <c r="S102" s="10">
        <v>699900000</v>
      </c>
      <c r="T102" s="10">
        <v>-432800000</v>
      </c>
      <c r="U102" s="10">
        <v>1813900000</v>
      </c>
      <c r="V102" s="10">
        <v>-1429500000</v>
      </c>
      <c r="W102" s="10">
        <v>-274200000</v>
      </c>
      <c r="X102" s="10">
        <v>457100000</v>
      </c>
      <c r="Y102" s="10">
        <v>581400000</v>
      </c>
      <c r="Z102" s="10">
        <v>-1217900000</v>
      </c>
      <c r="AG102" s="33" t="s">
        <v>143</v>
      </c>
      <c r="AH102" s="34">
        <f>AH101/AH103</f>
        <v>0.75195174292422839</v>
      </c>
    </row>
    <row r="103" spans="1:34" ht="20" x14ac:dyDescent="0.25">
      <c r="A103" s="5" t="s">
        <v>88</v>
      </c>
      <c r="B103" s="1" t="s">
        <v>92</v>
      </c>
      <c r="C103" s="1" t="s">
        <v>92</v>
      </c>
      <c r="D103" s="1">
        <v>148000</v>
      </c>
      <c r="E103" s="1">
        <v>162000</v>
      </c>
      <c r="F103" s="1">
        <v>3691000</v>
      </c>
      <c r="G103" s="1">
        <v>93962000</v>
      </c>
      <c r="H103" s="1">
        <v>229176000</v>
      </c>
      <c r="I103" s="1">
        <v>262720000</v>
      </c>
      <c r="J103" s="1">
        <v>154566000</v>
      </c>
      <c r="K103" s="1">
        <v>143388000</v>
      </c>
      <c r="L103" s="1">
        <v>556956000</v>
      </c>
      <c r="M103" s="1">
        <v>698905000</v>
      </c>
      <c r="N103" s="1">
        <v>800362000</v>
      </c>
      <c r="O103" s="1">
        <v>596470000</v>
      </c>
      <c r="P103" s="1">
        <v>699782000</v>
      </c>
      <c r="Q103" s="1">
        <v>917215000</v>
      </c>
      <c r="R103" s="1">
        <v>1062785000</v>
      </c>
      <c r="S103" s="1">
        <v>591900000</v>
      </c>
      <c r="T103" s="1">
        <v>1291800000</v>
      </c>
      <c r="U103" s="1">
        <v>859000000</v>
      </c>
      <c r="V103" s="1">
        <v>2672900000</v>
      </c>
      <c r="W103" s="1">
        <v>1243400000</v>
      </c>
      <c r="X103" s="1">
        <v>969200000</v>
      </c>
      <c r="Y103" s="1">
        <v>1426300000</v>
      </c>
      <c r="Z103" s="1">
        <v>2007700000</v>
      </c>
      <c r="AG103" s="35" t="s">
        <v>144</v>
      </c>
      <c r="AH103" s="40">
        <f>AH99+AH101</f>
        <v>13148248000</v>
      </c>
    </row>
    <row r="104" spans="1:34" ht="20" thickBot="1" x14ac:dyDescent="0.3">
      <c r="A104" s="7" t="s">
        <v>89</v>
      </c>
      <c r="B104" s="11" t="s">
        <v>92</v>
      </c>
      <c r="C104" s="11" t="s">
        <v>92</v>
      </c>
      <c r="D104" s="11">
        <v>162000</v>
      </c>
      <c r="E104" s="11">
        <v>3691000</v>
      </c>
      <c r="F104" s="11">
        <v>93962000</v>
      </c>
      <c r="G104" s="11">
        <v>229176000</v>
      </c>
      <c r="H104" s="11">
        <v>262720000</v>
      </c>
      <c r="I104" s="11">
        <v>154566000</v>
      </c>
      <c r="J104" s="11">
        <v>143388000</v>
      </c>
      <c r="K104" s="11">
        <v>556956000</v>
      </c>
      <c r="L104" s="11">
        <v>698905000</v>
      </c>
      <c r="M104" s="11">
        <v>800362000</v>
      </c>
      <c r="N104" s="11">
        <v>596470000</v>
      </c>
      <c r="O104" s="11">
        <v>699782000</v>
      </c>
      <c r="P104" s="11">
        <v>917215000</v>
      </c>
      <c r="Q104" s="11">
        <v>1062785000</v>
      </c>
      <c r="R104" s="11">
        <v>591923000</v>
      </c>
      <c r="S104" s="11">
        <v>1291800000</v>
      </c>
      <c r="T104" s="11">
        <v>859000000</v>
      </c>
      <c r="U104" s="11">
        <v>2672900000</v>
      </c>
      <c r="V104" s="11">
        <v>1243400000</v>
      </c>
      <c r="W104" s="11">
        <v>969200000</v>
      </c>
      <c r="X104" s="11">
        <v>1426300000</v>
      </c>
      <c r="Y104" s="11">
        <v>2007700000</v>
      </c>
      <c r="Z104" s="11">
        <v>789800000</v>
      </c>
      <c r="AG104" s="61" t="s">
        <v>145</v>
      </c>
      <c r="AH104" s="62"/>
    </row>
    <row r="105" spans="1:34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>
        <f>(E106/D106)-1</f>
        <v>0.5947600814101901</v>
      </c>
      <c r="F105" s="15">
        <f>(F106/E106)-1</f>
        <v>-0.29512983852651387</v>
      </c>
      <c r="G105" s="15">
        <f>(G106/F106)-1</f>
        <v>1.524235496294478</v>
      </c>
      <c r="H105" s="15">
        <f t="shared" ref="H105:X105" si="13">(H106/G106)-1</f>
        <v>1.3151745769305583</v>
      </c>
      <c r="I105" s="15">
        <f t="shared" si="13"/>
        <v>0.18062928947630974</v>
      </c>
      <c r="J105" s="15">
        <f t="shared" si="13"/>
        <v>2.9034560823357536E-2</v>
      </c>
      <c r="K105" s="15">
        <f t="shared" si="13"/>
        <v>0.37927979132404199</v>
      </c>
      <c r="L105" s="15">
        <f t="shared" si="13"/>
        <v>0.17299562853516748</v>
      </c>
      <c r="M105" s="15">
        <f t="shared" si="13"/>
        <v>-0.2401925622561415</v>
      </c>
      <c r="N105" s="15">
        <f t="shared" si="13"/>
        <v>0.59937449786664754</v>
      </c>
      <c r="O105" s="15">
        <f t="shared" si="13"/>
        <v>-2.663776530319506E-2</v>
      </c>
      <c r="P105" s="15">
        <f t="shared" si="13"/>
        <v>0.17148319588222605</v>
      </c>
      <c r="Q105" s="15">
        <f t="shared" si="13"/>
        <v>0.13036784977539573</v>
      </c>
      <c r="R105" s="15">
        <f t="shared" si="13"/>
        <v>-0.34691345285475872</v>
      </c>
      <c r="S105" s="15">
        <f t="shared" si="13"/>
        <v>-4.9911010768806885E-2</v>
      </c>
      <c r="T105" s="15">
        <f t="shared" si="13"/>
        <v>-0.51443100604727876</v>
      </c>
      <c r="U105" s="15">
        <f t="shared" si="13"/>
        <v>0.6153410699122559</v>
      </c>
      <c r="V105" s="15">
        <f t="shared" si="13"/>
        <v>0.27790432801822318</v>
      </c>
      <c r="W105" s="15">
        <f t="shared" si="13"/>
        <v>-0.29041546688605513</v>
      </c>
      <c r="X105" s="15">
        <f t="shared" si="13"/>
        <v>-0.61043478260869566</v>
      </c>
      <c r="Y105" s="15">
        <f t="shared" ref="Y105" si="14">(Y106/X106)-1</f>
        <v>4.9905753968253972</v>
      </c>
      <c r="Z105" s="15">
        <f t="shared" ref="Z105" si="15">(Z106/Y106)-1</f>
        <v>-0.37128425933592779</v>
      </c>
      <c r="AA105" s="15"/>
      <c r="AB105" s="15"/>
      <c r="AC105" s="15"/>
      <c r="AD105" s="15"/>
      <c r="AE105" s="15"/>
      <c r="AF105" s="15"/>
      <c r="AG105" s="25" t="s">
        <v>108</v>
      </c>
      <c r="AH105" s="26">
        <f>(AH100*AH92)+(AH102*AH97)</f>
        <v>8.2052538535183517E-2</v>
      </c>
    </row>
    <row r="106" spans="1:34" ht="19" x14ac:dyDescent="0.25">
      <c r="A106" s="5" t="s">
        <v>90</v>
      </c>
      <c r="B106" s="1" t="s">
        <v>92</v>
      </c>
      <c r="C106" s="1" t="s">
        <v>92</v>
      </c>
      <c r="D106" s="1">
        <v>57978000</v>
      </c>
      <c r="E106" s="1">
        <v>92461000</v>
      </c>
      <c r="F106" s="1">
        <v>65173000</v>
      </c>
      <c r="G106" s="1">
        <v>164512000</v>
      </c>
      <c r="H106" s="1">
        <v>380874000</v>
      </c>
      <c r="I106" s="1">
        <v>449671000</v>
      </c>
      <c r="J106" s="1">
        <v>462727000</v>
      </c>
      <c r="K106" s="1">
        <v>638230000</v>
      </c>
      <c r="L106" s="1">
        <v>748641000</v>
      </c>
      <c r="M106" s="1">
        <v>568823000</v>
      </c>
      <c r="N106" s="1">
        <v>909761000</v>
      </c>
      <c r="O106" s="1">
        <v>885527000</v>
      </c>
      <c r="P106" s="1">
        <v>1037380000</v>
      </c>
      <c r="Q106" s="1">
        <v>1172621000</v>
      </c>
      <c r="R106" s="1">
        <v>765823000</v>
      </c>
      <c r="S106" s="1">
        <v>727600000</v>
      </c>
      <c r="T106" s="1">
        <v>353300000</v>
      </c>
      <c r="U106" s="1">
        <v>570700000</v>
      </c>
      <c r="V106" s="1">
        <v>729300000</v>
      </c>
      <c r="W106" s="1">
        <v>517500000</v>
      </c>
      <c r="X106" s="1">
        <v>201600000</v>
      </c>
      <c r="Y106" s="1">
        <v>1207700000</v>
      </c>
      <c r="Z106" s="1">
        <v>759300000</v>
      </c>
      <c r="AA106" s="41">
        <f>Z106*(1+$AH$106)</f>
        <v>781990973.66800702</v>
      </c>
      <c r="AB106" s="41">
        <f t="shared" ref="AB106:AE106" si="16">AA106*(1+$AH$106)</f>
        <v>805360045.96106625</v>
      </c>
      <c r="AC106" s="41">
        <f t="shared" si="16"/>
        <v>829427481.22534573</v>
      </c>
      <c r="AD106" s="41">
        <f t="shared" si="16"/>
        <v>854214149.38813472</v>
      </c>
      <c r="AE106" s="41">
        <f t="shared" si="16"/>
        <v>879741544.05507159</v>
      </c>
      <c r="AF106" s="42" t="s">
        <v>146</v>
      </c>
      <c r="AG106" s="43" t="s">
        <v>147</v>
      </c>
      <c r="AH106" s="44">
        <f>(SUM(AA4:AE4)/5)</f>
        <v>2.9884069100496478E-2</v>
      </c>
    </row>
    <row r="107" spans="1:34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42"/>
      <c r="AB107" s="42"/>
      <c r="AC107" s="42"/>
      <c r="AD107" s="42"/>
      <c r="AE107" s="45">
        <f>AE106*(1+AH107)/(AH108-AH107)</f>
        <v>15805345490.461578</v>
      </c>
      <c r="AF107" s="46" t="s">
        <v>148</v>
      </c>
      <c r="AG107" s="47" t="s">
        <v>149</v>
      </c>
      <c r="AH107" s="48">
        <v>2.5000000000000001E-2</v>
      </c>
    </row>
    <row r="108" spans="1:34" ht="19" x14ac:dyDescent="0.25">
      <c r="AA108" s="45">
        <f t="shared" ref="AA108:AC108" si="17">AA107+AA106</f>
        <v>781990973.66800702</v>
      </c>
      <c r="AB108" s="45">
        <f t="shared" si="17"/>
        <v>805360045.96106625</v>
      </c>
      <c r="AC108" s="45">
        <f t="shared" si="17"/>
        <v>829427481.22534573</v>
      </c>
      <c r="AD108" s="45">
        <f>AD107+AD106</f>
        <v>854214149.38813472</v>
      </c>
      <c r="AE108" s="45">
        <f>AE107+AE106</f>
        <v>16685087034.516649</v>
      </c>
      <c r="AF108" s="46" t="s">
        <v>144</v>
      </c>
      <c r="AG108" s="49" t="s">
        <v>150</v>
      </c>
      <c r="AH108" s="50">
        <f>AH105</f>
        <v>8.2052538535183517E-2</v>
      </c>
    </row>
    <row r="109" spans="1:34" ht="19" x14ac:dyDescent="0.25">
      <c r="AA109" s="63" t="s">
        <v>151</v>
      </c>
      <c r="AB109" s="64"/>
    </row>
    <row r="110" spans="1:34" ht="20" x14ac:dyDescent="0.25">
      <c r="AA110" s="51" t="s">
        <v>152</v>
      </c>
      <c r="AB110" s="39">
        <f>NPV(AH108,AA108,AB108,AC108,AD108,AE108)</f>
        <v>13936646536.905754</v>
      </c>
    </row>
    <row r="111" spans="1:34" ht="20" x14ac:dyDescent="0.25">
      <c r="AA111" s="51" t="s">
        <v>153</v>
      </c>
      <c r="AB111" s="39">
        <f>Z40</f>
        <v>953200000</v>
      </c>
    </row>
    <row r="112" spans="1:34" ht="20" x14ac:dyDescent="0.25">
      <c r="AA112" s="51" t="s">
        <v>140</v>
      </c>
      <c r="AB112" s="39">
        <f>AH99</f>
        <v>3261400000</v>
      </c>
    </row>
    <row r="113" spans="27:28" ht="20" x14ac:dyDescent="0.25">
      <c r="AA113" s="51" t="s">
        <v>154</v>
      </c>
      <c r="AB113" s="39">
        <f>AB110+AB111-AB112</f>
        <v>11628446536.905754</v>
      </c>
    </row>
    <row r="114" spans="27:28" ht="20" x14ac:dyDescent="0.25">
      <c r="AA114" s="51" t="s">
        <v>155</v>
      </c>
      <c r="AB114" s="52">
        <f>Z34*(1+(5*AF16))</f>
        <v>258320718.06961262</v>
      </c>
    </row>
    <row r="115" spans="27:28" ht="20" x14ac:dyDescent="0.25">
      <c r="AA115" s="53" t="s">
        <v>156</v>
      </c>
      <c r="AB115" s="54">
        <f>AB113/AB114</f>
        <v>45.015539689588913</v>
      </c>
    </row>
    <row r="116" spans="27:28" ht="20" x14ac:dyDescent="0.25">
      <c r="AA116" s="51" t="s">
        <v>157</v>
      </c>
      <c r="AB116" s="55" cm="1">
        <f t="array" ref="AB116">_FV(A1,"Price (Extended hours)",TRUE)</f>
        <v>41.96</v>
      </c>
    </row>
    <row r="117" spans="27:28" ht="20" x14ac:dyDescent="0.25">
      <c r="AA117" s="56" t="s">
        <v>158</v>
      </c>
      <c r="AB117" s="57">
        <f>AB115/AB116-1</f>
        <v>7.2820297654645261E-2</v>
      </c>
    </row>
    <row r="118" spans="27:28" ht="20" x14ac:dyDescent="0.25">
      <c r="AA118" s="56" t="s">
        <v>159</v>
      </c>
      <c r="AB118" s="58" t="str">
        <f>IF(AB115&gt;AB116,"BUY","SELL")</f>
        <v>BUY</v>
      </c>
    </row>
  </sheetData>
  <mergeCells count="6">
    <mergeCell ref="AA109:AB109"/>
    <mergeCell ref="AG83:AH83"/>
    <mergeCell ref="AG84:AH84"/>
    <mergeCell ref="AG93:AH93"/>
    <mergeCell ref="AG98:AH98"/>
    <mergeCell ref="AG104:AH104"/>
  </mergeCells>
  <hyperlinks>
    <hyperlink ref="A1" r:id="rId1" tooltip="https://roic.ai/company/TPR" display="ROIC.AI | TPR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116132/000095012301506710/0000950123-01-506710-index.htm" xr:uid="{00000000-0004-0000-0000-00000A000000}"/>
    <hyperlink ref="E74" r:id="rId9" tooltip="https://www.sec.gov/Archives/edgar/data/1116132/000095012301506710/0000950123-01-506710-index.htm" xr:uid="{00000000-0004-0000-0000-00000B000000}"/>
    <hyperlink ref="F36" r:id="rId10" tooltip="https://www.sec.gov/Archives/edgar/data/1116132/000095012302009068/0000950123-02-009068-index.html" xr:uid="{00000000-0004-0000-0000-00000D000000}"/>
    <hyperlink ref="F74" r:id="rId11" tooltip="https://www.sec.gov/Archives/edgar/data/1116132/000095012302009068/0000950123-02-009068-index.html" xr:uid="{00000000-0004-0000-0000-00000E000000}"/>
    <hyperlink ref="G36" r:id="rId12" tooltip="https://www.sec.gov/Archives/edgar/data/1116132/000095012303010503/0000950123-03-010503-index.html" xr:uid="{00000000-0004-0000-0000-000010000000}"/>
    <hyperlink ref="G74" r:id="rId13" tooltip="https://www.sec.gov/Archives/edgar/data/1116132/000095012303010503/0000950123-03-010503-index.html" xr:uid="{00000000-0004-0000-0000-000011000000}"/>
    <hyperlink ref="H36" r:id="rId14" tooltip="https://www.sec.gov/Archives/edgar/data/1116132/000095012304011048/0000950123-04-011048-index.html" xr:uid="{00000000-0004-0000-0000-000013000000}"/>
    <hyperlink ref="H74" r:id="rId15" tooltip="https://www.sec.gov/Archives/edgar/data/1116132/000095012304011048/0000950123-04-011048-index.html" xr:uid="{00000000-0004-0000-0000-000014000000}"/>
    <hyperlink ref="I36" r:id="rId16" tooltip="https://www.sec.gov/Archives/edgar/data/1116132/000095012305010967/y12642e10vk.htm" xr:uid="{00000000-0004-0000-0000-000016000000}"/>
    <hyperlink ref="I74" r:id="rId17" tooltip="https://www.sec.gov/Archives/edgar/data/1116132/000095012305010967/y12642e10vk.htm" xr:uid="{00000000-0004-0000-0000-000017000000}"/>
    <hyperlink ref="J36" r:id="rId18" tooltip="https://www.sec.gov/Archives/edgar/data/1116132/000095013606007118/file1.htm" xr:uid="{00000000-0004-0000-0000-000019000000}"/>
    <hyperlink ref="J74" r:id="rId19" tooltip="https://www.sec.gov/Archives/edgar/data/1116132/000095013606007118/file1.htm" xr:uid="{00000000-0004-0000-0000-00001A000000}"/>
    <hyperlink ref="K36" r:id="rId20" tooltip="https://www.sec.gov/Archives/edgar/data/1116132/000114420407046122/0001144204-07-046122-index.html" xr:uid="{00000000-0004-0000-0000-00001C000000}"/>
    <hyperlink ref="K74" r:id="rId21" tooltip="https://www.sec.gov/Archives/edgar/data/1116132/000114420407046122/0001144204-07-046122-index.html" xr:uid="{00000000-0004-0000-0000-00001D000000}"/>
    <hyperlink ref="L36" r:id="rId22" tooltip="https://www.sec.gov/Archives/edgar/data/1116132/000114420408049205/0001144204-08-049205-index.html" xr:uid="{00000000-0004-0000-0000-00001F000000}"/>
    <hyperlink ref="L74" r:id="rId23" tooltip="https://www.sec.gov/Archives/edgar/data/1116132/000114420408049205/0001144204-08-049205-index.html" xr:uid="{00000000-0004-0000-0000-000020000000}"/>
    <hyperlink ref="M36" r:id="rId24" tooltip="https://www.sec.gov/Archives/edgar/data/1116132/000114420409044645/0001144204-09-044645-index.html" xr:uid="{00000000-0004-0000-0000-000022000000}"/>
    <hyperlink ref="M74" r:id="rId25" tooltip="https://www.sec.gov/Archives/edgar/data/1116132/000114420409044645/0001144204-09-044645-index.html" xr:uid="{00000000-0004-0000-0000-000023000000}"/>
    <hyperlink ref="N36" r:id="rId26" tooltip="https://www.sec.gov/Archives/edgar/data/1116132/000114420410046620/0001144204-10-046620-index.html" xr:uid="{00000000-0004-0000-0000-000025000000}"/>
    <hyperlink ref="N74" r:id="rId27" tooltip="https://www.sec.gov/Archives/edgar/data/1116132/000114420410046620/0001144204-10-046620-index.html" xr:uid="{00000000-0004-0000-0000-000026000000}"/>
    <hyperlink ref="O36" r:id="rId28" tooltip="https://www.sec.gov/Archives/edgar/data/1116132/000114420411048771/0001144204-11-048771-index.html" xr:uid="{00000000-0004-0000-0000-000028000000}"/>
    <hyperlink ref="O74" r:id="rId29" tooltip="https://www.sec.gov/Archives/edgar/data/1116132/000114420411048771/0001144204-11-048771-index.html" xr:uid="{00000000-0004-0000-0000-000029000000}"/>
    <hyperlink ref="P36" r:id="rId30" tooltip="https://www.sec.gov/Archives/edgar/data/1116132/000114420412047660/0001144204-12-047660-index.html" xr:uid="{00000000-0004-0000-0000-00002B000000}"/>
    <hyperlink ref="P74" r:id="rId31" tooltip="https://www.sec.gov/Archives/edgar/data/1116132/000114420412047660/0001144204-12-047660-index.html" xr:uid="{00000000-0004-0000-0000-00002C000000}"/>
    <hyperlink ref="Q36" r:id="rId32" tooltip="https://sec.gov" xr:uid="{00000000-0004-0000-0000-00002E000000}"/>
    <hyperlink ref="Q74" r:id="rId33" tooltip="https://sec.gov" xr:uid="{00000000-0004-0000-0000-00002F000000}"/>
    <hyperlink ref="R36" r:id="rId34" tooltip="https://www.sec.gov/Archives/edgar/data/1116132/000111613214000003/0001116132-14-000003-index.html" xr:uid="{00000000-0004-0000-0000-000031000000}"/>
    <hyperlink ref="R74" r:id="rId35" tooltip="https://www.sec.gov/Archives/edgar/data/1116132/000111613214000003/0001116132-14-000003-index.html" xr:uid="{00000000-0004-0000-0000-000032000000}"/>
    <hyperlink ref="S36" r:id="rId36" tooltip="https://www.sec.gov/Archives/edgar/data/1116132/000111613215000010/0001116132-15-000010-index.html" xr:uid="{00000000-0004-0000-0000-000034000000}"/>
    <hyperlink ref="S74" r:id="rId37" tooltip="https://www.sec.gov/Archives/edgar/data/1116132/000111613215000010/0001116132-15-000010-index.html" xr:uid="{00000000-0004-0000-0000-000035000000}"/>
    <hyperlink ref="T36" r:id="rId38" tooltip="https://www.sec.gov/Archives/edgar/data/1116132/000111613216000026/coh7022016-10k.htm" xr:uid="{00000000-0004-0000-0000-000037000000}"/>
    <hyperlink ref="T74" r:id="rId39" tooltip="https://www.sec.gov/Archives/edgar/data/1116132/000111613216000026/coh7022016-10k.htm" xr:uid="{00000000-0004-0000-0000-000038000000}"/>
    <hyperlink ref="U36" r:id="rId40" tooltip="https://www.sec.gov/Archives/edgar/data/1116132/000111613217000011/0001116132-17-000011-index.html" xr:uid="{00000000-0004-0000-0000-00003A000000}"/>
    <hyperlink ref="U74" r:id="rId41" tooltip="https://www.sec.gov/Archives/edgar/data/1116132/000111613217000011/0001116132-17-000011-index.html" xr:uid="{00000000-0004-0000-0000-00003B000000}"/>
    <hyperlink ref="V36" r:id="rId42" tooltip="https://www.sec.gov/Archives/edgar/data/1116132/000111613218000021/0001116132-18-000021-index.html" xr:uid="{00000000-0004-0000-0000-00003D000000}"/>
    <hyperlink ref="V74" r:id="rId43" tooltip="https://www.sec.gov/Archives/edgar/data/1116132/000111613218000021/0001116132-18-000021-index.html" xr:uid="{00000000-0004-0000-0000-00003E000000}"/>
    <hyperlink ref="W36" r:id="rId44" tooltip="https://www.sec.gov/Archives/edgar/data/1116132/000111613219000016/tpr6302018-10k1.htm" xr:uid="{00000000-0004-0000-0000-000040000000}"/>
    <hyperlink ref="W74" r:id="rId45" tooltip="https://www.sec.gov/Archives/edgar/data/1116132/000111613219000016/tpr6302018-10k1.htm" xr:uid="{00000000-0004-0000-0000-000041000000}"/>
    <hyperlink ref="X36" r:id="rId46" tooltip="https://www.sec.gov/Archives/edgar/data/1116132/000111613220000022/0001116132-20-000022-index.htm" xr:uid="{00000000-0004-0000-0000-000043000000}"/>
    <hyperlink ref="X74" r:id="rId47" tooltip="https://www.sec.gov/Archives/edgar/data/1116132/000111613220000022/0001116132-20-000022-index.htm" xr:uid="{00000000-0004-0000-0000-000044000000}"/>
    <hyperlink ref="Y36" r:id="rId48" tooltip="https://www.sec.gov/Archives/edgar/data/1116132/000111613221000020/0001116132-21-000020-index.htm" xr:uid="{00000000-0004-0000-0000-000046000000}"/>
    <hyperlink ref="Y74" r:id="rId49" tooltip="https://www.sec.gov/Archives/edgar/data/1116132/000111613221000020/0001116132-21-000020-index.htm" xr:uid="{00000000-0004-0000-0000-000047000000}"/>
    <hyperlink ref="Z36" r:id="rId50" tooltip="https://www.sec.gov/Archives/edgar/data/1116132/000111613222000018/0001116132-22-000018-index.htm" xr:uid="{00000000-0004-0000-0000-000049000000}"/>
    <hyperlink ref="Z74" r:id="rId51" tooltip="https://www.sec.gov/Archives/edgar/data/1116132/000111613222000018/0001116132-22-000018-index.htm" xr:uid="{00000000-0004-0000-0000-00004A000000}"/>
    <hyperlink ref="AA1" r:id="rId52" display="https://finbox.com/NYSE:TPR/explorer/revenue_proj" xr:uid="{D8C24BEF-54B4-B84F-8911-11F506DB5E58}"/>
  </hyperlinks>
  <pageMargins left="0.7" right="0.7" top="0.75" bottom="0.75" header="0.3" footer="0.3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2023-03-12T18:07:12Z</dcterms:created>
  <dcterms:modified xsi:type="dcterms:W3CDTF">2023-04-23T05:50:02Z</dcterms:modified>
</cp:coreProperties>
</file>