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716955D1-0DD9-764A-B7DF-60846C099F7B}" xr6:coauthVersionLast="47" xr6:coauthVersionMax="47" xr10:uidLastSave="{00000000-0000-0000-0000-000000000000}"/>
  <bookViews>
    <workbookView xWindow="0" yWindow="500" windowWidth="28160" windowHeight="283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114" i="1" l="1" a="1"/>
  <c r="W114" i="1" s="1"/>
  <c r="W106" i="1"/>
  <c r="X106" i="1" s="1"/>
  <c r="Y106" i="1" s="1"/>
  <c r="Z106" i="1" s="1"/>
  <c r="V106" i="1"/>
  <c r="W116" i="1" a="1"/>
  <c r="W116" i="1" s="1"/>
  <c r="AC101" i="1" a="1"/>
  <c r="AC101" i="1" s="1"/>
  <c r="AC95" i="1" a="1"/>
  <c r="AC95" i="1" s="1"/>
  <c r="AC97" i="1" s="1"/>
  <c r="W111" i="1"/>
  <c r="V108" i="1"/>
  <c r="AC90" i="1"/>
  <c r="AC91" i="1" s="1"/>
  <c r="AC89" i="1"/>
  <c r="AC87" i="1"/>
  <c r="AC86" i="1"/>
  <c r="AC99" i="1" s="1"/>
  <c r="AC85" i="1"/>
  <c r="AC88" i="1" s="1"/>
  <c r="AA19" i="1"/>
  <c r="AA16" i="1"/>
  <c r="AD13" i="1"/>
  <c r="AC13" i="1"/>
  <c r="AB13" i="1"/>
  <c r="AA13" i="1"/>
  <c r="AB10" i="1"/>
  <c r="AA10" i="1"/>
  <c r="AD7" i="1"/>
  <c r="AC7" i="1"/>
  <c r="AB7" i="1"/>
  <c r="AA7" i="1"/>
  <c r="AD4" i="1"/>
  <c r="AC4" i="1"/>
  <c r="AB4" i="1"/>
  <c r="AA4" i="1"/>
  <c r="Z4" i="1"/>
  <c r="Y4" i="1"/>
  <c r="X4" i="1"/>
  <c r="W4" i="1"/>
  <c r="V4" i="1"/>
  <c r="U105" i="1"/>
  <c r="T105" i="1"/>
  <c r="S105" i="1"/>
  <c r="R105" i="1"/>
  <c r="Q105" i="1"/>
  <c r="P105" i="1"/>
  <c r="O105" i="1"/>
  <c r="N105" i="1"/>
  <c r="M105" i="1"/>
  <c r="L105" i="1"/>
  <c r="K105" i="1"/>
  <c r="J105" i="1"/>
  <c r="I105" i="1"/>
  <c r="H105" i="1"/>
  <c r="G105" i="1"/>
  <c r="F105" i="1"/>
  <c r="E105" i="1"/>
  <c r="D105" i="1"/>
  <c r="C105" i="1"/>
  <c r="U89" i="1"/>
  <c r="AD10" i="1" s="1"/>
  <c r="T89" i="1"/>
  <c r="S89" i="1"/>
  <c r="R89" i="1"/>
  <c r="Q89" i="1"/>
  <c r="P89" i="1"/>
  <c r="O89" i="1"/>
  <c r="N89" i="1"/>
  <c r="M89" i="1"/>
  <c r="L89" i="1"/>
  <c r="K89" i="1"/>
  <c r="J89" i="1"/>
  <c r="I89" i="1"/>
  <c r="H89" i="1"/>
  <c r="G89" i="1"/>
  <c r="F89" i="1"/>
  <c r="E89" i="1"/>
  <c r="D89" i="1"/>
  <c r="C89" i="1"/>
  <c r="B89" i="1"/>
  <c r="U80" i="1"/>
  <c r="AC10" i="1" s="1"/>
  <c r="T80" i="1"/>
  <c r="S80" i="1"/>
  <c r="R80" i="1"/>
  <c r="Q80" i="1"/>
  <c r="P80" i="1"/>
  <c r="O80" i="1"/>
  <c r="N80" i="1"/>
  <c r="M80" i="1"/>
  <c r="L80" i="1"/>
  <c r="K80" i="1"/>
  <c r="J80" i="1"/>
  <c r="I80" i="1"/>
  <c r="H80" i="1"/>
  <c r="G80" i="1"/>
  <c r="F80" i="1"/>
  <c r="E80" i="1"/>
  <c r="D80" i="1"/>
  <c r="C80" i="1"/>
  <c r="B80" i="1"/>
  <c r="U35" i="1"/>
  <c r="T35" i="1"/>
  <c r="S35" i="1"/>
  <c r="R35" i="1"/>
  <c r="Q35" i="1"/>
  <c r="P35" i="1"/>
  <c r="O35" i="1"/>
  <c r="N35" i="1"/>
  <c r="M35" i="1"/>
  <c r="L35" i="1"/>
  <c r="K35" i="1"/>
  <c r="J35" i="1"/>
  <c r="I35" i="1"/>
  <c r="H35" i="1"/>
  <c r="G35" i="1"/>
  <c r="F35" i="1"/>
  <c r="E35" i="1"/>
  <c r="D35" i="1"/>
  <c r="C35" i="1"/>
  <c r="U29" i="1"/>
  <c r="T29" i="1"/>
  <c r="S29" i="1"/>
  <c r="R29" i="1"/>
  <c r="Q29" i="1"/>
  <c r="P29" i="1"/>
  <c r="O29" i="1"/>
  <c r="N29" i="1"/>
  <c r="M29" i="1"/>
  <c r="L29" i="1"/>
  <c r="K29" i="1"/>
  <c r="J29" i="1"/>
  <c r="I29" i="1"/>
  <c r="H29" i="1"/>
  <c r="G29" i="1"/>
  <c r="F29" i="1"/>
  <c r="E29" i="1"/>
  <c r="D29" i="1"/>
  <c r="C29" i="1"/>
  <c r="U20" i="1"/>
  <c r="T20" i="1"/>
  <c r="S20" i="1"/>
  <c r="R20" i="1"/>
  <c r="Q20" i="1"/>
  <c r="P20" i="1"/>
  <c r="O20" i="1"/>
  <c r="N20" i="1"/>
  <c r="M20" i="1"/>
  <c r="L20" i="1"/>
  <c r="K20" i="1"/>
  <c r="J20" i="1"/>
  <c r="I20" i="1"/>
  <c r="H20" i="1"/>
  <c r="G20" i="1"/>
  <c r="F20" i="1"/>
  <c r="E20" i="1"/>
  <c r="D20" i="1"/>
  <c r="C20" i="1"/>
  <c r="U13" i="1"/>
  <c r="T13" i="1"/>
  <c r="S13" i="1"/>
  <c r="R13" i="1"/>
  <c r="Q13" i="1"/>
  <c r="P13" i="1"/>
  <c r="O13" i="1"/>
  <c r="N13" i="1"/>
  <c r="M13" i="1"/>
  <c r="L13" i="1"/>
  <c r="K13" i="1"/>
  <c r="J13" i="1"/>
  <c r="I13" i="1"/>
  <c r="H13" i="1"/>
  <c r="G13" i="1"/>
  <c r="F13" i="1"/>
  <c r="E13" i="1"/>
  <c r="D13" i="1"/>
  <c r="C13" i="1"/>
  <c r="B13" i="1"/>
  <c r="U9" i="1"/>
  <c r="T9" i="1"/>
  <c r="S9" i="1"/>
  <c r="R9" i="1"/>
  <c r="Q9" i="1"/>
  <c r="P9" i="1"/>
  <c r="O9" i="1"/>
  <c r="N9" i="1"/>
  <c r="M9" i="1"/>
  <c r="L9" i="1"/>
  <c r="K9" i="1"/>
  <c r="J9" i="1"/>
  <c r="I9" i="1"/>
  <c r="H9" i="1"/>
  <c r="G9" i="1"/>
  <c r="F9" i="1"/>
  <c r="E9" i="1"/>
  <c r="D9" i="1"/>
  <c r="C9" i="1"/>
  <c r="B9" i="1"/>
  <c r="U4" i="1"/>
  <c r="T4" i="1"/>
  <c r="S4" i="1"/>
  <c r="R4" i="1"/>
  <c r="Q4" i="1"/>
  <c r="P4" i="1"/>
  <c r="O4" i="1"/>
  <c r="N4" i="1"/>
  <c r="M4" i="1"/>
  <c r="L4" i="1"/>
  <c r="K4" i="1"/>
  <c r="J4" i="1"/>
  <c r="I4" i="1"/>
  <c r="H4" i="1"/>
  <c r="G4" i="1"/>
  <c r="F4" i="1"/>
  <c r="E4" i="1"/>
  <c r="D4" i="1"/>
  <c r="C4" i="1"/>
  <c r="AC106" i="1" l="1"/>
  <c r="AC16" i="1"/>
  <c r="AD16" i="1"/>
  <c r="AB16" i="1"/>
  <c r="W108" i="1"/>
  <c r="AC92" i="1"/>
  <c r="AC103" i="1"/>
  <c r="AC102" i="1" s="1"/>
  <c r="W112" i="1"/>
  <c r="X108" i="1" l="1"/>
  <c r="AC100" i="1"/>
  <c r="AC105" i="1" s="1"/>
  <c r="AC108" i="1" s="1"/>
  <c r="Z107" i="1" l="1"/>
  <c r="Z108" i="1" s="1"/>
  <c r="Y108" i="1"/>
  <c r="W110" i="1" l="1"/>
  <c r="W113" i="1" s="1"/>
  <c r="W115" i="1" s="1"/>
  <c r="W118" i="1" s="1"/>
  <c r="W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<sst xmlns="http://schemas.openxmlformats.org/spreadsheetml/2006/main" count="833" uniqueCount="160">
  <si>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</si>
  <si>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</si>
  <si>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</si>
  <si>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</si>
  <si>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</si>
  <si>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</si>
  <si>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</si>
  <si>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</si>
  <si>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</si>
  <si>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</si>
  <si>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</si>
  <si>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</si>
  <si>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</si>
  <si>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</si>
  <si>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</si>
  <si>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</si>
  <si>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</si>
  <si>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</si>
  <si>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</si>
  <si>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</si>
  <si>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</si>
  <si>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</si>
  <si>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</si>
  <si>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</si>
  <si>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</si>
  <si>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</si>
  <si>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</si>
  <si>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</si>
  <si>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</si>
  <si>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</si>
  <si>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</si>
  <si>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</si>
  <si>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</si>
  <si>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</si>
  <si>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</si>
  <si>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</si>
  <si>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</si>
  <si>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</si>
  <si>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</si>
  <si>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</si>
  <si>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</si>
  <si>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</si>
  <si>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</si>
  <si>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</si>
  <si>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</si>
  <si>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</si>
  <si>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</si>
  <si>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</si>
  <si>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</si>
  <si>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</si>
  <si>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</si>
  <si>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</si>
  <si>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</si>
  <si>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</si>
  <si>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</si>
  <si>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</si>
  <si>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</si>
  <si>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</si>
  <si>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</si>
  <si>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</si>
  <si>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</si>
  <si>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</si>
  <si>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</si>
  <si>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</si>
  <si>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</si>
  <si>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</si>
  <si>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</si>
  <si>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</si>
  <si>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</si>
  <si>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</si>
  <si>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</si>
  <si>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</si>
  <si>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</si>
  <si>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</si>
  <si>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</si>
  <si>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</si>
  <si>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</si>
  <si>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</si>
  <si>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</si>
  <si>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</si>
  <si>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</si>
  <si>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</si>
  <si>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</si>
  <si>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</si>
  <si>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</si>
  <si>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</si>
  <si>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</si>
  <si>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</si>
  <si>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</si>
  <si>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</si>
  <si>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</si>
  <si>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</si>
  <si>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</si>
  <si>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</si>
  <si>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</si>
  <si>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</si>
  <si>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</si>
  <si>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</si>
  <si>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</si>
  <si>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</si>
  <si>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</si>
  <si>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</si>
  <si>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</si>
  <si>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</si>
  <si>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</si>
  <si>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</si>
  <si>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</si>
  <si>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</si>
  <si>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</si>
  <si>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</si>
  <si>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</si>
  <si>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</si>
  <si>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</si>
  <si>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</si>
  <si>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</si>
  <si>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</si>
  <si>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</si>
  <si>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</si>
  <si>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</si>
  <si>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</si>
  <si>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</si>
  <si>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</si>
  <si>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</si>
  <si>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</si>
  <si>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</si>
  <si>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</si>
  <si>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</si>
  <si>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</si>
  <si>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</si>
  <si>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</si>
  <si>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</si>
  <si>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</si>
  <si>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</si>
  <si>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</si>
  <si>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</si>
  <si>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</si>
  <si>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</si>
  <si>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</si>
  <si>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</si>
  <si>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</si>
  <si>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</si>
  <si>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</si>
  <si>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</si>
  <si>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</si>
  <si>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</si>
  <si>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</si>
  <si>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</si>
  <si>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</si>
  <si>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</si>
  <si>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</si>
  <si>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</si>
  <si>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</si>
  <si>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</si>
  <si>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</si>
  <si>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</si>
  <si>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</si>
  <si>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</si>
  <si>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</si>
  <si>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</si>
  <si>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Shares (No dilution)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</si>
</sst>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DFS</a:t>
            </a:r>
            <a:endParaRPr lang="en-US"/>
          </a:p>
        </c:rich>
      </c:tx>
      <c:layout>
        <c:manualLayout>
          <c:xMode val="edge"/>
          <c:yMode val="edge"/>
          <c:x val="0.47150157220446454"/>
          <c:y val="2.040238209859652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434323432343234E-2"/>
          <c:y val="0.11681497217118651"/>
          <c:w val="0.85493069306930691"/>
          <c:h val="0.73343100772952186"/>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1'!$B$3:$U$3</c:f>
              <c:numCache>
                <c:formatCode>#,###,,;\(#,###,,\);\ \-\ \-</c:formatCode>
                <c:ptCount val="20"/>
                <c:pt idx="0">
                  <c:v>1259028000</c:v>
                </c:pt>
                <c:pt idx="1">
                  <c:v>6351498000</c:v>
                </c:pt>
                <c:pt idx="2">
                  <c:v>5866585000</c:v>
                </c:pt>
                <c:pt idx="3">
                  <c:v>6222809000</c:v>
                </c:pt>
                <c:pt idx="4">
                  <c:v>5051873000</c:v>
                </c:pt>
                <c:pt idx="5">
                  <c:v>4805383000</c:v>
                </c:pt>
                <c:pt idx="6">
                  <c:v>6734391000</c:v>
                </c:pt>
                <c:pt idx="7">
                  <c:v>6658229000</c:v>
                </c:pt>
                <c:pt idx="8">
                  <c:v>7065761000</c:v>
                </c:pt>
                <c:pt idx="9">
                  <c:v>7653000000</c:v>
                </c:pt>
                <c:pt idx="10">
                  <c:v>8224000000</c:v>
                </c:pt>
                <c:pt idx="11">
                  <c:v>8477000000</c:v>
                </c:pt>
                <c:pt idx="12">
                  <c:v>8739000000</c:v>
                </c:pt>
                <c:pt idx="13">
                  <c:v>9099000000</c:v>
                </c:pt>
                <c:pt idx="14">
                  <c:v>9897000000</c:v>
                </c:pt>
                <c:pt idx="15">
                  <c:v>10709000000</c:v>
                </c:pt>
                <c:pt idx="16">
                  <c:v>11459000000</c:v>
                </c:pt>
                <c:pt idx="17">
                  <c:v>11088000000</c:v>
                </c:pt>
                <c:pt idx="18">
                  <c:v>12087000000</c:v>
                </c:pt>
                <c:pt idx="19">
                  <c:v>13337000000</c:v>
                </c:pt>
              </c:numCache>
            </c:numRef>
          </c:val>
          <c:extLst>
            <c:ext xmlns:c16="http://schemas.microsoft.com/office/drawing/2014/chart" uri="{C3380CC4-5D6E-409C-BE32-E72D297353CC}">
              <c16:uniqueId val="{00000000-AE4C-E349-A0EF-AB0C374DFC59}"/>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1'!$B$19:$U$19</c:f>
              <c:numCache>
                <c:formatCode>#,###,,;\(#,###,,\);\ \-\ \-</c:formatCode>
                <c:ptCount val="20"/>
                <c:pt idx="0">
                  <c:v>1816575000</c:v>
                </c:pt>
                <c:pt idx="1">
                  <c:v>2751203000</c:v>
                </c:pt>
                <c:pt idx="2">
                  <c:v>2939664000</c:v>
                </c:pt>
                <c:pt idx="3">
                  <c:v>4142692000</c:v>
                </c:pt>
                <c:pt idx="4">
                  <c:v>2562258000</c:v>
                </c:pt>
                <c:pt idx="5">
                  <c:v>2957670000</c:v>
                </c:pt>
                <c:pt idx="6">
                  <c:v>3575674000</c:v>
                </c:pt>
                <c:pt idx="7">
                  <c:v>3023852000</c:v>
                </c:pt>
                <c:pt idx="8">
                  <c:v>5015869000</c:v>
                </c:pt>
                <c:pt idx="9">
                  <c:v>5351000000</c:v>
                </c:pt>
                <c:pt idx="10">
                  <c:v>5424000000</c:v>
                </c:pt>
                <c:pt idx="11">
                  <c:v>5197000000</c:v>
                </c:pt>
                <c:pt idx="12">
                  <c:v>5266000000</c:v>
                </c:pt>
                <c:pt idx="13">
                  <c:v>5405000000</c:v>
                </c:pt>
                <c:pt idx="14">
                  <c:v>5578000000</c:v>
                </c:pt>
                <c:pt idx="15">
                  <c:v>6171000000</c:v>
                </c:pt>
                <c:pt idx="16">
                  <c:v>6801000000</c:v>
                </c:pt>
                <c:pt idx="17">
                  <c:v>3785000000</c:v>
                </c:pt>
                <c:pt idx="18">
                  <c:v>8729000000</c:v>
                </c:pt>
                <c:pt idx="19">
                  <c:v>8168000000</c:v>
                </c:pt>
              </c:numCache>
            </c:numRef>
          </c:val>
          <c:extLst>
            <c:ext xmlns:c16="http://schemas.microsoft.com/office/drawing/2014/chart" uri="{C3380CC4-5D6E-409C-BE32-E72D297353CC}">
              <c16:uniqueId val="{00000001-AE4C-E349-A0EF-AB0C374DFC59}"/>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1'!$B$106:$U$106</c:f>
              <c:numCache>
                <c:formatCode>#,###,,;\(#,###,,\);\ \-\ \-</c:formatCode>
                <c:ptCount val="20"/>
                <c:pt idx="0">
                  <c:v>0</c:v>
                </c:pt>
                <c:pt idx="1">
                  <c:v>1489247000</c:v>
                </c:pt>
                <c:pt idx="2">
                  <c:v>1538111000</c:v>
                </c:pt>
                <c:pt idx="3">
                  <c:v>1576636000</c:v>
                </c:pt>
                <c:pt idx="4">
                  <c:v>1919760000</c:v>
                </c:pt>
                <c:pt idx="5">
                  <c:v>4410627000</c:v>
                </c:pt>
                <c:pt idx="6">
                  <c:v>3544099000</c:v>
                </c:pt>
                <c:pt idx="7">
                  <c:v>3817910000</c:v>
                </c:pt>
                <c:pt idx="8">
                  <c:v>3498055000</c:v>
                </c:pt>
                <c:pt idx="9">
                  <c:v>2897000000</c:v>
                </c:pt>
                <c:pt idx="10">
                  <c:v>3286000000</c:v>
                </c:pt>
                <c:pt idx="11">
                  <c:v>3681000000</c:v>
                </c:pt>
                <c:pt idx="12">
                  <c:v>3686000000</c:v>
                </c:pt>
                <c:pt idx="13">
                  <c:v>4246000000</c:v>
                </c:pt>
                <c:pt idx="14">
                  <c:v>4990000000</c:v>
                </c:pt>
                <c:pt idx="15">
                  <c:v>4937000000</c:v>
                </c:pt>
                <c:pt idx="16">
                  <c:v>5912000000</c:v>
                </c:pt>
                <c:pt idx="17">
                  <c:v>5935000000</c:v>
                </c:pt>
                <c:pt idx="18">
                  <c:v>5825000000</c:v>
                </c:pt>
                <c:pt idx="19">
                  <c:v>7140000000</c:v>
                </c:pt>
              </c:numCache>
            </c:numRef>
          </c:val>
          <c:extLst>
            <c:ext xmlns:c16="http://schemas.microsoft.com/office/drawing/2014/chart" uri="{C3380CC4-5D6E-409C-BE32-E72D297353CC}">
              <c16:uniqueId val="{00000002-AE4C-E349-A0EF-AB0C374DFC59}"/>
            </c:ext>
          </c:extLst>
        </c:ser>
        <c:dLbls>
          <c:showLegendKey val="0"/>
          <c:showVal val="0"/>
          <c:showCatName val="0"/>
          <c:showSerName val="0"/>
          <c:showPercent val="0"/>
          <c:showBubbleSize val="0"/>
        </c:dLbls>
        <c:gapWidth val="100"/>
        <c:overlap val="-24"/>
        <c:axId val="743041951"/>
        <c:axId val="742757231"/>
      </c:barChart>
      <c:catAx>
        <c:axId val="74304195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42757231"/>
        <c:crosses val="autoZero"/>
        <c:auto val="1"/>
        <c:lblAlgn val="ctr"/>
        <c:lblOffset val="100"/>
        <c:noMultiLvlLbl val="0"/>
      </c:catAx>
      <c:valAx>
        <c:axId val="742757231"/>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743041951"/>
        <c:crosses val="autoZero"/>
        <c:crossBetween val="between"/>
      </c:valAx>
      <c:spPr>
        <a:noFill/>
        <a:ln>
          <a:noFill/>
        </a:ln>
        <a:effectLst/>
      </c:spPr>
    </c:plotArea>
    <c:legend>
      <c:legendPos val="b"/>
      <c:layout>
        <c:manualLayout>
          <c:xMode val="edge"/>
          <c:yMode val="edge"/>
          <c:x val="0.35004329409318891"/>
          <c:y val="0.91952732874984811"/>
          <c:w val="0.30255367584002496"/>
          <c:h val="4.698798312171705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23</xdr:col>
      <xdr:colOff>15875</xdr:colOff>
      <xdr:row>108</xdr:row>
      <xdr:rowOff>63500</xdr:rowOff>
    </xdr:from>
    <xdr:to>
      <xdr:col>29</xdr:col>
      <xdr:colOff>15875</xdr:colOff>
      <xdr:row>132</xdr:row>
      <xdr:rowOff>190499</xdr:rowOff>
    </xdr:to>
    <xdr:graphicFrame macro="">
      <xdr:nvGraphicFramePr>
        <xdr:cNvPr id="2" name="Chart 1">
          <a:extLst>
            <a:ext uri="{FF2B5EF4-FFF2-40B4-BE49-F238E27FC236}">
              <a16:creationId xmlns:a16="http://schemas.microsoft.com/office/drawing/2014/main" id="{18C30433-28F1-4FCF-0FB7-FBBF848D8B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https://www.bing.com/financeapi/forcetrigger?t=a1qyk2&amp;q=XNYS%3aDFS&amp;form=skydnc</v>
    <v>Learn more on Bing</v>
  </rv>
  <rv s="1">
    <v>0</v>
    <v>DISCOVER FINANCIAL SERVICES (XNYS:DFS)</v>
    <v>2</v>
    <v>3</v>
    <v>Finance</v>
    <v>4</v>
    <v>en-US</v>
    <v>a1qyk2</v>
    <v>268435456</v>
    <v>1</v>
    <v>Powered by Refinitiv</v>
    <v>121.1716</v>
    <v>87.644000000000005</v>
    <v>1.4236</v>
    <v>0.34</v>
    <v>3.2329999999999998E-3</v>
    <v>1.68</v>
    <v>1.5921000000000001E-2</v>
    <v>USD</v>
    <v>Discover Financial Services is a digital banking and payment services company. The Company is a bank holding company, as well as a financial holding company. The Company operates through two segments: Digital Banking and Payment Services. Its Digital Banking segment includes consumer banking and lending products, specifically Discover-branded credit cards issued to individuals on the Discover Network and other consumer banking products and services, including private student loans, personal loans, home loans and deposit products. Its Payment Services segment includes PULSE, Diners Club and its Network Partners business, which provides payment transaction processing and settlement services on the Discover Global Network. Its private student loans are primarily available to students attending eligible non-profit undergraduate and graduate schools. It also offers parent loans and certain post-graduate loans, including consolidation, bar study and residency loans.</v>
    <v>20200</v>
    <v>New York Stock Exchange</v>
    <v>XNYS</v>
    <v>XNYS</v>
    <v>2500 Lake Cook Rd, RIVERWOODS, IL, 60015 US</v>
    <v>106.57</v>
    <v>Banking Services</v>
    <v>Stock</v>
    <v>45037.970426469532</v>
    <v>0</v>
    <v>103.33</v>
    <v>27118640000</v>
    <v>DISCOVER FINANCIAL SERVICES</v>
    <v>DISCOVER FINANCIAL SERVICES</v>
    <v>104.87</v>
    <v>7.1047000000000002</v>
    <v>105.18</v>
    <v>105.52</v>
    <v>107.2</v>
    <v>259360600</v>
    <v>DFS</v>
    <v>DISCOVER FINANCIAL SERVICES (XNYS:DFS)</v>
    <v>2275676</v>
    <v>2229054</v>
    <v>1960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393612/000119312509013205/0001193125-09-013205-index.htm" TargetMode="External"/><Relationship Id="rId18" Type="http://schemas.openxmlformats.org/officeDocument/2006/relationships/hyperlink" Target="https://www.sec.gov/Archives/edgar/data/1393612/000139361212000008/0001393612-12-000008-index.htm" TargetMode="External"/><Relationship Id="rId26" Type="http://schemas.openxmlformats.org/officeDocument/2006/relationships/hyperlink" Target="https://www.sec.gov/Archives/edgar/data/1393612/000139361216000059/0001393612-16-000059-index.htm" TargetMode="External"/><Relationship Id="rId39" Type="http://schemas.openxmlformats.org/officeDocument/2006/relationships/hyperlink" Target="https://www.sec.gov/Archives/edgar/data/1393612/000139361222000007/0001393612-22-000007-index.htm" TargetMode="External"/><Relationship Id="rId21" Type="http://schemas.openxmlformats.org/officeDocument/2006/relationships/hyperlink" Target="https://www.sec.gov/Archives/edgar/data/1393612/000139361213000004/0001393612-13-000004-index.htm" TargetMode="External"/><Relationship Id="rId34" Type="http://schemas.openxmlformats.org/officeDocument/2006/relationships/hyperlink" Target="https://www.sec.gov/Archives/edgar/data/1393612/000139361220000009/0001393612-20-000009-index.htm" TargetMode="External"/><Relationship Id="rId42" Type="http://schemas.openxmlformats.org/officeDocument/2006/relationships/hyperlink" Target="https://finbox.com/NYSE:DFS/explorer/revenue_proj"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393612/000119312511014919/0001193125-11-014919-index.htm" TargetMode="External"/><Relationship Id="rId20" Type="http://schemas.openxmlformats.org/officeDocument/2006/relationships/hyperlink" Target="https://www.sec.gov/Archives/edgar/data/1393612/000139361213000004/0001393612-13-000004-index.htm" TargetMode="External"/><Relationship Id="rId29" Type="http://schemas.openxmlformats.org/officeDocument/2006/relationships/hyperlink" Target="https://www.sec.gov/Archives/edgar/data/1393612/000139361217000012/0001393612-17-000012-index.htm" TargetMode="External"/><Relationship Id="rId41" Type="http://schemas.openxmlformats.org/officeDocument/2006/relationships/hyperlink" Target="https://www.sec.gov/Archives/edgar/data/1393612/000139361223000007/0001393612-23-000007-index.htm" TargetMode="External"/><Relationship Id="rId1" Type="http://schemas.openxmlformats.org/officeDocument/2006/relationships/hyperlink" Target="https://roic.ai/company/DFS"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393612/000119312508039547/0001193125-08-039547-index.htm" TargetMode="External"/><Relationship Id="rId24" Type="http://schemas.openxmlformats.org/officeDocument/2006/relationships/hyperlink" Target="https://www.sec.gov/Archives/edgar/data/1393612/000139361215000007/0001393612-15-000007-index.htm" TargetMode="External"/><Relationship Id="rId32" Type="http://schemas.openxmlformats.org/officeDocument/2006/relationships/hyperlink" Target="https://www.sec.gov/Archives/edgar/data/1393612/000139361219000011/0001393612-19-000011-index.htm" TargetMode="External"/><Relationship Id="rId37" Type="http://schemas.openxmlformats.org/officeDocument/2006/relationships/hyperlink" Target="https://www.sec.gov/Archives/edgar/data/1393612/000139361221000014/0001393612-21-000014-index.htm" TargetMode="External"/><Relationship Id="rId40" Type="http://schemas.openxmlformats.org/officeDocument/2006/relationships/hyperlink" Target="https://www.sec.gov/Archives/edgar/data/1393612/000139361223000007/0001393612-23-000007-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393612/000119312510014549/0001193125-10-014549-index.htm" TargetMode="External"/><Relationship Id="rId23" Type="http://schemas.openxmlformats.org/officeDocument/2006/relationships/hyperlink" Target="https://sec.gov/" TargetMode="External"/><Relationship Id="rId28" Type="http://schemas.openxmlformats.org/officeDocument/2006/relationships/hyperlink" Target="https://www.sec.gov/Archives/edgar/data/1393612/000139361217000012/0001393612-17-000012-index.htm" TargetMode="External"/><Relationship Id="rId36" Type="http://schemas.openxmlformats.org/officeDocument/2006/relationships/hyperlink" Target="https://www.sec.gov/Archives/edgar/data/1393612/000139361221000014/0001393612-21-000014-index.htm" TargetMode="External"/><Relationship Id="rId10" Type="http://schemas.openxmlformats.org/officeDocument/2006/relationships/hyperlink" Target="https://www.sec.gov/Archives/edgar/data/1393612/000119312508039547/0001193125-08-039547-index.htm" TargetMode="External"/><Relationship Id="rId19" Type="http://schemas.openxmlformats.org/officeDocument/2006/relationships/hyperlink" Target="https://www.sec.gov/Archives/edgar/data/1393612/000139361212000008/0001393612-12-000008-index.htm" TargetMode="External"/><Relationship Id="rId31" Type="http://schemas.openxmlformats.org/officeDocument/2006/relationships/hyperlink" Target="https://www.sec.gov/Archives/edgar/data/1393612/000139361218000012/0001393612-18-000012-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393612/000119312510014549/0001193125-10-014549-index.htm" TargetMode="External"/><Relationship Id="rId22" Type="http://schemas.openxmlformats.org/officeDocument/2006/relationships/hyperlink" Target="https://sec.gov/" TargetMode="External"/><Relationship Id="rId27" Type="http://schemas.openxmlformats.org/officeDocument/2006/relationships/hyperlink" Target="https://www.sec.gov/Archives/edgar/data/1393612/000139361216000059/0001393612-16-000059-index.htm" TargetMode="External"/><Relationship Id="rId30" Type="http://schemas.openxmlformats.org/officeDocument/2006/relationships/hyperlink" Target="https://www.sec.gov/Archives/edgar/data/1393612/000139361218000012/0001393612-18-000012-index.htm" TargetMode="External"/><Relationship Id="rId35" Type="http://schemas.openxmlformats.org/officeDocument/2006/relationships/hyperlink" Target="https://www.sec.gov/Archives/edgar/data/1393612/000139361220000009/0001393612-20-000009-index.htm" TargetMode="External"/><Relationship Id="rId43" Type="http://schemas.openxmlformats.org/officeDocument/2006/relationships/drawing" Target="../drawings/drawing1.xml"/><Relationship Id="rId8"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393612/000119312509013205/0001193125-09-013205-index.htm" TargetMode="External"/><Relationship Id="rId17" Type="http://schemas.openxmlformats.org/officeDocument/2006/relationships/hyperlink" Target="https://www.sec.gov/Archives/edgar/data/1393612/000119312511014919/0001193125-11-014919-index.htm" TargetMode="External"/><Relationship Id="rId25" Type="http://schemas.openxmlformats.org/officeDocument/2006/relationships/hyperlink" Target="https://www.sec.gov/Archives/edgar/data/1393612/000139361215000007/0001393612-15-000007-index.htm" TargetMode="External"/><Relationship Id="rId33" Type="http://schemas.openxmlformats.org/officeDocument/2006/relationships/hyperlink" Target="https://www.sec.gov/Archives/edgar/data/1393612/000139361219000011/0001393612-19-000011-index.htm" TargetMode="External"/><Relationship Id="rId38" Type="http://schemas.openxmlformats.org/officeDocument/2006/relationships/hyperlink" Target="https://www.sec.gov/Archives/edgar/data/1393612/000139361222000007/0001393612-22-000007-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18"/>
  <sheetViews>
    <sheetView tabSelected="1" zoomScale="80" zoomScaleNormal="80" workbookViewId="0">
      <pane xSplit="1" ySplit="1" topLeftCell="B71" activePane="bottomRight" state="frozen"/>
      <selection pane="topRight"/>
      <selection pane="bottomLeft"/>
      <selection pane="bottomRight" activeCell="W81" sqref="W81"/>
    </sheetView>
  </sheetViews>
  <sheetFormatPr baseColWidth="10" defaultRowHeight="16" x14ac:dyDescent="0.2"/>
  <cols>
    <col min="1" max="1" width="50" customWidth="1"/>
    <col min="2" max="21" width="15" customWidth="1"/>
    <col min="22" max="30" width="21" customWidth="1"/>
  </cols>
  <sheetData>
    <row r="1" spans="1:30" ht="22" thickBot="1" x14ac:dyDescent="0.3">
      <c r="A1" s="3" t="e" vm="1">
        <v>#VALUE!</v>
      </c>
      <c r="B1" s="8">
        <v>2003</v>
      </c>
      <c r="C1" s="8">
        <v>2004</v>
      </c>
      <c r="D1" s="8">
        <v>2005</v>
      </c>
      <c r="E1" s="8">
        <v>2006</v>
      </c>
      <c r="F1" s="8">
        <v>2007</v>
      </c>
      <c r="G1" s="8">
        <v>2008</v>
      </c>
      <c r="H1" s="8">
        <v>2009</v>
      </c>
      <c r="I1" s="8">
        <v>2010</v>
      </c>
      <c r="J1" s="8">
        <v>2011</v>
      </c>
      <c r="K1" s="8">
        <v>2012</v>
      </c>
      <c r="L1" s="8">
        <v>2013</v>
      </c>
      <c r="M1" s="8">
        <v>2014</v>
      </c>
      <c r="N1" s="8">
        <v>2015</v>
      </c>
      <c r="O1" s="8">
        <v>2016</v>
      </c>
      <c r="P1" s="8">
        <v>2017</v>
      </c>
      <c r="Q1" s="8">
        <v>2018</v>
      </c>
      <c r="R1" s="8">
        <v>2019</v>
      </c>
      <c r="S1" s="8">
        <v>2020</v>
      </c>
      <c r="T1" s="8">
        <v>2021</v>
      </c>
      <c r="U1" s="8">
        <v>2022</v>
      </c>
      <c r="V1" s="27">
        <v>2023</v>
      </c>
      <c r="W1" s="27">
        <v>2024</v>
      </c>
      <c r="X1" s="27">
        <v>2025</v>
      </c>
      <c r="Y1" s="27">
        <v>2026</v>
      </c>
      <c r="Z1" s="27">
        <v>2027</v>
      </c>
    </row>
    <row r="2" spans="1:30"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c r="Z2" s="9"/>
      <c r="AA2" s="9"/>
      <c r="AB2" s="9"/>
      <c r="AC2" s="9"/>
      <c r="AD2" s="9"/>
    </row>
    <row r="3" spans="1:30" ht="40" x14ac:dyDescent="0.25">
      <c r="A3" s="5" t="s">
        <v>1</v>
      </c>
      <c r="B3" s="1">
        <v>1259028000</v>
      </c>
      <c r="C3" s="1">
        <v>6351498000</v>
      </c>
      <c r="D3" s="1">
        <v>5866585000</v>
      </c>
      <c r="E3" s="1">
        <v>6222809000</v>
      </c>
      <c r="F3" s="1">
        <v>5051873000</v>
      </c>
      <c r="G3" s="1">
        <v>4805383000</v>
      </c>
      <c r="H3" s="1">
        <v>6734391000</v>
      </c>
      <c r="I3" s="1">
        <v>6658229000</v>
      </c>
      <c r="J3" s="1">
        <v>7065761000</v>
      </c>
      <c r="K3" s="1">
        <v>7653000000</v>
      </c>
      <c r="L3" s="1">
        <v>8224000000</v>
      </c>
      <c r="M3" s="1">
        <v>8477000000</v>
      </c>
      <c r="N3" s="1">
        <v>8739000000</v>
      </c>
      <c r="O3" s="1">
        <v>9099000000</v>
      </c>
      <c r="P3" s="1">
        <v>9897000000</v>
      </c>
      <c r="Q3" s="1">
        <v>10709000000</v>
      </c>
      <c r="R3" s="1">
        <v>11459000000</v>
      </c>
      <c r="S3" s="1">
        <v>11088000000</v>
      </c>
      <c r="T3" s="1">
        <v>12087000000</v>
      </c>
      <c r="U3" s="1">
        <v>13337000000</v>
      </c>
      <c r="V3" s="28">
        <v>15768000000</v>
      </c>
      <c r="W3" s="28">
        <v>16031000000</v>
      </c>
      <c r="X3" s="28">
        <v>16551000000</v>
      </c>
      <c r="Y3" s="28">
        <v>15459000000</v>
      </c>
      <c r="Z3" s="28">
        <v>16271000000</v>
      </c>
      <c r="AA3" s="18" t="s">
        <v>109</v>
      </c>
      <c r="AB3" s="19" t="s">
        <v>110</v>
      </c>
      <c r="AC3" s="19" t="s">
        <v>111</v>
      </c>
      <c r="AD3" s="19" t="s">
        <v>112</v>
      </c>
    </row>
    <row r="4" spans="1:30" ht="19" x14ac:dyDescent="0.25">
      <c r="A4" s="14" t="s">
        <v>94</v>
      </c>
      <c r="B4" s="1"/>
      <c r="C4" s="15">
        <f>(C3/B3)-1</f>
        <v>4.0447631029651445</v>
      </c>
      <c r="D4" s="15">
        <f>(D3/C3)-1</f>
        <v>-7.6346241469335219E-2</v>
      </c>
      <c r="E4" s="15">
        <f>(E3/D3)-1</f>
        <v>6.0720845261766465E-2</v>
      </c>
      <c r="F4" s="15">
        <f t="shared" ref="F4:Z4" si="0">(F3/E3)-1</f>
        <v>-0.18816839790519035</v>
      </c>
      <c r="G4" s="15">
        <f t="shared" si="0"/>
        <v>-4.8791804544571882E-2</v>
      </c>
      <c r="H4" s="16">
        <f t="shared" si="0"/>
        <v>0.4014264835914223</v>
      </c>
      <c r="I4" s="16">
        <f t="shared" si="0"/>
        <v>-1.1309411645388567E-2</v>
      </c>
      <c r="J4" s="16">
        <f t="shared" si="0"/>
        <v>6.1207266977449937E-2</v>
      </c>
      <c r="K4" s="16">
        <f t="shared" si="0"/>
        <v>8.311050996488567E-2</v>
      </c>
      <c r="L4" s="16">
        <f t="shared" si="0"/>
        <v>7.4611263556775054E-2</v>
      </c>
      <c r="M4" s="16">
        <f t="shared" si="0"/>
        <v>3.0763618677042803E-2</v>
      </c>
      <c r="N4" s="16">
        <f t="shared" si="0"/>
        <v>3.0907160552082091E-2</v>
      </c>
      <c r="O4" s="16">
        <f t="shared" si="0"/>
        <v>4.1194644696189497E-2</v>
      </c>
      <c r="P4" s="16">
        <f t="shared" si="0"/>
        <v>8.770194526871089E-2</v>
      </c>
      <c r="Q4" s="16">
        <f t="shared" si="0"/>
        <v>8.2045064160856773E-2</v>
      </c>
      <c r="R4" s="16">
        <f t="shared" si="0"/>
        <v>7.0034550378186511E-2</v>
      </c>
      <c r="S4" s="16">
        <f t="shared" si="0"/>
        <v>-3.2376298106291945E-2</v>
      </c>
      <c r="T4" s="16">
        <f t="shared" si="0"/>
        <v>9.009740259740262E-2</v>
      </c>
      <c r="U4" s="16">
        <f t="shared" si="0"/>
        <v>0.10341689418383382</v>
      </c>
      <c r="V4" s="16">
        <f t="shared" si="0"/>
        <v>0.18227487440953727</v>
      </c>
      <c r="W4" s="16">
        <f t="shared" si="0"/>
        <v>1.6679350583460151E-2</v>
      </c>
      <c r="X4" s="16">
        <f t="shared" si="0"/>
        <v>3.243715301603145E-2</v>
      </c>
      <c r="Y4" s="16">
        <f t="shared" si="0"/>
        <v>-6.5977886532535779E-2</v>
      </c>
      <c r="Z4" s="16">
        <f t="shared" si="0"/>
        <v>5.2526036612976279E-2</v>
      </c>
      <c r="AA4" s="17">
        <f>(U4+T4+S4)/3</f>
        <v>5.3712666224981498E-2</v>
      </c>
      <c r="AB4" s="17">
        <f>(U20+T20+S20)/3</f>
        <v>0.26615866399924071</v>
      </c>
      <c r="AC4" s="17">
        <f>(U29+T29+S29)/3</f>
        <v>0.98917297068378662</v>
      </c>
      <c r="AD4" s="17">
        <f>(U105+T105+S105)/3</f>
        <v>7.0369115251416023E-2</v>
      </c>
    </row>
    <row r="5" spans="1:30" ht="19" x14ac:dyDescent="0.25">
      <c r="A5" s="5" t="s">
        <v>2</v>
      </c>
      <c r="B5" s="1" t="s">
        <v>92</v>
      </c>
      <c r="C5" s="1" t="s">
        <v>92</v>
      </c>
      <c r="D5" s="1" t="s">
        <v>92</v>
      </c>
      <c r="E5" s="1" t="s">
        <v>92</v>
      </c>
      <c r="F5" s="1" t="s">
        <v>92</v>
      </c>
      <c r="G5" s="1" t="s">
        <v>92</v>
      </c>
      <c r="H5" s="1" t="s">
        <v>92</v>
      </c>
      <c r="I5" s="1" t="s">
        <v>92</v>
      </c>
      <c r="J5" s="1" t="s">
        <v>92</v>
      </c>
      <c r="K5" s="1" t="s">
        <v>92</v>
      </c>
      <c r="L5" s="1" t="s">
        <v>92</v>
      </c>
      <c r="M5" s="1" t="s">
        <v>92</v>
      </c>
      <c r="N5" s="1" t="s">
        <v>92</v>
      </c>
      <c r="O5" s="1" t="s">
        <v>92</v>
      </c>
      <c r="P5" s="1" t="s">
        <v>92</v>
      </c>
      <c r="Q5" s="1" t="s">
        <v>92</v>
      </c>
      <c r="R5" s="1" t="s">
        <v>92</v>
      </c>
      <c r="S5" s="1" t="s">
        <v>92</v>
      </c>
      <c r="T5" s="1" t="s">
        <v>92</v>
      </c>
      <c r="U5" s="1" t="s">
        <v>92</v>
      </c>
    </row>
    <row r="6" spans="1:30" ht="20" x14ac:dyDescent="0.25">
      <c r="A6" s="6" t="s">
        <v>3</v>
      </c>
      <c r="B6" s="10" t="s">
        <v>92</v>
      </c>
      <c r="C6" s="10" t="s">
        <v>92</v>
      </c>
      <c r="D6" s="10" t="s">
        <v>92</v>
      </c>
      <c r="E6" s="10" t="s">
        <v>92</v>
      </c>
      <c r="F6" s="10" t="s">
        <v>92</v>
      </c>
      <c r="G6" s="10" t="s">
        <v>92</v>
      </c>
      <c r="H6" s="10" t="s">
        <v>92</v>
      </c>
      <c r="I6" s="10" t="s">
        <v>92</v>
      </c>
      <c r="J6" s="10" t="s">
        <v>92</v>
      </c>
      <c r="K6" s="10" t="s">
        <v>92</v>
      </c>
      <c r="L6" s="10" t="s">
        <v>92</v>
      </c>
      <c r="M6" s="10" t="s">
        <v>92</v>
      </c>
      <c r="N6" s="10" t="s">
        <v>92</v>
      </c>
      <c r="O6" s="10" t="s">
        <v>92</v>
      </c>
      <c r="P6" s="10" t="s">
        <v>92</v>
      </c>
      <c r="Q6" s="10" t="s">
        <v>92</v>
      </c>
      <c r="R6" s="10" t="s">
        <v>92</v>
      </c>
      <c r="S6" s="10" t="s">
        <v>92</v>
      </c>
      <c r="T6" s="10" t="s">
        <v>92</v>
      </c>
      <c r="U6" s="10">
        <v>13337000000</v>
      </c>
      <c r="AA6" s="18" t="s">
        <v>113</v>
      </c>
      <c r="AB6" s="19" t="s">
        <v>114</v>
      </c>
      <c r="AC6" s="19" t="s">
        <v>115</v>
      </c>
      <c r="AD6" s="19" t="s">
        <v>116</v>
      </c>
    </row>
    <row r="7" spans="1:30" ht="19" x14ac:dyDescent="0.25">
      <c r="A7" s="5" t="s">
        <v>4</v>
      </c>
      <c r="B7" s="2" t="s">
        <v>92</v>
      </c>
      <c r="C7" s="2" t="s">
        <v>92</v>
      </c>
      <c r="D7" s="2" t="s">
        <v>92</v>
      </c>
      <c r="E7" s="2" t="s">
        <v>92</v>
      </c>
      <c r="F7" s="2" t="s">
        <v>92</v>
      </c>
      <c r="G7" s="2" t="s">
        <v>92</v>
      </c>
      <c r="H7" s="2" t="s">
        <v>92</v>
      </c>
      <c r="I7" s="2" t="s">
        <v>92</v>
      </c>
      <c r="J7" s="2" t="s">
        <v>92</v>
      </c>
      <c r="K7" s="2" t="s">
        <v>92</v>
      </c>
      <c r="L7" s="2" t="s">
        <v>92</v>
      </c>
      <c r="M7" s="2" t="s">
        <v>92</v>
      </c>
      <c r="N7" s="2" t="s">
        <v>92</v>
      </c>
      <c r="O7" s="2" t="s">
        <v>92</v>
      </c>
      <c r="P7" s="2" t="s">
        <v>92</v>
      </c>
      <c r="Q7" s="2" t="s">
        <v>92</v>
      </c>
      <c r="R7" s="2" t="s">
        <v>92</v>
      </c>
      <c r="S7" s="2" t="s">
        <v>92</v>
      </c>
      <c r="T7" s="2" t="s">
        <v>92</v>
      </c>
      <c r="U7" s="2">
        <v>1</v>
      </c>
      <c r="AA7" s="17">
        <f>U7</f>
        <v>1</v>
      </c>
      <c r="AB7" s="20">
        <f>U21</f>
        <v>0.61240000000000006</v>
      </c>
      <c r="AC7" s="20">
        <f>U30</f>
        <v>0.32929999999999998</v>
      </c>
      <c r="AD7" s="20">
        <f>U106/U3</f>
        <v>0.53535277798605385</v>
      </c>
    </row>
    <row r="8" spans="1:30"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row>
    <row r="9" spans="1:30" ht="19" customHeight="1" x14ac:dyDescent="0.25">
      <c r="A9" s="14" t="s">
        <v>95</v>
      </c>
      <c r="B9" s="15">
        <f>B8/B3</f>
        <v>0</v>
      </c>
      <c r="C9" s="15">
        <f t="shared" ref="C9:U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AA9" s="18" t="s">
        <v>96</v>
      </c>
      <c r="AB9" s="19" t="s">
        <v>97</v>
      </c>
      <c r="AC9" s="19" t="s">
        <v>98</v>
      </c>
      <c r="AD9" s="19" t="s">
        <v>99</v>
      </c>
    </row>
    <row r="10" spans="1:30" ht="19" x14ac:dyDescent="0.25">
      <c r="A10" s="5" t="s">
        <v>6</v>
      </c>
      <c r="B10" s="1" t="s">
        <v>92</v>
      </c>
      <c r="C10" s="1">
        <v>758912000</v>
      </c>
      <c r="D10" s="1">
        <v>869635000</v>
      </c>
      <c r="E10" s="1">
        <v>933196000</v>
      </c>
      <c r="F10" s="1">
        <v>922089000</v>
      </c>
      <c r="G10" s="1">
        <v>845392000</v>
      </c>
      <c r="H10" s="1">
        <v>1116892000</v>
      </c>
      <c r="I10" s="1">
        <v>1060760000</v>
      </c>
      <c r="J10" s="1">
        <v>914344000</v>
      </c>
      <c r="K10" s="1">
        <v>1523000000</v>
      </c>
      <c r="L10" s="1">
        <v>1164000000</v>
      </c>
      <c r="M10" s="1">
        <v>1764000000</v>
      </c>
      <c r="N10" s="1">
        <v>1844000000</v>
      </c>
      <c r="O10" s="1">
        <v>1882000000</v>
      </c>
      <c r="P10" s="1">
        <v>1998000000</v>
      </c>
      <c r="Q10" s="1">
        <v>2195000000</v>
      </c>
      <c r="R10" s="1">
        <v>2358000000</v>
      </c>
      <c r="S10" s="1">
        <v>1894000000</v>
      </c>
      <c r="T10" s="1">
        <v>1986000000</v>
      </c>
      <c r="U10" s="1">
        <v>2139000000</v>
      </c>
      <c r="AA10" s="17">
        <f>U9</f>
        <v>0</v>
      </c>
      <c r="AB10" s="20">
        <f>U13</f>
        <v>0.23798455424758191</v>
      </c>
      <c r="AC10" s="20">
        <f>U80</f>
        <v>0</v>
      </c>
      <c r="AD10" s="20">
        <f>U89</f>
        <v>1.7695133838194498E-2</v>
      </c>
    </row>
    <row r="11" spans="1:30" ht="19" x14ac:dyDescent="0.25">
      <c r="A11" s="5" t="s">
        <v>7</v>
      </c>
      <c r="B11" s="1" t="s">
        <v>92</v>
      </c>
      <c r="C11" s="1">
        <v>575032000</v>
      </c>
      <c r="D11" s="1">
        <v>586801000</v>
      </c>
      <c r="E11" s="1">
        <v>603556000</v>
      </c>
      <c r="F11" s="1">
        <v>610205000</v>
      </c>
      <c r="G11" s="1">
        <v>530901000</v>
      </c>
      <c r="H11" s="1">
        <v>406020000</v>
      </c>
      <c r="I11" s="1">
        <v>463086000</v>
      </c>
      <c r="J11" s="1">
        <v>537486000</v>
      </c>
      <c r="K11" s="1">
        <v>603000000</v>
      </c>
      <c r="L11" s="1">
        <v>717000000</v>
      </c>
      <c r="M11" s="1">
        <v>735000000</v>
      </c>
      <c r="N11" s="1">
        <v>745000000</v>
      </c>
      <c r="O11" s="1">
        <v>731000000</v>
      </c>
      <c r="P11" s="1">
        <v>776000000</v>
      </c>
      <c r="Q11" s="1">
        <v>857000000</v>
      </c>
      <c r="R11" s="1">
        <v>883000000</v>
      </c>
      <c r="S11" s="1">
        <v>659000000</v>
      </c>
      <c r="T11" s="1">
        <v>810000000</v>
      </c>
      <c r="U11" s="1">
        <v>1035000000</v>
      </c>
    </row>
    <row r="12" spans="1:30" ht="20" x14ac:dyDescent="0.25">
      <c r="A12" s="5" t="s">
        <v>8</v>
      </c>
      <c r="B12" s="1" t="s">
        <v>92</v>
      </c>
      <c r="C12" s="1">
        <v>1333944000</v>
      </c>
      <c r="D12" s="1">
        <v>1456436000</v>
      </c>
      <c r="E12" s="1">
        <v>1536752000</v>
      </c>
      <c r="F12" s="1">
        <v>1532294000</v>
      </c>
      <c r="G12" s="1">
        <v>1376293000</v>
      </c>
      <c r="H12" s="1">
        <v>1522912000</v>
      </c>
      <c r="I12" s="1">
        <v>1523846000</v>
      </c>
      <c r="J12" s="1">
        <v>1451830000</v>
      </c>
      <c r="K12" s="1">
        <v>2126000000</v>
      </c>
      <c r="L12" s="1">
        <v>1881000000</v>
      </c>
      <c r="M12" s="1">
        <v>2499000000</v>
      </c>
      <c r="N12" s="1">
        <v>2589000000</v>
      </c>
      <c r="O12" s="1">
        <v>2613000000</v>
      </c>
      <c r="P12" s="1">
        <v>2774000000</v>
      </c>
      <c r="Q12" s="1">
        <v>3052000000</v>
      </c>
      <c r="R12" s="1">
        <v>3241000000</v>
      </c>
      <c r="S12" s="1">
        <v>2553000000</v>
      </c>
      <c r="T12" s="1">
        <v>2796000000</v>
      </c>
      <c r="U12" s="1">
        <v>3174000000</v>
      </c>
      <c r="AA12" s="18" t="s">
        <v>117</v>
      </c>
      <c r="AB12" s="19" t="s">
        <v>118</v>
      </c>
      <c r="AC12" s="19" t="s">
        <v>119</v>
      </c>
      <c r="AD12" s="19" t="s">
        <v>120</v>
      </c>
    </row>
    <row r="13" spans="1:30" ht="19" x14ac:dyDescent="0.25">
      <c r="A13" s="14" t="s">
        <v>100</v>
      </c>
      <c r="B13" s="15" t="e">
        <f>B12/B3</f>
        <v>#VALUE!</v>
      </c>
      <c r="C13" s="15">
        <f t="shared" ref="C13:U13" si="2">C12/C3</f>
        <v>0.21002037629548179</v>
      </c>
      <c r="D13" s="15">
        <f t="shared" si="2"/>
        <v>0.24825959225000574</v>
      </c>
      <c r="E13" s="15">
        <f t="shared" si="2"/>
        <v>0.24695471128874436</v>
      </c>
      <c r="F13" s="15">
        <f t="shared" si="2"/>
        <v>0.30331205871564865</v>
      </c>
      <c r="G13" s="15">
        <f t="shared" si="2"/>
        <v>0.28640651535996192</v>
      </c>
      <c r="H13" s="15">
        <f t="shared" si="2"/>
        <v>0.22613952768706183</v>
      </c>
      <c r="I13" s="15">
        <f t="shared" si="2"/>
        <v>0.22886656496795169</v>
      </c>
      <c r="J13" s="15">
        <f t="shared" si="2"/>
        <v>0.20547397513162419</v>
      </c>
      <c r="K13" s="15">
        <f t="shared" si="2"/>
        <v>0.27779955572977916</v>
      </c>
      <c r="L13" s="15">
        <f t="shared" si="2"/>
        <v>0.22872081712062256</v>
      </c>
      <c r="M13" s="15">
        <f t="shared" si="2"/>
        <v>0.2947976878612717</v>
      </c>
      <c r="N13" s="15">
        <f t="shared" si="2"/>
        <v>0.29625815310676279</v>
      </c>
      <c r="O13" s="15">
        <f t="shared" si="2"/>
        <v>0.28717441477085393</v>
      </c>
      <c r="P13" s="15">
        <f t="shared" si="2"/>
        <v>0.28028695564312417</v>
      </c>
      <c r="Q13" s="15">
        <f t="shared" si="2"/>
        <v>0.28499393033896725</v>
      </c>
      <c r="R13" s="15">
        <f t="shared" si="2"/>
        <v>0.28283445326817347</v>
      </c>
      <c r="S13" s="15">
        <f t="shared" si="2"/>
        <v>0.23024891774891776</v>
      </c>
      <c r="T13" s="15">
        <f t="shared" si="2"/>
        <v>0.23132290891039961</v>
      </c>
      <c r="U13" s="15">
        <f t="shared" si="2"/>
        <v>0.23798455424758191</v>
      </c>
      <c r="AA13" s="17">
        <f>U28/U72</f>
        <v>0.301028101439342</v>
      </c>
      <c r="AB13" s="20">
        <f>U28/U54</f>
        <v>3.3366760871547087E-2</v>
      </c>
      <c r="AC13" s="20" t="e">
        <f>U22/(U72+U56+U61)</f>
        <v>#VALUE!</v>
      </c>
      <c r="AD13" s="21">
        <f>U67/U72</f>
        <v>8.02179575051405</v>
      </c>
    </row>
    <row r="14" spans="1:30" ht="19" x14ac:dyDescent="0.25">
      <c r="A14" s="5" t="s">
        <v>9</v>
      </c>
      <c r="B14" s="1" t="s">
        <v>92</v>
      </c>
      <c r="C14" s="1" t="s">
        <v>92</v>
      </c>
      <c r="D14" s="1" t="s">
        <v>92</v>
      </c>
      <c r="E14" s="1" t="s">
        <v>92</v>
      </c>
      <c r="F14" s="1">
        <v>2902706000</v>
      </c>
      <c r="G14" s="1">
        <v>3922707000</v>
      </c>
      <c r="H14" s="1">
        <v>4342088000</v>
      </c>
      <c r="I14" s="1">
        <v>5448154000</v>
      </c>
      <c r="J14" s="1">
        <v>3587170000</v>
      </c>
      <c r="K14" s="1">
        <v>3105000000</v>
      </c>
      <c r="L14" s="1">
        <v>-488000000</v>
      </c>
      <c r="M14" s="1">
        <v>3418000000</v>
      </c>
      <c r="N14" s="1">
        <v>3801000000</v>
      </c>
      <c r="O14" s="1">
        <v>4228000000</v>
      </c>
      <c r="P14" s="1">
        <v>5234000000</v>
      </c>
      <c r="Q14" s="1">
        <v>6199000000</v>
      </c>
      <c r="R14" s="1">
        <v>6913000000</v>
      </c>
      <c r="S14" s="1">
        <v>-596000000</v>
      </c>
      <c r="T14" s="1" t="s">
        <v>92</v>
      </c>
      <c r="U14" s="1">
        <v>-1268000000</v>
      </c>
    </row>
    <row r="15" spans="1:30" ht="20" x14ac:dyDescent="0.25">
      <c r="A15" s="5" t="s">
        <v>10</v>
      </c>
      <c r="B15" s="1" t="s">
        <v>92</v>
      </c>
      <c r="C15" s="1" t="s">
        <v>92</v>
      </c>
      <c r="D15" s="1" t="s">
        <v>92</v>
      </c>
      <c r="E15" s="1" t="s">
        <v>92</v>
      </c>
      <c r="F15" s="1">
        <v>4435000000</v>
      </c>
      <c r="G15" s="1">
        <v>5299000000</v>
      </c>
      <c r="H15" s="1">
        <v>5865000000</v>
      </c>
      <c r="I15" s="1">
        <v>6972000000</v>
      </c>
      <c r="J15" s="1">
        <v>5039000000</v>
      </c>
      <c r="K15" s="1">
        <v>5231000000</v>
      </c>
      <c r="L15" s="1" t="s">
        <v>92</v>
      </c>
      <c r="M15" s="1">
        <v>5917000000</v>
      </c>
      <c r="N15" s="1">
        <v>6390000000</v>
      </c>
      <c r="O15" s="1">
        <v>6841000000</v>
      </c>
      <c r="P15" s="1">
        <v>8008000000</v>
      </c>
      <c r="Q15" s="1">
        <v>9251000000</v>
      </c>
      <c r="R15" s="1">
        <v>10154000000</v>
      </c>
      <c r="S15" s="1" t="s">
        <v>92</v>
      </c>
      <c r="T15" s="1" t="s">
        <v>92</v>
      </c>
      <c r="U15" s="1">
        <v>1906000000</v>
      </c>
      <c r="AA15" s="18" t="s">
        <v>121</v>
      </c>
      <c r="AB15" s="19" t="s">
        <v>122</v>
      </c>
      <c r="AC15" s="19" t="s">
        <v>123</v>
      </c>
      <c r="AD15" s="19" t="s">
        <v>124</v>
      </c>
    </row>
    <row r="16" spans="1:30" ht="19" x14ac:dyDescent="0.25">
      <c r="A16" s="5" t="s">
        <v>11</v>
      </c>
      <c r="B16" s="1" t="s">
        <v>92</v>
      </c>
      <c r="C16" s="1" t="s">
        <v>92</v>
      </c>
      <c r="D16" s="1" t="s">
        <v>92</v>
      </c>
      <c r="E16" s="1" t="s">
        <v>92</v>
      </c>
      <c r="F16" s="1" t="s">
        <v>92</v>
      </c>
      <c r="G16" s="1" t="s">
        <v>92</v>
      </c>
      <c r="H16" s="1" t="s">
        <v>92</v>
      </c>
      <c r="I16" s="1" t="s">
        <v>92</v>
      </c>
      <c r="J16" s="1" t="s">
        <v>92</v>
      </c>
      <c r="K16" s="1" t="s">
        <v>92</v>
      </c>
      <c r="L16" s="1" t="s">
        <v>92</v>
      </c>
      <c r="M16" s="1" t="s">
        <v>92</v>
      </c>
      <c r="N16" s="1" t="s">
        <v>92</v>
      </c>
      <c r="O16" s="1" t="s">
        <v>92</v>
      </c>
      <c r="P16" s="1" t="s">
        <v>92</v>
      </c>
      <c r="Q16" s="1" t="s">
        <v>92</v>
      </c>
      <c r="R16" s="1" t="s">
        <v>92</v>
      </c>
      <c r="S16" s="1" t="s">
        <v>92</v>
      </c>
      <c r="T16" s="1" t="s">
        <v>92</v>
      </c>
      <c r="U16" s="1" t="s">
        <v>92</v>
      </c>
      <c r="AA16" s="29">
        <f>(U35+T35+S35+R35+Q35)/5</f>
        <v>-3.8125775013562742E-2</v>
      </c>
      <c r="AB16" s="30">
        <f>AC101/U3</f>
        <v>2.0333388318212493</v>
      </c>
      <c r="AC16" s="30">
        <f>AC101/U28</f>
        <v>6.1745537340619308</v>
      </c>
      <c r="AD16" s="31">
        <f>AC101/U106</f>
        <v>3.7981288515406164</v>
      </c>
    </row>
    <row r="17" spans="1:27" ht="19" x14ac:dyDescent="0.25">
      <c r="A17" s="5" t="s">
        <v>12</v>
      </c>
      <c r="B17" s="1">
        <v>789667000</v>
      </c>
      <c r="C17" s="1">
        <v>1339166000</v>
      </c>
      <c r="D17" s="1">
        <v>1801097000</v>
      </c>
      <c r="E17" s="1">
        <v>2337589000</v>
      </c>
      <c r="F17" s="1">
        <v>1382415000</v>
      </c>
      <c r="G17" s="1">
        <v>1288004000</v>
      </c>
      <c r="H17" s="1">
        <v>1251284000</v>
      </c>
      <c r="I17" s="1">
        <v>1582988000</v>
      </c>
      <c r="J17" s="1">
        <v>1484552000</v>
      </c>
      <c r="K17" s="1">
        <v>1331000000</v>
      </c>
      <c r="L17" s="1">
        <v>1146000000</v>
      </c>
      <c r="M17" s="1">
        <v>1134000000</v>
      </c>
      <c r="N17" s="1">
        <v>1263000000</v>
      </c>
      <c r="O17" s="1">
        <v>1398000000</v>
      </c>
      <c r="P17" s="1">
        <v>1648000000</v>
      </c>
      <c r="Q17" s="1">
        <v>2139000000</v>
      </c>
      <c r="R17" s="1">
        <v>2530000000</v>
      </c>
      <c r="S17" s="1">
        <v>1865000000</v>
      </c>
      <c r="T17" s="1">
        <v>1134000000</v>
      </c>
      <c r="U17" s="1">
        <v>1865000000</v>
      </c>
    </row>
    <row r="18" spans="1:27" ht="20" x14ac:dyDescent="0.25">
      <c r="A18" s="5" t="s">
        <v>13</v>
      </c>
      <c r="B18" s="1" t="s">
        <v>92</v>
      </c>
      <c r="C18" s="1">
        <v>193130000</v>
      </c>
      <c r="D18" s="1">
        <v>214311000</v>
      </c>
      <c r="E18" s="1">
        <v>222798000</v>
      </c>
      <c r="F18" s="1">
        <v>234647000</v>
      </c>
      <c r="G18" s="1">
        <v>147224000</v>
      </c>
      <c r="H18" s="1">
        <v>203492000</v>
      </c>
      <c r="I18" s="1">
        <v>172005000</v>
      </c>
      <c r="J18" s="1">
        <v>20073000</v>
      </c>
      <c r="K18" s="1">
        <v>267000000</v>
      </c>
      <c r="L18" s="1">
        <v>334000000</v>
      </c>
      <c r="M18" s="1">
        <v>369000000</v>
      </c>
      <c r="N18" s="1">
        <v>391000000</v>
      </c>
      <c r="O18" s="1">
        <v>351000000</v>
      </c>
      <c r="P18" s="1">
        <v>393000000</v>
      </c>
      <c r="Q18" s="1">
        <v>435000000</v>
      </c>
      <c r="R18" s="1">
        <v>436000000</v>
      </c>
      <c r="S18" s="1">
        <v>485000000</v>
      </c>
      <c r="T18" s="1">
        <v>531000000</v>
      </c>
      <c r="U18" s="1">
        <v>561000000</v>
      </c>
      <c r="AA18" s="18" t="s">
        <v>125</v>
      </c>
    </row>
    <row r="19" spans="1:27" ht="19" x14ac:dyDescent="0.25">
      <c r="A19" s="6" t="s">
        <v>14</v>
      </c>
      <c r="B19" s="10">
        <v>1816575000</v>
      </c>
      <c r="C19" s="10">
        <v>2751203000</v>
      </c>
      <c r="D19" s="10">
        <v>2939664000</v>
      </c>
      <c r="E19" s="10">
        <v>4142692000</v>
      </c>
      <c r="F19" s="10">
        <v>2562258000</v>
      </c>
      <c r="G19" s="10">
        <v>2957670000</v>
      </c>
      <c r="H19" s="10">
        <v>3575674000</v>
      </c>
      <c r="I19" s="10">
        <v>3023852000</v>
      </c>
      <c r="J19" s="10">
        <v>5015869000</v>
      </c>
      <c r="K19" s="10">
        <v>5351000000</v>
      </c>
      <c r="L19" s="10">
        <v>5424000000</v>
      </c>
      <c r="M19" s="10">
        <v>5197000000</v>
      </c>
      <c r="N19" s="10">
        <v>5266000000</v>
      </c>
      <c r="O19" s="10">
        <v>5405000000</v>
      </c>
      <c r="P19" s="10">
        <v>5578000000</v>
      </c>
      <c r="Q19" s="10">
        <v>6171000000</v>
      </c>
      <c r="R19" s="10">
        <v>6801000000</v>
      </c>
      <c r="S19" s="10">
        <v>3785000000</v>
      </c>
      <c r="T19" s="10">
        <v>8729000000</v>
      </c>
      <c r="U19" s="10">
        <v>8168000000</v>
      </c>
      <c r="AA19" s="32">
        <f>U40-U56-U61</f>
        <v>7760000000</v>
      </c>
    </row>
    <row r="20" spans="1:27" ht="19" customHeight="1" x14ac:dyDescent="0.25">
      <c r="A20" s="14" t="s">
        <v>101</v>
      </c>
      <c r="B20" s="1"/>
      <c r="C20" s="15">
        <f>(C19/B19)-1</f>
        <v>0.51450008945405501</v>
      </c>
      <c r="D20" s="15">
        <f>(D19/C19)-1</f>
        <v>6.8501306519366256E-2</v>
      </c>
      <c r="E20" s="15">
        <f>(E19/D19)-1</f>
        <v>0.40923996756091863</v>
      </c>
      <c r="F20" s="15">
        <f t="shared" ref="F20:U20" si="3">(F19/E19)-1</f>
        <v>-0.38149927631598002</v>
      </c>
      <c r="G20" s="15">
        <f t="shared" si="3"/>
        <v>0.15432169594162648</v>
      </c>
      <c r="H20" s="15">
        <f t="shared" si="3"/>
        <v>0.2089496123637864</v>
      </c>
      <c r="I20" s="15">
        <f t="shared" si="3"/>
        <v>-0.15432670875476906</v>
      </c>
      <c r="J20" s="15">
        <f t="shared" si="3"/>
        <v>0.65876802171534843</v>
      </c>
      <c r="K20" s="15">
        <f t="shared" si="3"/>
        <v>6.6814145265755576E-2</v>
      </c>
      <c r="L20" s="15">
        <f t="shared" si="3"/>
        <v>1.3642309848626466E-2</v>
      </c>
      <c r="M20" s="15">
        <f t="shared" si="3"/>
        <v>-4.1851032448377623E-2</v>
      </c>
      <c r="N20" s="15">
        <f t="shared" si="3"/>
        <v>1.3276890513757911E-2</v>
      </c>
      <c r="O20" s="15">
        <f t="shared" si="3"/>
        <v>2.63957462969997E-2</v>
      </c>
      <c r="P20" s="15">
        <f t="shared" si="3"/>
        <v>3.2007400555041698E-2</v>
      </c>
      <c r="Q20" s="15">
        <f t="shared" si="3"/>
        <v>0.10631050555754751</v>
      </c>
      <c r="R20" s="15">
        <f t="shared" si="3"/>
        <v>0.10209042294603798</v>
      </c>
      <c r="S20" s="15">
        <f t="shared" si="3"/>
        <v>-0.44346419644169977</v>
      </c>
      <c r="T20" s="15">
        <f t="shared" si="3"/>
        <v>1.3062087186261557</v>
      </c>
      <c r="U20" s="15">
        <f t="shared" si="3"/>
        <v>-6.4268530186733841E-2</v>
      </c>
    </row>
    <row r="21" spans="1:27" ht="19" x14ac:dyDescent="0.25">
      <c r="A21" s="5" t="s">
        <v>15</v>
      </c>
      <c r="B21" s="2">
        <v>1.4428000000000001</v>
      </c>
      <c r="C21" s="2">
        <v>0.43319999999999997</v>
      </c>
      <c r="D21" s="2">
        <v>0.50109999999999999</v>
      </c>
      <c r="E21" s="2">
        <v>0.66569999999999996</v>
      </c>
      <c r="F21" s="2">
        <v>0.50719999999999998</v>
      </c>
      <c r="G21" s="2">
        <v>0.61550000000000005</v>
      </c>
      <c r="H21" s="2">
        <v>0.53100000000000003</v>
      </c>
      <c r="I21" s="2">
        <v>0.45419999999999999</v>
      </c>
      <c r="J21" s="2">
        <v>0.70989999999999998</v>
      </c>
      <c r="K21" s="2">
        <v>0.69920000000000004</v>
      </c>
      <c r="L21" s="2">
        <v>0.65949999999999998</v>
      </c>
      <c r="M21" s="2">
        <v>0.61309999999999998</v>
      </c>
      <c r="N21" s="2">
        <v>0.60260000000000002</v>
      </c>
      <c r="O21" s="2">
        <v>0.59399999999999997</v>
      </c>
      <c r="P21" s="2">
        <v>0.56359999999999999</v>
      </c>
      <c r="Q21" s="2">
        <v>0.57620000000000005</v>
      </c>
      <c r="R21" s="2">
        <v>0.59350000000000003</v>
      </c>
      <c r="S21" s="2">
        <v>0.34139999999999998</v>
      </c>
      <c r="T21" s="2">
        <v>0.72219999999999995</v>
      </c>
      <c r="U21" s="2">
        <v>0.61240000000000006</v>
      </c>
    </row>
    <row r="22" spans="1:27" ht="19" x14ac:dyDescent="0.25">
      <c r="A22" s="6" t="s">
        <v>16</v>
      </c>
      <c r="B22" s="10" t="s">
        <v>92</v>
      </c>
      <c r="C22" s="10" t="s">
        <v>92</v>
      </c>
      <c r="D22" s="10" t="s">
        <v>92</v>
      </c>
      <c r="E22" s="10" t="s">
        <v>92</v>
      </c>
      <c r="F22" s="10" t="s">
        <v>92</v>
      </c>
      <c r="G22" s="10" t="s">
        <v>92</v>
      </c>
      <c r="H22" s="10" t="s">
        <v>92</v>
      </c>
      <c r="I22" s="10" t="s">
        <v>92</v>
      </c>
      <c r="J22" s="10" t="s">
        <v>92</v>
      </c>
      <c r="K22" s="10" t="s">
        <v>92</v>
      </c>
      <c r="L22" s="10" t="s">
        <v>92</v>
      </c>
      <c r="M22" s="10" t="s">
        <v>92</v>
      </c>
      <c r="N22" s="10" t="s">
        <v>92</v>
      </c>
      <c r="O22" s="10" t="s">
        <v>92</v>
      </c>
      <c r="P22" s="10" t="s">
        <v>92</v>
      </c>
      <c r="Q22" s="10" t="s">
        <v>92</v>
      </c>
      <c r="R22" s="10" t="s">
        <v>92</v>
      </c>
      <c r="S22" s="10" t="s">
        <v>92</v>
      </c>
      <c r="T22" s="10" t="s">
        <v>92</v>
      </c>
      <c r="U22" s="10" t="s">
        <v>92</v>
      </c>
    </row>
    <row r="23" spans="1:27" ht="19" x14ac:dyDescent="0.25">
      <c r="A23" s="5" t="s">
        <v>17</v>
      </c>
      <c r="B23" s="2" t="s">
        <v>92</v>
      </c>
      <c r="C23" s="2" t="s">
        <v>92</v>
      </c>
      <c r="D23" s="2" t="s">
        <v>92</v>
      </c>
      <c r="E23" s="2" t="s">
        <v>92</v>
      </c>
      <c r="F23" s="2" t="s">
        <v>92</v>
      </c>
      <c r="G23" s="2" t="s">
        <v>92</v>
      </c>
      <c r="H23" s="2" t="s">
        <v>92</v>
      </c>
      <c r="I23" s="2" t="s">
        <v>92</v>
      </c>
      <c r="J23" s="2" t="s">
        <v>92</v>
      </c>
      <c r="K23" s="2" t="s">
        <v>92</v>
      </c>
      <c r="L23" s="2" t="s">
        <v>92</v>
      </c>
      <c r="M23" s="2" t="s">
        <v>92</v>
      </c>
      <c r="N23" s="2" t="s">
        <v>92</v>
      </c>
      <c r="O23" s="2" t="s">
        <v>92</v>
      </c>
      <c r="P23" s="2" t="s">
        <v>92</v>
      </c>
      <c r="Q23" s="2" t="s">
        <v>92</v>
      </c>
      <c r="R23" s="2" t="s">
        <v>92</v>
      </c>
      <c r="S23" s="2" t="s">
        <v>92</v>
      </c>
      <c r="T23" s="2" t="s">
        <v>92</v>
      </c>
      <c r="U23" s="2" t="s">
        <v>92</v>
      </c>
    </row>
    <row r="24" spans="1:27" ht="19" x14ac:dyDescent="0.25">
      <c r="A24" s="5" t="s">
        <v>18</v>
      </c>
      <c r="B24" s="1" t="s">
        <v>92</v>
      </c>
      <c r="C24" s="1" t="s">
        <v>92</v>
      </c>
      <c r="D24" s="1" t="s">
        <v>92</v>
      </c>
      <c r="E24" s="1" t="s">
        <v>92</v>
      </c>
      <c r="F24" s="1" t="s">
        <v>92</v>
      </c>
      <c r="G24" s="1" t="s">
        <v>92</v>
      </c>
      <c r="H24" s="1" t="s">
        <v>92</v>
      </c>
      <c r="I24" s="1" t="s">
        <v>92</v>
      </c>
      <c r="J24" s="1" t="s">
        <v>92</v>
      </c>
      <c r="K24" s="1" t="s">
        <v>92</v>
      </c>
      <c r="L24" s="1" t="s">
        <v>92</v>
      </c>
      <c r="M24" s="1" t="s">
        <v>92</v>
      </c>
      <c r="N24" s="1" t="s">
        <v>92</v>
      </c>
      <c r="O24" s="1" t="s">
        <v>92</v>
      </c>
      <c r="P24" s="1" t="s">
        <v>92</v>
      </c>
      <c r="Q24" s="1" t="s">
        <v>92</v>
      </c>
      <c r="R24" s="1" t="s">
        <v>92</v>
      </c>
      <c r="S24" s="1" t="s">
        <v>92</v>
      </c>
      <c r="T24" s="1" t="s">
        <v>92</v>
      </c>
      <c r="U24" s="1" t="s">
        <v>92</v>
      </c>
    </row>
    <row r="25" spans="1:27" ht="19" x14ac:dyDescent="0.25">
      <c r="A25" s="6" t="s">
        <v>19</v>
      </c>
      <c r="B25" s="10">
        <v>1026908000</v>
      </c>
      <c r="C25" s="10">
        <v>1218907000</v>
      </c>
      <c r="D25" s="10">
        <v>924256000</v>
      </c>
      <c r="E25" s="10">
        <v>1582305000</v>
      </c>
      <c r="F25" s="10">
        <v>945196000</v>
      </c>
      <c r="G25" s="10">
        <v>1657605000</v>
      </c>
      <c r="H25" s="10">
        <v>2120898000</v>
      </c>
      <c r="I25" s="10">
        <v>1268859000</v>
      </c>
      <c r="J25" s="10">
        <v>3511244000</v>
      </c>
      <c r="K25" s="10">
        <v>3753000000</v>
      </c>
      <c r="L25" s="10">
        <v>3944000000</v>
      </c>
      <c r="M25" s="10">
        <v>3694000000</v>
      </c>
      <c r="N25" s="10">
        <v>3612000000</v>
      </c>
      <c r="O25" s="10">
        <v>3656000000</v>
      </c>
      <c r="P25" s="10">
        <v>3537000000</v>
      </c>
      <c r="Q25" s="10">
        <v>3597000000</v>
      </c>
      <c r="R25" s="10">
        <v>3835000000</v>
      </c>
      <c r="S25" s="10">
        <v>1435000000</v>
      </c>
      <c r="T25" s="10">
        <v>7064000000</v>
      </c>
      <c r="U25" s="10">
        <v>5742000000</v>
      </c>
    </row>
    <row r="26" spans="1:27" ht="19" x14ac:dyDescent="0.25">
      <c r="A26" s="5" t="s">
        <v>20</v>
      </c>
      <c r="B26" s="2">
        <v>0.81559999999999999</v>
      </c>
      <c r="C26" s="2">
        <v>0.19189999999999999</v>
      </c>
      <c r="D26" s="2">
        <v>0.1575</v>
      </c>
      <c r="E26" s="2">
        <v>0.25430000000000003</v>
      </c>
      <c r="F26" s="2">
        <v>0.18709999999999999</v>
      </c>
      <c r="G26" s="2">
        <v>0.34489999999999998</v>
      </c>
      <c r="H26" s="2">
        <v>0.31490000000000001</v>
      </c>
      <c r="I26" s="2">
        <v>0.19059999999999999</v>
      </c>
      <c r="J26" s="2">
        <v>0.49690000000000001</v>
      </c>
      <c r="K26" s="2">
        <v>0.4904</v>
      </c>
      <c r="L26" s="2">
        <v>0.47960000000000003</v>
      </c>
      <c r="M26" s="2">
        <v>0.43580000000000002</v>
      </c>
      <c r="N26" s="2">
        <v>0.4133</v>
      </c>
      <c r="O26" s="2">
        <v>0.40179999999999999</v>
      </c>
      <c r="P26" s="2">
        <v>0.3574</v>
      </c>
      <c r="Q26" s="2">
        <v>0.33589999999999998</v>
      </c>
      <c r="R26" s="2">
        <v>0.3347</v>
      </c>
      <c r="S26" s="2">
        <v>0.12939999999999999</v>
      </c>
      <c r="T26" s="2">
        <v>0.58440000000000003</v>
      </c>
      <c r="U26" s="2">
        <v>0.43049999999999999</v>
      </c>
    </row>
    <row r="27" spans="1:27" ht="19" x14ac:dyDescent="0.25">
      <c r="A27" s="5" t="s">
        <v>21</v>
      </c>
      <c r="B27" s="1">
        <v>378277000</v>
      </c>
      <c r="C27" s="1">
        <v>442654000</v>
      </c>
      <c r="D27" s="1">
        <v>346341000</v>
      </c>
      <c r="E27" s="1">
        <v>505689000</v>
      </c>
      <c r="F27" s="1">
        <v>356566000</v>
      </c>
      <c r="G27" s="1">
        <v>594692000</v>
      </c>
      <c r="H27" s="1">
        <v>844713000</v>
      </c>
      <c r="I27" s="1">
        <v>504071000</v>
      </c>
      <c r="J27" s="1">
        <v>1284536000</v>
      </c>
      <c r="K27" s="1">
        <v>1408000000</v>
      </c>
      <c r="L27" s="1">
        <v>1474000000</v>
      </c>
      <c r="M27" s="1">
        <v>1371000000</v>
      </c>
      <c r="N27" s="1">
        <v>1315000000</v>
      </c>
      <c r="O27" s="1">
        <v>1263000000</v>
      </c>
      <c r="P27" s="1">
        <v>1438000000</v>
      </c>
      <c r="Q27" s="1">
        <v>855000000</v>
      </c>
      <c r="R27" s="1">
        <v>878000000</v>
      </c>
      <c r="S27" s="1">
        <v>294000000</v>
      </c>
      <c r="T27" s="1">
        <v>1615000000</v>
      </c>
      <c r="U27" s="1">
        <v>1350000000</v>
      </c>
    </row>
    <row r="28" spans="1:27" ht="20" thickBot="1" x14ac:dyDescent="0.3">
      <c r="A28" s="7" t="s">
        <v>22</v>
      </c>
      <c r="B28" s="11">
        <v>648631000</v>
      </c>
      <c r="C28" s="11">
        <v>776253000</v>
      </c>
      <c r="D28" s="11">
        <v>577915000</v>
      </c>
      <c r="E28" s="11">
        <v>1076616000</v>
      </c>
      <c r="F28" s="11">
        <v>588630000</v>
      </c>
      <c r="G28" s="11">
        <v>927750000</v>
      </c>
      <c r="H28" s="11">
        <v>1276185000</v>
      </c>
      <c r="I28" s="11">
        <v>764788000</v>
      </c>
      <c r="J28" s="11">
        <v>2226708000</v>
      </c>
      <c r="K28" s="11">
        <v>2345000000</v>
      </c>
      <c r="L28" s="11">
        <v>2470000000</v>
      </c>
      <c r="M28" s="11">
        <v>2323000000</v>
      </c>
      <c r="N28" s="11">
        <v>2297000000</v>
      </c>
      <c r="O28" s="11">
        <v>2393000000</v>
      </c>
      <c r="P28" s="11">
        <v>2099000000</v>
      </c>
      <c r="Q28" s="11">
        <v>2742000000</v>
      </c>
      <c r="R28" s="11">
        <v>2957000000</v>
      </c>
      <c r="S28" s="11">
        <v>1141000000</v>
      </c>
      <c r="T28" s="11">
        <v>5449000000</v>
      </c>
      <c r="U28" s="11">
        <v>4392000000</v>
      </c>
    </row>
    <row r="29" spans="1:27" ht="20" customHeight="1" thickTop="1" x14ac:dyDescent="0.25">
      <c r="A29" s="14" t="s">
        <v>102</v>
      </c>
      <c r="B29" s="1"/>
      <c r="C29" s="15">
        <f>(C28/B28)-1</f>
        <v>0.19675593673444536</v>
      </c>
      <c r="D29" s="15">
        <f>(D28/C28)-1</f>
        <v>-0.25550690303290291</v>
      </c>
      <c r="E29" s="15">
        <f>(E28/D28)-1</f>
        <v>0.86293139994635881</v>
      </c>
      <c r="F29" s="15">
        <f t="shared" ref="F29:U29" si="4">(F28/E28)-1</f>
        <v>-0.45325910073786757</v>
      </c>
      <c r="G29" s="15">
        <f t="shared" si="4"/>
        <v>0.57611742520768572</v>
      </c>
      <c r="H29" s="15">
        <f t="shared" si="4"/>
        <v>0.3755699272433306</v>
      </c>
      <c r="I29" s="15">
        <f t="shared" si="4"/>
        <v>-0.4007232493721522</v>
      </c>
      <c r="J29" s="15">
        <f t="shared" si="4"/>
        <v>1.9115362688745114</v>
      </c>
      <c r="K29" s="15">
        <f t="shared" si="4"/>
        <v>5.3124163563430749E-2</v>
      </c>
      <c r="L29" s="15">
        <f t="shared" si="4"/>
        <v>5.3304904051172608E-2</v>
      </c>
      <c r="M29" s="15">
        <f t="shared" si="4"/>
        <v>-5.951417004048587E-2</v>
      </c>
      <c r="N29" s="15">
        <f t="shared" si="4"/>
        <v>-1.119242359018513E-2</v>
      </c>
      <c r="O29" s="15">
        <f t="shared" si="4"/>
        <v>4.1793643883326181E-2</v>
      </c>
      <c r="P29" s="15">
        <f t="shared" si="4"/>
        <v>-0.12285833681571245</v>
      </c>
      <c r="Q29" s="15">
        <f t="shared" si="4"/>
        <v>0.30633635064316334</v>
      </c>
      <c r="R29" s="15">
        <f t="shared" si="4"/>
        <v>7.8409919766593728E-2</v>
      </c>
      <c r="S29" s="15">
        <f t="shared" si="4"/>
        <v>-0.61413594859655052</v>
      </c>
      <c r="T29" s="15">
        <f t="shared" si="4"/>
        <v>3.7756354075372478</v>
      </c>
      <c r="U29" s="15">
        <f t="shared" si="4"/>
        <v>-0.19398054688933752</v>
      </c>
    </row>
    <row r="30" spans="1:27" ht="19" x14ac:dyDescent="0.25">
      <c r="A30" s="5" t="s">
        <v>23</v>
      </c>
      <c r="B30" s="2">
        <v>0.51519999999999999</v>
      </c>
      <c r="C30" s="2">
        <v>0.1222</v>
      </c>
      <c r="D30" s="2">
        <v>9.8500000000000004E-2</v>
      </c>
      <c r="E30" s="2">
        <v>0.17299999999999999</v>
      </c>
      <c r="F30" s="2">
        <v>0.11650000000000001</v>
      </c>
      <c r="G30" s="2">
        <v>0.19309999999999999</v>
      </c>
      <c r="H30" s="2">
        <v>0.1895</v>
      </c>
      <c r="I30" s="2">
        <v>0.1149</v>
      </c>
      <c r="J30" s="2">
        <v>0.31509999999999999</v>
      </c>
      <c r="K30" s="2">
        <v>0.30640000000000001</v>
      </c>
      <c r="L30" s="2">
        <v>0.30030000000000001</v>
      </c>
      <c r="M30" s="2">
        <v>0.27400000000000002</v>
      </c>
      <c r="N30" s="2">
        <v>0.26279999999999998</v>
      </c>
      <c r="O30" s="2">
        <v>0.26300000000000001</v>
      </c>
      <c r="P30" s="2">
        <v>0.21210000000000001</v>
      </c>
      <c r="Q30" s="2">
        <v>0.25600000000000001</v>
      </c>
      <c r="R30" s="2">
        <v>0.2581</v>
      </c>
      <c r="S30" s="2">
        <v>0.10290000000000001</v>
      </c>
      <c r="T30" s="2">
        <v>0.45079999999999998</v>
      </c>
      <c r="U30" s="2">
        <v>0.32929999999999998</v>
      </c>
    </row>
    <row r="31" spans="1:27" ht="19" x14ac:dyDescent="0.25">
      <c r="A31" s="5" t="s">
        <v>24</v>
      </c>
      <c r="B31" s="12">
        <v>1.36</v>
      </c>
      <c r="C31" s="12">
        <v>1.63</v>
      </c>
      <c r="D31" s="12">
        <v>1.21</v>
      </c>
      <c r="E31" s="12">
        <v>0.44</v>
      </c>
      <c r="F31" s="12">
        <v>1.23</v>
      </c>
      <c r="G31" s="12">
        <v>1.94</v>
      </c>
      <c r="H31" s="12">
        <v>2.42</v>
      </c>
      <c r="I31" s="12">
        <v>1.23</v>
      </c>
      <c r="J31" s="12">
        <v>4.0599999999999996</v>
      </c>
      <c r="K31" s="12">
        <v>4.51</v>
      </c>
      <c r="L31" s="12">
        <v>4.97</v>
      </c>
      <c r="M31" s="12">
        <v>4.91</v>
      </c>
      <c r="N31" s="12">
        <v>5.14</v>
      </c>
      <c r="O31" s="12">
        <v>5.77</v>
      </c>
      <c r="P31" s="12">
        <v>5.43</v>
      </c>
      <c r="Q31" s="12">
        <v>7.81</v>
      </c>
      <c r="R31" s="12">
        <v>9.09</v>
      </c>
      <c r="S31" s="12">
        <v>3.6</v>
      </c>
      <c r="T31" s="12">
        <v>17.75</v>
      </c>
      <c r="U31" s="12">
        <v>14.31</v>
      </c>
    </row>
    <row r="32" spans="1:27" ht="19" x14ac:dyDescent="0.25">
      <c r="A32" s="5" t="s">
        <v>25</v>
      </c>
      <c r="B32" s="12">
        <v>1.36</v>
      </c>
      <c r="C32" s="12">
        <v>1.63</v>
      </c>
      <c r="D32" s="12">
        <v>1.21</v>
      </c>
      <c r="E32" s="12">
        <v>0.42</v>
      </c>
      <c r="F32" s="12">
        <v>1.23</v>
      </c>
      <c r="G32" s="12">
        <v>1.92</v>
      </c>
      <c r="H32" s="12">
        <v>2.39</v>
      </c>
      <c r="I32" s="12">
        <v>1.22</v>
      </c>
      <c r="J32" s="12">
        <v>4.0599999999999996</v>
      </c>
      <c r="K32" s="12">
        <v>4.5</v>
      </c>
      <c r="L32" s="12">
        <v>4.96</v>
      </c>
      <c r="M32" s="12">
        <v>4.9000000000000004</v>
      </c>
      <c r="N32" s="12">
        <v>5.13</v>
      </c>
      <c r="O32" s="12">
        <v>5.77</v>
      </c>
      <c r="P32" s="12">
        <v>5.42</v>
      </c>
      <c r="Q32" s="12">
        <v>7.79</v>
      </c>
      <c r="R32" s="12">
        <v>9.08</v>
      </c>
      <c r="S32" s="12">
        <v>3.6</v>
      </c>
      <c r="T32" s="12">
        <v>17.75</v>
      </c>
      <c r="U32" s="12">
        <v>14.31</v>
      </c>
    </row>
    <row r="33" spans="1:21" ht="19" x14ac:dyDescent="0.25">
      <c r="A33" s="5" t="s">
        <v>26</v>
      </c>
      <c r="B33" s="1">
        <v>477236000</v>
      </c>
      <c r="C33" s="1">
        <v>476208602</v>
      </c>
      <c r="D33" s="1">
        <v>477235927</v>
      </c>
      <c r="E33" s="1">
        <v>504593000</v>
      </c>
      <c r="F33" s="1">
        <v>477327627</v>
      </c>
      <c r="G33" s="1">
        <v>479335000</v>
      </c>
      <c r="H33" s="1">
        <v>504550000</v>
      </c>
      <c r="I33" s="1">
        <v>544058000</v>
      </c>
      <c r="J33" s="1">
        <v>542000000</v>
      </c>
      <c r="K33" s="1">
        <v>516000000</v>
      </c>
      <c r="L33" s="1">
        <v>485000000</v>
      </c>
      <c r="M33" s="1">
        <v>462000000</v>
      </c>
      <c r="N33" s="1">
        <v>437000000</v>
      </c>
      <c r="O33" s="1">
        <v>405000000</v>
      </c>
      <c r="P33" s="1">
        <v>374000000</v>
      </c>
      <c r="Q33" s="1">
        <v>344000000</v>
      </c>
      <c r="R33" s="1">
        <v>320000000</v>
      </c>
      <c r="S33" s="1">
        <v>307000000</v>
      </c>
      <c r="T33" s="1">
        <v>307000000</v>
      </c>
      <c r="U33" s="1">
        <v>307000000</v>
      </c>
    </row>
    <row r="34" spans="1:21" ht="19" x14ac:dyDescent="0.25">
      <c r="A34" s="5" t="s">
        <v>27</v>
      </c>
      <c r="B34" s="1">
        <v>477236000</v>
      </c>
      <c r="C34" s="1">
        <v>476208602</v>
      </c>
      <c r="D34" s="1">
        <v>477235927</v>
      </c>
      <c r="E34" s="1">
        <v>528956000</v>
      </c>
      <c r="F34" s="1">
        <v>478878809</v>
      </c>
      <c r="G34" s="1">
        <v>483470000</v>
      </c>
      <c r="H34" s="1">
        <v>511803000</v>
      </c>
      <c r="I34" s="1">
        <v>548760000</v>
      </c>
      <c r="J34" s="1">
        <v>543000000</v>
      </c>
      <c r="K34" s="1">
        <v>517000000</v>
      </c>
      <c r="L34" s="1">
        <v>487000000</v>
      </c>
      <c r="M34" s="1">
        <v>463000000</v>
      </c>
      <c r="N34" s="1">
        <v>438000000</v>
      </c>
      <c r="O34" s="1">
        <v>406000000</v>
      </c>
      <c r="P34" s="1">
        <v>374000000</v>
      </c>
      <c r="Q34" s="1">
        <v>345000000</v>
      </c>
      <c r="R34" s="1">
        <v>320000000</v>
      </c>
      <c r="S34" s="1">
        <v>307000000</v>
      </c>
      <c r="T34" s="1">
        <v>307000000</v>
      </c>
      <c r="U34" s="1">
        <v>307000000</v>
      </c>
    </row>
    <row r="35" spans="1:21" ht="20" customHeight="1" x14ac:dyDescent="0.25">
      <c r="A35" s="14" t="s">
        <v>103</v>
      </c>
      <c r="B35" s="1"/>
      <c r="C35" s="22">
        <f>(C34-B34)/B34</f>
        <v>-2.1528090923568213E-3</v>
      </c>
      <c r="D35" s="22">
        <f t="shared" ref="D35:U35" si="5">(D34-C34)/C34</f>
        <v>2.1573003840867199E-3</v>
      </c>
      <c r="E35" s="22">
        <f t="shared" si="5"/>
        <v>0.10837422346872054</v>
      </c>
      <c r="F35" s="22">
        <f t="shared" si="5"/>
        <v>-9.4671751525646747E-2</v>
      </c>
      <c r="G35" s="22">
        <f t="shared" si="5"/>
        <v>9.5873755816996281E-3</v>
      </c>
      <c r="H35" s="22">
        <f t="shared" si="5"/>
        <v>5.8603429375142201E-2</v>
      </c>
      <c r="I35" s="22">
        <f t="shared" si="5"/>
        <v>7.2209424329282942E-2</v>
      </c>
      <c r="J35" s="22">
        <f t="shared" si="5"/>
        <v>-1.0496391865296304E-2</v>
      </c>
      <c r="K35" s="22">
        <f t="shared" si="5"/>
        <v>-4.7882136279926338E-2</v>
      </c>
      <c r="L35" s="22">
        <f t="shared" si="5"/>
        <v>-5.8027079303675046E-2</v>
      </c>
      <c r="M35" s="22">
        <f t="shared" si="5"/>
        <v>-4.9281314168377825E-2</v>
      </c>
      <c r="N35" s="22">
        <f t="shared" si="5"/>
        <v>-5.3995680345572353E-2</v>
      </c>
      <c r="O35" s="22">
        <f t="shared" si="5"/>
        <v>-7.3059360730593603E-2</v>
      </c>
      <c r="P35" s="22">
        <f t="shared" si="5"/>
        <v>-7.8817733990147784E-2</v>
      </c>
      <c r="Q35" s="22">
        <f t="shared" si="5"/>
        <v>-7.7540106951871662E-2</v>
      </c>
      <c r="R35" s="22">
        <f t="shared" si="5"/>
        <v>-7.2463768115942032E-2</v>
      </c>
      <c r="S35" s="22">
        <f t="shared" si="5"/>
        <v>-4.0625000000000001E-2</v>
      </c>
      <c r="T35" s="22">
        <f t="shared" si="5"/>
        <v>0</v>
      </c>
      <c r="U35" s="22">
        <f t="shared" si="5"/>
        <v>0</v>
      </c>
    </row>
    <row r="36" spans="1:21"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row>
    <row r="37" spans="1:21"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row>
    <row r="38" spans="1:21" ht="19" x14ac:dyDescent="0.25">
      <c r="A38" s="5" t="s">
        <v>30</v>
      </c>
      <c r="B38" s="1" t="s">
        <v>92</v>
      </c>
      <c r="C38" s="1" t="s">
        <v>92</v>
      </c>
      <c r="D38" s="1">
        <v>557170000</v>
      </c>
      <c r="E38" s="1">
        <v>874357000</v>
      </c>
      <c r="F38" s="1">
        <v>2505304000</v>
      </c>
      <c r="G38" s="1">
        <v>9121143000</v>
      </c>
      <c r="H38" s="1">
        <v>13020719000</v>
      </c>
      <c r="I38" s="1">
        <v>5098733000</v>
      </c>
      <c r="J38" s="1">
        <v>2849843000</v>
      </c>
      <c r="K38" s="1">
        <v>3926000000</v>
      </c>
      <c r="L38" s="1">
        <v>6554000000</v>
      </c>
      <c r="M38" s="1">
        <v>7284000000</v>
      </c>
      <c r="N38" s="1">
        <v>9572000000</v>
      </c>
      <c r="O38" s="1">
        <v>11914000000</v>
      </c>
      <c r="P38" s="1">
        <v>13306000000</v>
      </c>
      <c r="Q38" s="1">
        <v>13299000000</v>
      </c>
      <c r="R38" s="1">
        <v>6924000000</v>
      </c>
      <c r="S38" s="1">
        <v>13564000000</v>
      </c>
      <c r="T38" s="1">
        <v>18236000000</v>
      </c>
      <c r="U38" s="1">
        <v>21105000000</v>
      </c>
    </row>
    <row r="39" spans="1:21" ht="19" x14ac:dyDescent="0.25">
      <c r="A39" s="5" t="s">
        <v>31</v>
      </c>
      <c r="B39" s="1" t="s">
        <v>92</v>
      </c>
      <c r="C39" s="1" t="s">
        <v>92</v>
      </c>
      <c r="D39" s="1" t="s">
        <v>92</v>
      </c>
      <c r="E39" s="1" t="s">
        <v>92</v>
      </c>
      <c r="F39" s="1" t="s">
        <v>92</v>
      </c>
      <c r="G39" s="1" t="s">
        <v>92</v>
      </c>
      <c r="H39" s="1">
        <v>1350000000</v>
      </c>
      <c r="I39" s="1">
        <v>375000000</v>
      </c>
      <c r="J39" s="1" t="s">
        <v>92</v>
      </c>
      <c r="K39" s="1" t="s">
        <v>92</v>
      </c>
      <c r="L39" s="1">
        <v>1229000000</v>
      </c>
      <c r="M39" s="1" t="s">
        <v>92</v>
      </c>
      <c r="N39" s="1" t="s">
        <v>92</v>
      </c>
      <c r="O39" s="1" t="s">
        <v>92</v>
      </c>
      <c r="P39" s="1" t="s">
        <v>92</v>
      </c>
      <c r="Q39" s="1" t="s">
        <v>92</v>
      </c>
      <c r="R39" s="1" t="s">
        <v>92</v>
      </c>
      <c r="S39" s="1">
        <v>2661000000</v>
      </c>
      <c r="T39" s="1" t="s">
        <v>92</v>
      </c>
      <c r="U39" s="1">
        <v>6988000000</v>
      </c>
    </row>
    <row r="40" spans="1:21" ht="19" x14ac:dyDescent="0.25">
      <c r="A40" s="5" t="s">
        <v>32</v>
      </c>
      <c r="B40" s="1" t="s">
        <v>92</v>
      </c>
      <c r="C40" s="1" t="s">
        <v>92</v>
      </c>
      <c r="D40" s="1">
        <v>557170000</v>
      </c>
      <c r="E40" s="1">
        <v>874357000</v>
      </c>
      <c r="F40" s="1">
        <v>2505304000</v>
      </c>
      <c r="G40" s="1">
        <v>9121143000</v>
      </c>
      <c r="H40" s="1">
        <v>14370719000</v>
      </c>
      <c r="I40" s="1">
        <v>5473733000</v>
      </c>
      <c r="J40" s="1">
        <v>2849843000</v>
      </c>
      <c r="K40" s="1">
        <v>3926000000</v>
      </c>
      <c r="L40" s="1">
        <v>7783000000</v>
      </c>
      <c r="M40" s="1">
        <v>7284000000</v>
      </c>
      <c r="N40" s="1">
        <v>9572000000</v>
      </c>
      <c r="O40" s="1">
        <v>11914000000</v>
      </c>
      <c r="P40" s="1">
        <v>13306000000</v>
      </c>
      <c r="Q40" s="1">
        <v>13299000000</v>
      </c>
      <c r="R40" s="1">
        <v>6924000000</v>
      </c>
      <c r="S40" s="1">
        <v>16225000000</v>
      </c>
      <c r="T40" s="1">
        <v>18236000000</v>
      </c>
      <c r="U40" s="1">
        <v>28093000000</v>
      </c>
    </row>
    <row r="41" spans="1:21" ht="19" x14ac:dyDescent="0.25">
      <c r="A41" s="5" t="s">
        <v>33</v>
      </c>
      <c r="B41" s="1" t="s">
        <v>92</v>
      </c>
      <c r="C41" s="1" t="s">
        <v>92</v>
      </c>
      <c r="D41" s="1">
        <v>2912092000</v>
      </c>
      <c r="E41" s="1">
        <v>3293850000</v>
      </c>
      <c r="F41" s="1">
        <v>139414000</v>
      </c>
      <c r="G41" s="1">
        <v>159021000</v>
      </c>
      <c r="H41" s="1">
        <v>1692051000</v>
      </c>
      <c r="I41" s="1" t="s">
        <v>92</v>
      </c>
      <c r="J41" s="1" t="s">
        <v>92</v>
      </c>
      <c r="K41" s="1" t="s">
        <v>92</v>
      </c>
      <c r="L41" s="1" t="s">
        <v>92</v>
      </c>
      <c r="M41" s="1" t="s">
        <v>92</v>
      </c>
      <c r="N41" s="1" t="s">
        <v>92</v>
      </c>
      <c r="O41" s="1" t="s">
        <v>92</v>
      </c>
      <c r="P41" s="1" t="s">
        <v>92</v>
      </c>
      <c r="Q41" s="1" t="s">
        <v>92</v>
      </c>
      <c r="R41" s="1" t="s">
        <v>92</v>
      </c>
      <c r="S41" s="1">
        <v>944000000</v>
      </c>
      <c r="T41" s="1" t="s">
        <v>92</v>
      </c>
      <c r="U41" s="1">
        <v>104746000000</v>
      </c>
    </row>
    <row r="42" spans="1:21"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c r="S42" s="1" t="s">
        <v>92</v>
      </c>
      <c r="T42" s="1" t="s">
        <v>92</v>
      </c>
      <c r="U42" s="1" t="s">
        <v>92</v>
      </c>
    </row>
    <row r="43" spans="1:21" ht="19" x14ac:dyDescent="0.25">
      <c r="A43" s="5" t="s">
        <v>35</v>
      </c>
      <c r="B43" s="1" t="s">
        <v>92</v>
      </c>
      <c r="C43" s="1" t="s">
        <v>92</v>
      </c>
      <c r="D43" s="1">
        <v>22528092000</v>
      </c>
      <c r="E43" s="1">
        <v>23503230000</v>
      </c>
      <c r="F43" s="1">
        <v>-2274753000</v>
      </c>
      <c r="G43" s="1">
        <v>-8486579000</v>
      </c>
      <c r="H43" s="1">
        <v>-16049749000</v>
      </c>
      <c r="I43" s="1">
        <v>4155026000</v>
      </c>
      <c r="J43" s="1">
        <v>1070558000</v>
      </c>
      <c r="K43" s="1">
        <v>1148000000</v>
      </c>
      <c r="L43" s="1">
        <v>65443000000</v>
      </c>
      <c r="M43" s="1">
        <v>-56000000</v>
      </c>
      <c r="N43" s="1">
        <v>268000000</v>
      </c>
      <c r="O43" s="1">
        <v>-1108000000</v>
      </c>
      <c r="P43" s="1">
        <v>-6000000</v>
      </c>
      <c r="Q43" s="1">
        <v>1195000000</v>
      </c>
      <c r="R43" s="1">
        <v>2743000000</v>
      </c>
      <c r="S43" s="1">
        <v>82229000000</v>
      </c>
      <c r="T43" s="1" t="s">
        <v>92</v>
      </c>
      <c r="U43" s="1">
        <v>-11826000000</v>
      </c>
    </row>
    <row r="44" spans="1:21" ht="19" x14ac:dyDescent="0.25">
      <c r="A44" s="6" t="s">
        <v>36</v>
      </c>
      <c r="B44" s="10" t="s">
        <v>92</v>
      </c>
      <c r="C44" s="10" t="s">
        <v>92</v>
      </c>
      <c r="D44" s="10">
        <v>25997354000</v>
      </c>
      <c r="E44" s="10">
        <v>27671437000</v>
      </c>
      <c r="F44" s="10">
        <v>369965000</v>
      </c>
      <c r="G44" s="10">
        <v>793585000</v>
      </c>
      <c r="H44" s="10">
        <v>13021000</v>
      </c>
      <c r="I44" s="10">
        <v>9628759000</v>
      </c>
      <c r="J44" s="10">
        <v>3920401000</v>
      </c>
      <c r="K44" s="10">
        <v>5074000000</v>
      </c>
      <c r="L44" s="10">
        <v>73226000000</v>
      </c>
      <c r="M44" s="10">
        <v>7228000000</v>
      </c>
      <c r="N44" s="10">
        <v>9840000000</v>
      </c>
      <c r="O44" s="10">
        <v>10806000000</v>
      </c>
      <c r="P44" s="10">
        <v>13300000000</v>
      </c>
      <c r="Q44" s="10">
        <v>14494000000</v>
      </c>
      <c r="R44" s="10">
        <v>9667000000</v>
      </c>
      <c r="S44" s="10">
        <v>99398000000</v>
      </c>
      <c r="T44" s="10" t="s">
        <v>92</v>
      </c>
      <c r="U44" s="10">
        <v>121013000000</v>
      </c>
    </row>
    <row r="45" spans="1:21" ht="19" x14ac:dyDescent="0.25">
      <c r="A45" s="5" t="s">
        <v>37</v>
      </c>
      <c r="B45" s="1" t="s">
        <v>92</v>
      </c>
      <c r="C45" s="1" t="s">
        <v>92</v>
      </c>
      <c r="D45" s="1">
        <v>624525000</v>
      </c>
      <c r="E45" s="1">
        <v>660900000</v>
      </c>
      <c r="F45" s="1">
        <v>658492000</v>
      </c>
      <c r="G45" s="1">
        <v>552502000</v>
      </c>
      <c r="H45" s="1">
        <v>499303000</v>
      </c>
      <c r="I45" s="1">
        <v>460732000</v>
      </c>
      <c r="J45" s="1">
        <v>483250000</v>
      </c>
      <c r="K45" s="1">
        <v>534000000</v>
      </c>
      <c r="L45" s="1">
        <v>654000000</v>
      </c>
      <c r="M45" s="1">
        <v>670000000</v>
      </c>
      <c r="N45" s="1">
        <v>693000000</v>
      </c>
      <c r="O45" s="1">
        <v>734000000</v>
      </c>
      <c r="P45" s="1">
        <v>825000000</v>
      </c>
      <c r="Q45" s="1">
        <v>936000000</v>
      </c>
      <c r="R45" s="1">
        <v>1057000000</v>
      </c>
      <c r="S45" s="1">
        <v>1027000000</v>
      </c>
      <c r="T45" s="1">
        <v>983000000</v>
      </c>
      <c r="U45" s="1">
        <v>1003000000</v>
      </c>
    </row>
    <row r="46" spans="1:21" ht="19" x14ac:dyDescent="0.25">
      <c r="A46" s="5" t="s">
        <v>38</v>
      </c>
      <c r="B46" s="1" t="s">
        <v>92</v>
      </c>
      <c r="C46" s="1" t="s">
        <v>92</v>
      </c>
      <c r="D46" s="1">
        <v>255421000</v>
      </c>
      <c r="E46" s="1">
        <v>533728000</v>
      </c>
      <c r="F46" s="1" t="s">
        <v>92</v>
      </c>
      <c r="G46" s="1" t="s">
        <v>92</v>
      </c>
      <c r="H46" s="1">
        <v>255421000</v>
      </c>
      <c r="I46" s="1">
        <v>255421000</v>
      </c>
      <c r="J46" s="1">
        <v>255421000</v>
      </c>
      <c r="K46" s="1">
        <v>286000000</v>
      </c>
      <c r="L46" s="1">
        <v>284000000</v>
      </c>
      <c r="M46" s="1">
        <v>257000000</v>
      </c>
      <c r="N46" s="1">
        <v>255000000</v>
      </c>
      <c r="O46" s="1">
        <v>255000000</v>
      </c>
      <c r="P46" s="1">
        <v>255000000</v>
      </c>
      <c r="Q46" s="1">
        <v>255000000</v>
      </c>
      <c r="R46" s="1">
        <v>255000000</v>
      </c>
      <c r="S46" s="1">
        <v>255000000</v>
      </c>
      <c r="T46" s="1" t="s">
        <v>92</v>
      </c>
      <c r="U46" s="1">
        <v>255000000</v>
      </c>
    </row>
    <row r="47" spans="1:21" ht="19" x14ac:dyDescent="0.25">
      <c r="A47" s="5" t="s">
        <v>39</v>
      </c>
      <c r="B47" s="1" t="s">
        <v>92</v>
      </c>
      <c r="C47" s="1" t="s">
        <v>92</v>
      </c>
      <c r="D47" s="1">
        <v>66623000</v>
      </c>
      <c r="E47" s="1">
        <v>201177000</v>
      </c>
      <c r="F47" s="1" t="s">
        <v>92</v>
      </c>
      <c r="G47" s="1" t="s">
        <v>92</v>
      </c>
      <c r="H47" s="1">
        <v>195636000</v>
      </c>
      <c r="I47" s="1">
        <v>188973000</v>
      </c>
      <c r="J47" s="1">
        <v>188018000</v>
      </c>
      <c r="K47" s="1">
        <v>190000000</v>
      </c>
      <c r="L47" s="1">
        <v>185000000</v>
      </c>
      <c r="M47" s="1">
        <v>176000000</v>
      </c>
      <c r="N47" s="1">
        <v>168000000</v>
      </c>
      <c r="O47" s="1">
        <v>166000000</v>
      </c>
      <c r="P47" s="1">
        <v>163000000</v>
      </c>
      <c r="Q47" s="1">
        <v>161000000</v>
      </c>
      <c r="R47" s="1">
        <v>155000000</v>
      </c>
      <c r="S47" s="1">
        <v>95000000</v>
      </c>
      <c r="T47" s="1" t="s">
        <v>92</v>
      </c>
      <c r="U47" s="1" t="s">
        <v>92</v>
      </c>
    </row>
    <row r="48" spans="1:21" ht="19" x14ac:dyDescent="0.25">
      <c r="A48" s="5" t="s">
        <v>40</v>
      </c>
      <c r="B48" s="1" t="s">
        <v>92</v>
      </c>
      <c r="C48" s="1" t="s">
        <v>92</v>
      </c>
      <c r="D48" s="1">
        <v>322044000</v>
      </c>
      <c r="E48" s="1">
        <v>734905000</v>
      </c>
      <c r="F48" s="1" t="s">
        <v>92</v>
      </c>
      <c r="G48" s="1" t="s">
        <v>92</v>
      </c>
      <c r="H48" s="1">
        <v>451057000</v>
      </c>
      <c r="I48" s="1">
        <v>444394000</v>
      </c>
      <c r="J48" s="1">
        <v>443439000</v>
      </c>
      <c r="K48" s="1">
        <v>476000000</v>
      </c>
      <c r="L48" s="1">
        <v>469000000</v>
      </c>
      <c r="M48" s="1">
        <v>433000000</v>
      </c>
      <c r="N48" s="1">
        <v>423000000</v>
      </c>
      <c r="O48" s="1">
        <v>421000000</v>
      </c>
      <c r="P48" s="1">
        <v>418000000</v>
      </c>
      <c r="Q48" s="1">
        <v>416000000</v>
      </c>
      <c r="R48" s="1">
        <v>410000000</v>
      </c>
      <c r="S48" s="1">
        <v>350000000</v>
      </c>
      <c r="T48" s="1" t="s">
        <v>92</v>
      </c>
      <c r="U48" s="1">
        <v>255000000</v>
      </c>
    </row>
    <row r="49" spans="1:21" ht="19" x14ac:dyDescent="0.25">
      <c r="A49" s="5" t="s">
        <v>41</v>
      </c>
      <c r="B49" s="1" t="s">
        <v>92</v>
      </c>
      <c r="C49" s="1" t="s">
        <v>92</v>
      </c>
      <c r="D49" s="1">
        <v>16719000</v>
      </c>
      <c r="E49" s="1">
        <v>84411000</v>
      </c>
      <c r="F49" s="1">
        <v>525439000</v>
      </c>
      <c r="G49" s="1">
        <v>1227944000</v>
      </c>
      <c r="H49" s="1">
        <v>6385297000</v>
      </c>
      <c r="I49" s="1">
        <v>5450395000</v>
      </c>
      <c r="J49" s="1">
        <v>6206053000</v>
      </c>
      <c r="K49" s="1">
        <v>6221000000</v>
      </c>
      <c r="L49" s="1">
        <v>4991000000</v>
      </c>
      <c r="M49" s="1">
        <v>3949000000</v>
      </c>
      <c r="N49" s="1">
        <v>3085000000</v>
      </c>
      <c r="O49" s="1">
        <v>1757000000</v>
      </c>
      <c r="P49" s="1">
        <v>1568000000</v>
      </c>
      <c r="Q49" s="1">
        <v>3370000000</v>
      </c>
      <c r="R49" s="1">
        <v>10595000000</v>
      </c>
      <c r="S49" s="1">
        <v>12114000000</v>
      </c>
      <c r="T49" s="1" t="s">
        <v>92</v>
      </c>
      <c r="U49" s="1">
        <v>6988000000</v>
      </c>
    </row>
    <row r="50" spans="1:21"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row>
    <row r="51" spans="1:21" ht="19" x14ac:dyDescent="0.25">
      <c r="A51" s="5" t="s">
        <v>43</v>
      </c>
      <c r="B51" s="1" t="s">
        <v>92</v>
      </c>
      <c r="C51" s="1" t="s">
        <v>92</v>
      </c>
      <c r="D51" s="1">
        <v>-16719000</v>
      </c>
      <c r="E51" s="1">
        <v>-84411000</v>
      </c>
      <c r="F51" s="1">
        <v>-830467000</v>
      </c>
      <c r="G51" s="1">
        <v>-1321706000</v>
      </c>
      <c r="H51" s="1">
        <v>-6884600000</v>
      </c>
      <c r="I51" s="1">
        <v>44255319000</v>
      </c>
      <c r="J51" s="1">
        <v>52595299000</v>
      </c>
      <c r="K51" s="1">
        <v>57905000000</v>
      </c>
      <c r="L51" s="1" t="s">
        <v>92</v>
      </c>
      <c r="M51" s="1">
        <v>66841000000</v>
      </c>
      <c r="N51" s="1">
        <v>70079000000</v>
      </c>
      <c r="O51" s="1">
        <v>75725000000</v>
      </c>
      <c r="P51" s="1">
        <v>82402000000</v>
      </c>
      <c r="Q51" s="1">
        <v>88162000000</v>
      </c>
      <c r="R51" s="1">
        <v>84415000000</v>
      </c>
      <c r="S51" s="1" t="s">
        <v>92</v>
      </c>
      <c r="T51" s="1" t="s">
        <v>92</v>
      </c>
      <c r="U51" s="1" t="s">
        <v>92</v>
      </c>
    </row>
    <row r="52" spans="1:21" ht="19" x14ac:dyDescent="0.25">
      <c r="A52" s="5" t="s">
        <v>44</v>
      </c>
      <c r="B52" s="1" t="s">
        <v>92</v>
      </c>
      <c r="C52" s="1" t="s">
        <v>92</v>
      </c>
      <c r="D52" s="1">
        <v>946569000</v>
      </c>
      <c r="E52" s="1">
        <v>1395805000</v>
      </c>
      <c r="F52" s="1">
        <v>353464000</v>
      </c>
      <c r="G52" s="1">
        <v>458740000</v>
      </c>
      <c r="H52" s="1">
        <v>451057000</v>
      </c>
      <c r="I52" s="1">
        <v>50610840000</v>
      </c>
      <c r="J52" s="1">
        <v>59728041000</v>
      </c>
      <c r="K52" s="1">
        <v>65136000000</v>
      </c>
      <c r="L52" s="1">
        <v>6114000000</v>
      </c>
      <c r="M52" s="1">
        <v>71893000000</v>
      </c>
      <c r="N52" s="1">
        <v>74280000000</v>
      </c>
      <c r="O52" s="1">
        <v>78637000000</v>
      </c>
      <c r="P52" s="1">
        <v>85213000000</v>
      </c>
      <c r="Q52" s="1">
        <v>92884000000</v>
      </c>
      <c r="R52" s="1">
        <v>96477000000</v>
      </c>
      <c r="S52" s="1">
        <v>13491000000</v>
      </c>
      <c r="T52" s="1" t="s">
        <v>92</v>
      </c>
      <c r="U52" s="1">
        <v>8246000000</v>
      </c>
    </row>
    <row r="53" spans="1:21" ht="19" x14ac:dyDescent="0.25">
      <c r="A53" s="5" t="s">
        <v>45</v>
      </c>
      <c r="B53" s="1" t="s">
        <v>92</v>
      </c>
      <c r="C53" s="1">
        <v>24032743000</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v>110242000000</v>
      </c>
      <c r="U53" s="1">
        <v>2369000000</v>
      </c>
    </row>
    <row r="54" spans="1:21" ht="20" thickBot="1" x14ac:dyDescent="0.3">
      <c r="A54" s="7" t="s">
        <v>46</v>
      </c>
      <c r="B54" s="11" t="s">
        <v>92</v>
      </c>
      <c r="C54" s="11">
        <v>24032743000</v>
      </c>
      <c r="D54" s="11">
        <v>26943923000</v>
      </c>
      <c r="E54" s="11">
        <v>29067242000</v>
      </c>
      <c r="F54" s="11">
        <v>723429000</v>
      </c>
      <c r="G54" s="11">
        <v>1252325000</v>
      </c>
      <c r="H54" s="11">
        <v>464078000</v>
      </c>
      <c r="I54" s="11">
        <v>60239599000</v>
      </c>
      <c r="J54" s="11">
        <v>63648442000</v>
      </c>
      <c r="K54" s="11">
        <v>70210000000</v>
      </c>
      <c r="L54" s="11">
        <v>79340000000</v>
      </c>
      <c r="M54" s="11">
        <v>79121000000</v>
      </c>
      <c r="N54" s="11">
        <v>84120000000</v>
      </c>
      <c r="O54" s="11">
        <v>89443000000</v>
      </c>
      <c r="P54" s="11">
        <v>98513000000</v>
      </c>
      <c r="Q54" s="11">
        <v>107378000000</v>
      </c>
      <c r="R54" s="11">
        <v>106144000000</v>
      </c>
      <c r="S54" s="11">
        <v>112889000000</v>
      </c>
      <c r="T54" s="11">
        <v>110242000000</v>
      </c>
      <c r="U54" s="11">
        <v>131628000000</v>
      </c>
    </row>
    <row r="55" spans="1:21" ht="20" thickTop="1" x14ac:dyDescent="0.25">
      <c r="A55" s="5" t="s">
        <v>47</v>
      </c>
      <c r="B55" s="1" t="s">
        <v>92</v>
      </c>
      <c r="C55" s="1" t="s">
        <v>92</v>
      </c>
      <c r="D55" s="1">
        <v>181917000</v>
      </c>
      <c r="E55" s="1">
        <v>135464000</v>
      </c>
      <c r="F55" s="1">
        <v>264938000</v>
      </c>
      <c r="G55" s="1">
        <v>268967000</v>
      </c>
      <c r="H55" s="1" t="s">
        <v>92</v>
      </c>
      <c r="I55" s="1" t="s">
        <v>92</v>
      </c>
      <c r="J55" s="1" t="s">
        <v>92</v>
      </c>
      <c r="K55" s="1" t="s">
        <v>92</v>
      </c>
      <c r="L55" s="1" t="s">
        <v>92</v>
      </c>
      <c r="M55" s="1" t="s">
        <v>92</v>
      </c>
      <c r="N55" s="1" t="s">
        <v>92</v>
      </c>
      <c r="O55" s="1" t="s">
        <v>92</v>
      </c>
      <c r="P55" s="1" t="s">
        <v>92</v>
      </c>
      <c r="Q55" s="1" t="s">
        <v>92</v>
      </c>
      <c r="R55" s="1" t="s">
        <v>92</v>
      </c>
      <c r="S55" s="1" t="s">
        <v>92</v>
      </c>
      <c r="T55" s="1" t="s">
        <v>92</v>
      </c>
      <c r="U55" s="1" t="s">
        <v>92</v>
      </c>
    </row>
    <row r="56" spans="1:21" ht="19" x14ac:dyDescent="0.25">
      <c r="A56" s="5" t="s">
        <v>48</v>
      </c>
      <c r="B56" s="1" t="s">
        <v>92</v>
      </c>
      <c r="C56" s="1" t="s">
        <v>92</v>
      </c>
      <c r="D56" s="1">
        <v>3773060000</v>
      </c>
      <c r="E56" s="1">
        <v>3639678000</v>
      </c>
      <c r="F56" s="1">
        <v>2925426000</v>
      </c>
      <c r="G56" s="1">
        <v>500000000</v>
      </c>
      <c r="H56" s="1" t="s">
        <v>92</v>
      </c>
      <c r="I56" s="1" t="s">
        <v>92</v>
      </c>
      <c r="J56" s="1">
        <v>50000000</v>
      </c>
      <c r="K56" s="1" t="s">
        <v>92</v>
      </c>
      <c r="L56" s="1">
        <v>140000000</v>
      </c>
      <c r="M56" s="1">
        <v>113000000</v>
      </c>
      <c r="N56" s="1" t="s">
        <v>92</v>
      </c>
      <c r="O56" s="1" t="s">
        <v>92</v>
      </c>
      <c r="P56" s="1" t="s">
        <v>92</v>
      </c>
      <c r="Q56" s="1" t="s">
        <v>92</v>
      </c>
      <c r="R56" s="1" t="s">
        <v>92</v>
      </c>
      <c r="S56" s="1" t="s">
        <v>92</v>
      </c>
      <c r="T56" s="1">
        <v>1250000000</v>
      </c>
      <c r="U56" s="1">
        <v>225000000</v>
      </c>
    </row>
    <row r="57" spans="1:21"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row>
    <row r="58" spans="1:21"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row>
    <row r="59" spans="1:21" ht="19" x14ac:dyDescent="0.25">
      <c r="A59" s="5" t="s">
        <v>51</v>
      </c>
      <c r="B59" s="1" t="s">
        <v>92</v>
      </c>
      <c r="C59" s="1" t="s">
        <v>92</v>
      </c>
      <c r="D59" s="1" t="s">
        <v>92</v>
      </c>
      <c r="E59" s="1" t="s">
        <v>92</v>
      </c>
      <c r="F59" s="1">
        <v>26457636000</v>
      </c>
      <c r="G59" s="1">
        <v>31473033000</v>
      </c>
      <c r="H59" s="1">
        <v>35157000000</v>
      </c>
      <c r="I59" s="1">
        <v>36622000000</v>
      </c>
      <c r="J59" s="1">
        <v>42205000000</v>
      </c>
      <c r="K59" s="1">
        <v>45776000000</v>
      </c>
      <c r="L59" s="1" t="s">
        <v>92</v>
      </c>
      <c r="M59" s="1">
        <v>52637000000</v>
      </c>
      <c r="N59" s="1">
        <v>50874000000</v>
      </c>
      <c r="O59" s="1">
        <v>60642000000</v>
      </c>
      <c r="P59" s="1">
        <v>68141000000</v>
      </c>
      <c r="Q59" s="1">
        <v>77706000000</v>
      </c>
      <c r="R59" s="1">
        <v>81683000000</v>
      </c>
      <c r="S59" s="1" t="s">
        <v>92</v>
      </c>
      <c r="T59" s="1" t="s">
        <v>92</v>
      </c>
      <c r="U59" s="1" t="s">
        <v>92</v>
      </c>
    </row>
    <row r="60" spans="1:21" ht="19" x14ac:dyDescent="0.25">
      <c r="A60" s="6" t="s">
        <v>52</v>
      </c>
      <c r="B60" s="10" t="s">
        <v>92</v>
      </c>
      <c r="C60" s="10" t="s">
        <v>92</v>
      </c>
      <c r="D60" s="10">
        <v>3954977000</v>
      </c>
      <c r="E60" s="10">
        <v>3775142000</v>
      </c>
      <c r="F60" s="10">
        <v>29648000000</v>
      </c>
      <c r="G60" s="10">
        <v>32242000000</v>
      </c>
      <c r="H60" s="10">
        <v>35157000000</v>
      </c>
      <c r="I60" s="10">
        <v>36622000000</v>
      </c>
      <c r="J60" s="10">
        <v>42255000000</v>
      </c>
      <c r="K60" s="10">
        <v>45776000000</v>
      </c>
      <c r="L60" s="10">
        <v>140000000</v>
      </c>
      <c r="M60" s="10">
        <v>52750000000</v>
      </c>
      <c r="N60" s="10">
        <v>50874000000</v>
      </c>
      <c r="O60" s="10">
        <v>60642000000</v>
      </c>
      <c r="P60" s="10">
        <v>68141000000</v>
      </c>
      <c r="Q60" s="10">
        <v>77706000000</v>
      </c>
      <c r="R60" s="10">
        <v>81683000000</v>
      </c>
      <c r="S60" s="10" t="s">
        <v>92</v>
      </c>
      <c r="T60" s="10">
        <v>1250000000</v>
      </c>
      <c r="U60" s="10">
        <v>225000000</v>
      </c>
    </row>
    <row r="61" spans="1:21" ht="19" x14ac:dyDescent="0.25">
      <c r="A61" s="5" t="s">
        <v>53</v>
      </c>
      <c r="B61" s="1" t="s">
        <v>92</v>
      </c>
      <c r="C61" s="1">
        <v>931554000</v>
      </c>
      <c r="D61" s="1">
        <v>863745000</v>
      </c>
      <c r="E61" s="1">
        <v>1507578000</v>
      </c>
      <c r="F61" s="1">
        <v>2134093000</v>
      </c>
      <c r="G61" s="1">
        <v>1735383000</v>
      </c>
      <c r="H61" s="1">
        <v>2428101000</v>
      </c>
      <c r="I61" s="1">
        <v>17705728000</v>
      </c>
      <c r="J61" s="1">
        <v>18287178000</v>
      </c>
      <c r="K61" s="1">
        <v>19727000000</v>
      </c>
      <c r="L61" s="1">
        <v>20474000000</v>
      </c>
      <c r="M61" s="1">
        <v>22543000000</v>
      </c>
      <c r="N61" s="1">
        <v>24724000000</v>
      </c>
      <c r="O61" s="1">
        <v>25443000000</v>
      </c>
      <c r="P61" s="1">
        <v>26326000000</v>
      </c>
      <c r="Q61" s="1">
        <v>27228000000</v>
      </c>
      <c r="R61" s="1">
        <v>25701000000</v>
      </c>
      <c r="S61" s="1">
        <v>21241000000</v>
      </c>
      <c r="T61" s="1">
        <v>18977000000</v>
      </c>
      <c r="U61" s="1">
        <v>20108000000</v>
      </c>
    </row>
    <row r="62" spans="1:21"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row>
    <row r="63" spans="1:21"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c r="Q63" s="1" t="s">
        <v>92</v>
      </c>
      <c r="R63" s="1" t="s">
        <v>92</v>
      </c>
      <c r="S63" s="1" t="s">
        <v>92</v>
      </c>
      <c r="T63" s="1" t="s">
        <v>92</v>
      </c>
      <c r="U63" s="1" t="s">
        <v>92</v>
      </c>
    </row>
    <row r="64" spans="1:21" ht="19" x14ac:dyDescent="0.25">
      <c r="A64" s="5" t="s">
        <v>55</v>
      </c>
      <c r="B64" s="1" t="s">
        <v>92</v>
      </c>
      <c r="C64" s="1" t="s">
        <v>92</v>
      </c>
      <c r="D64" s="1" t="s">
        <v>92</v>
      </c>
      <c r="E64" s="1" t="s">
        <v>92</v>
      </c>
      <c r="F64" s="1">
        <v>-5093000</v>
      </c>
      <c r="G64" s="1">
        <v>-383000</v>
      </c>
      <c r="H64" s="1">
        <v>-101000</v>
      </c>
      <c r="I64" s="1">
        <v>272000</v>
      </c>
      <c r="J64" s="1">
        <v>-178000</v>
      </c>
      <c r="K64" s="1">
        <v>2000000</v>
      </c>
      <c r="L64" s="1" t="s">
        <v>92</v>
      </c>
      <c r="M64" s="1">
        <v>-3301000000</v>
      </c>
      <c r="N64" s="1">
        <v>-74000000</v>
      </c>
      <c r="O64" s="1">
        <v>-5100000000</v>
      </c>
      <c r="P64" s="1">
        <v>-5272000000</v>
      </c>
      <c r="Q64" s="1">
        <v>-6511000000</v>
      </c>
      <c r="R64" s="1">
        <v>-5247000000</v>
      </c>
      <c r="S64" s="1" t="s">
        <v>92</v>
      </c>
      <c r="T64" s="1" t="s">
        <v>92</v>
      </c>
      <c r="U64" s="1">
        <v>75003000000</v>
      </c>
    </row>
    <row r="65" spans="1:21" ht="19" x14ac:dyDescent="0.25">
      <c r="A65" s="5" t="s">
        <v>56</v>
      </c>
      <c r="B65" s="1" t="s">
        <v>92</v>
      </c>
      <c r="C65" s="1">
        <v>931554000</v>
      </c>
      <c r="D65" s="1">
        <v>863745000</v>
      </c>
      <c r="E65" s="1">
        <v>1507578000</v>
      </c>
      <c r="F65" s="1">
        <v>2129000000</v>
      </c>
      <c r="G65" s="1">
        <v>1735000000</v>
      </c>
      <c r="H65" s="1">
        <v>2428000000</v>
      </c>
      <c r="I65" s="1">
        <v>17706000000</v>
      </c>
      <c r="J65" s="1">
        <v>18287000000</v>
      </c>
      <c r="K65" s="1">
        <v>19729000000</v>
      </c>
      <c r="L65" s="1">
        <v>20474000000</v>
      </c>
      <c r="M65" s="1">
        <v>19242000000</v>
      </c>
      <c r="N65" s="1">
        <v>24650000000</v>
      </c>
      <c r="O65" s="1">
        <v>20343000000</v>
      </c>
      <c r="P65" s="1">
        <v>21054000000</v>
      </c>
      <c r="Q65" s="1">
        <v>20717000000</v>
      </c>
      <c r="R65" s="1">
        <v>20454000000</v>
      </c>
      <c r="S65" s="1">
        <v>21241000000</v>
      </c>
      <c r="T65" s="1">
        <v>18977000000</v>
      </c>
      <c r="U65" s="1">
        <v>95111000000</v>
      </c>
    </row>
    <row r="66" spans="1:21" ht="19" x14ac:dyDescent="0.25">
      <c r="A66" s="5" t="s">
        <v>57</v>
      </c>
      <c r="B66" s="1" t="s">
        <v>92</v>
      </c>
      <c r="C66" s="1">
        <v>19291904000</v>
      </c>
      <c r="D66" s="1">
        <v>17524752000</v>
      </c>
      <c r="E66" s="1">
        <v>18009750000</v>
      </c>
      <c r="F66" s="1" t="s">
        <v>92</v>
      </c>
      <c r="G66" s="1" t="s">
        <v>92</v>
      </c>
      <c r="H66" s="1">
        <v>440000</v>
      </c>
      <c r="I66" s="1">
        <v>122000</v>
      </c>
      <c r="J66" s="1" t="s">
        <v>92</v>
      </c>
      <c r="K66" s="1" t="s">
        <v>92</v>
      </c>
      <c r="L66" s="1">
        <v>47917000000</v>
      </c>
      <c r="M66" s="1" t="s">
        <v>92</v>
      </c>
      <c r="N66" s="1">
        <v>137000000</v>
      </c>
      <c r="O66" s="1" t="s">
        <v>92</v>
      </c>
      <c r="P66" s="1" t="s">
        <v>92</v>
      </c>
      <c r="Q66" s="1" t="s">
        <v>92</v>
      </c>
      <c r="R66" s="1" t="s">
        <v>92</v>
      </c>
      <c r="S66" s="1">
        <v>80764000000</v>
      </c>
      <c r="T66" s="1">
        <v>76607000000</v>
      </c>
      <c r="U66" s="1">
        <v>21702000000</v>
      </c>
    </row>
    <row r="67" spans="1:21" ht="19" x14ac:dyDescent="0.25">
      <c r="A67" s="6" t="s">
        <v>58</v>
      </c>
      <c r="B67" s="10" t="s">
        <v>92</v>
      </c>
      <c r="C67" s="10">
        <v>20223458000</v>
      </c>
      <c r="D67" s="10">
        <v>22343474000</v>
      </c>
      <c r="E67" s="10">
        <v>23292470000</v>
      </c>
      <c r="F67" s="10">
        <v>31776683000</v>
      </c>
      <c r="G67" s="10">
        <v>33976559000</v>
      </c>
      <c r="H67" s="10">
        <v>37585440000</v>
      </c>
      <c r="I67" s="10">
        <v>54328122000</v>
      </c>
      <c r="J67" s="10">
        <v>60541726000</v>
      </c>
      <c r="K67" s="10">
        <v>65505000000</v>
      </c>
      <c r="L67" s="10">
        <v>68531000000</v>
      </c>
      <c r="M67" s="10">
        <v>71992000000</v>
      </c>
      <c r="N67" s="10">
        <v>75661000000</v>
      </c>
      <c r="O67" s="10">
        <v>80985000000</v>
      </c>
      <c r="P67" s="10">
        <v>89195000000</v>
      </c>
      <c r="Q67" s="10">
        <v>98423000000</v>
      </c>
      <c r="R67" s="10">
        <v>102137000000</v>
      </c>
      <c r="S67" s="10">
        <v>102005000000</v>
      </c>
      <c r="T67" s="10">
        <v>96834000000</v>
      </c>
      <c r="U67" s="10">
        <v>117038000000</v>
      </c>
    </row>
    <row r="68" spans="1:21" ht="19" x14ac:dyDescent="0.25">
      <c r="A68" s="5" t="s">
        <v>59</v>
      </c>
      <c r="B68" s="1" t="s">
        <v>92</v>
      </c>
      <c r="C68" s="1" t="s">
        <v>92</v>
      </c>
      <c r="D68" s="1">
        <v>100000</v>
      </c>
      <c r="E68" s="1">
        <v>100000</v>
      </c>
      <c r="F68" s="1">
        <v>4777000</v>
      </c>
      <c r="G68" s="1">
        <v>4805000</v>
      </c>
      <c r="H68" s="1">
        <v>5448000</v>
      </c>
      <c r="I68" s="1">
        <v>5471000</v>
      </c>
      <c r="J68" s="1">
        <v>5497000</v>
      </c>
      <c r="K68" s="1">
        <v>5000000</v>
      </c>
      <c r="L68" s="1">
        <v>5000000</v>
      </c>
      <c r="M68" s="1">
        <v>5000000</v>
      </c>
      <c r="N68" s="1">
        <v>5000000</v>
      </c>
      <c r="O68" s="1">
        <v>5000000</v>
      </c>
      <c r="P68" s="1">
        <v>6000000</v>
      </c>
      <c r="Q68" s="1">
        <v>6000000</v>
      </c>
      <c r="R68" s="1">
        <v>6000000</v>
      </c>
      <c r="S68" s="1">
        <v>6000000</v>
      </c>
      <c r="T68" s="1" t="s">
        <v>92</v>
      </c>
      <c r="U68" s="1">
        <v>6000000</v>
      </c>
    </row>
    <row r="69" spans="1:21" ht="19" x14ac:dyDescent="0.25">
      <c r="A69" s="5" t="s">
        <v>60</v>
      </c>
      <c r="B69" s="1" t="s">
        <v>92</v>
      </c>
      <c r="C69" s="1" t="s">
        <v>92</v>
      </c>
      <c r="D69" s="1">
        <v>2431805000</v>
      </c>
      <c r="E69" s="1">
        <v>3008421000</v>
      </c>
      <c r="F69" s="1">
        <v>2717905000</v>
      </c>
      <c r="G69" s="1">
        <v>3046956000</v>
      </c>
      <c r="H69" s="1">
        <v>3873262000</v>
      </c>
      <c r="I69" s="1">
        <v>3126488000</v>
      </c>
      <c r="J69" s="1">
        <v>5243318000</v>
      </c>
      <c r="K69" s="1">
        <v>7373000000</v>
      </c>
      <c r="L69" s="1">
        <v>9611000000</v>
      </c>
      <c r="M69" s="1">
        <v>11467000000</v>
      </c>
      <c r="N69" s="1">
        <v>13250000000</v>
      </c>
      <c r="O69" s="1">
        <v>15130000000</v>
      </c>
      <c r="P69" s="1">
        <v>16687000000</v>
      </c>
      <c r="Q69" s="1">
        <v>18906000000</v>
      </c>
      <c r="R69" s="1">
        <v>21290000000</v>
      </c>
      <c r="S69" s="1">
        <v>19955000000</v>
      </c>
      <c r="T69" s="1" t="s">
        <v>92</v>
      </c>
      <c r="U69" s="1">
        <v>28453000000</v>
      </c>
    </row>
    <row r="70" spans="1:21" ht="19" x14ac:dyDescent="0.25">
      <c r="A70" s="5" t="s">
        <v>61</v>
      </c>
      <c r="B70" s="1" t="s">
        <v>92</v>
      </c>
      <c r="C70" s="1" t="s">
        <v>92</v>
      </c>
      <c r="D70" s="1">
        <v>45220000</v>
      </c>
      <c r="E70" s="1">
        <v>129986000</v>
      </c>
      <c r="F70" s="1">
        <v>32032000</v>
      </c>
      <c r="G70" s="1">
        <v>-66338000</v>
      </c>
      <c r="H70" s="1">
        <v>-154818000</v>
      </c>
      <c r="I70" s="1">
        <v>-82548000</v>
      </c>
      <c r="J70" s="1">
        <v>-51679000</v>
      </c>
      <c r="K70" s="1">
        <v>-75000000</v>
      </c>
      <c r="L70" s="1">
        <v>-68000000</v>
      </c>
      <c r="M70" s="1">
        <v>-138000000</v>
      </c>
      <c r="N70" s="1">
        <v>-160000000</v>
      </c>
      <c r="O70" s="1">
        <v>-161000000</v>
      </c>
      <c r="P70" s="1">
        <v>-152000000</v>
      </c>
      <c r="Q70" s="1">
        <v>-156000000</v>
      </c>
      <c r="R70" s="1">
        <v>-119000000</v>
      </c>
      <c r="S70" s="1">
        <v>45000000</v>
      </c>
      <c r="T70" s="1" t="s">
        <v>92</v>
      </c>
      <c r="U70" s="1">
        <v>-339000000</v>
      </c>
    </row>
    <row r="71" spans="1:21" ht="19" x14ac:dyDescent="0.25">
      <c r="A71" s="5" t="s">
        <v>62</v>
      </c>
      <c r="B71" s="1" t="s">
        <v>92</v>
      </c>
      <c r="C71" s="1">
        <v>3809285000</v>
      </c>
      <c r="D71" s="1">
        <v>2123324000</v>
      </c>
      <c r="E71" s="1">
        <v>2636265000</v>
      </c>
      <c r="F71" s="1">
        <v>2844708000</v>
      </c>
      <c r="G71" s="1">
        <v>2930400000</v>
      </c>
      <c r="H71" s="1">
        <v>3553589000</v>
      </c>
      <c r="I71" s="1">
        <v>3407435000</v>
      </c>
      <c r="J71" s="1">
        <v>3045075000</v>
      </c>
      <c r="K71" s="1">
        <v>2570000000</v>
      </c>
      <c r="L71" s="1">
        <v>701000000</v>
      </c>
      <c r="M71" s="1">
        <v>-760000000</v>
      </c>
      <c r="N71" s="1">
        <v>-2380000000</v>
      </c>
      <c r="O71" s="1">
        <v>-4211000000</v>
      </c>
      <c r="P71" s="1">
        <v>-6212000000</v>
      </c>
      <c r="Q71" s="1">
        <v>-8189000000</v>
      </c>
      <c r="R71" s="1">
        <v>-9881000000</v>
      </c>
      <c r="S71" s="1">
        <v>-10178000000</v>
      </c>
      <c r="T71" s="1">
        <v>13408000000</v>
      </c>
      <c r="U71" s="1" t="s">
        <v>92</v>
      </c>
    </row>
    <row r="72" spans="1:21" ht="19" x14ac:dyDescent="0.25">
      <c r="A72" s="6" t="s">
        <v>63</v>
      </c>
      <c r="B72" s="10" t="s">
        <v>92</v>
      </c>
      <c r="C72" s="10">
        <v>3809285000</v>
      </c>
      <c r="D72" s="10">
        <v>4600449000</v>
      </c>
      <c r="E72" s="10">
        <v>5774772000</v>
      </c>
      <c r="F72" s="10">
        <v>5599422000</v>
      </c>
      <c r="G72" s="10">
        <v>5915823000</v>
      </c>
      <c r="H72" s="10">
        <v>8435547000</v>
      </c>
      <c r="I72" s="10">
        <v>6456846000</v>
      </c>
      <c r="J72" s="10">
        <v>8242211000</v>
      </c>
      <c r="K72" s="10">
        <v>9873000000</v>
      </c>
      <c r="L72" s="10">
        <v>10809000000</v>
      </c>
      <c r="M72" s="10">
        <v>11134000000</v>
      </c>
      <c r="N72" s="10">
        <v>11275000000</v>
      </c>
      <c r="O72" s="10">
        <v>11323000000</v>
      </c>
      <c r="P72" s="10">
        <v>10892000000</v>
      </c>
      <c r="Q72" s="10">
        <v>11130000000</v>
      </c>
      <c r="R72" s="10">
        <v>11859000000</v>
      </c>
      <c r="S72" s="10">
        <v>10884000000</v>
      </c>
      <c r="T72" s="10">
        <v>13408000000</v>
      </c>
      <c r="U72" s="10">
        <v>14590000000</v>
      </c>
    </row>
    <row r="73" spans="1:21" ht="20" thickBot="1" x14ac:dyDescent="0.3">
      <c r="A73" s="7" t="s">
        <v>64</v>
      </c>
      <c r="B73" s="11" t="s">
        <v>92</v>
      </c>
      <c r="C73" s="11">
        <v>24032743000</v>
      </c>
      <c r="D73" s="11">
        <v>26943923000</v>
      </c>
      <c r="E73" s="11">
        <v>29067242000</v>
      </c>
      <c r="F73" s="11">
        <v>37376105000</v>
      </c>
      <c r="G73" s="11">
        <v>39892382000</v>
      </c>
      <c r="H73" s="11">
        <v>46020987000</v>
      </c>
      <c r="I73" s="11">
        <v>60784968000</v>
      </c>
      <c r="J73" s="11">
        <v>68783937000</v>
      </c>
      <c r="K73" s="11">
        <v>75378000000</v>
      </c>
      <c r="L73" s="11">
        <v>79340000000</v>
      </c>
      <c r="M73" s="11">
        <v>83126000000</v>
      </c>
      <c r="N73" s="11">
        <v>86936000000</v>
      </c>
      <c r="O73" s="11">
        <v>92308000000</v>
      </c>
      <c r="P73" s="11">
        <v>100087000000</v>
      </c>
      <c r="Q73" s="11">
        <v>109553000000</v>
      </c>
      <c r="R73" s="11">
        <v>113996000000</v>
      </c>
      <c r="S73" s="11">
        <v>112889000000</v>
      </c>
      <c r="T73" s="11">
        <v>110242000000</v>
      </c>
      <c r="U73" s="11">
        <v>131628000000</v>
      </c>
    </row>
    <row r="74" spans="1:21"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row>
    <row r="75" spans="1:21"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row>
    <row r="76" spans="1:21" ht="19" x14ac:dyDescent="0.25">
      <c r="A76" s="5" t="s">
        <v>66</v>
      </c>
      <c r="B76" s="1" t="s">
        <v>92</v>
      </c>
      <c r="C76" s="1">
        <v>776253000</v>
      </c>
      <c r="D76" s="1">
        <v>577915000</v>
      </c>
      <c r="E76" s="1">
        <v>1076616000</v>
      </c>
      <c r="F76" s="1">
        <v>588630000</v>
      </c>
      <c r="G76" s="1">
        <v>927750000</v>
      </c>
      <c r="H76" s="1">
        <v>1276185000</v>
      </c>
      <c r="I76" s="1">
        <v>764788000</v>
      </c>
      <c r="J76" s="1">
        <v>2226708000</v>
      </c>
      <c r="K76" s="1">
        <v>2345000000</v>
      </c>
      <c r="L76" s="1">
        <v>2470000000</v>
      </c>
      <c r="M76" s="1">
        <v>2323000000</v>
      </c>
      <c r="N76" s="1">
        <v>2297000000</v>
      </c>
      <c r="O76" s="1">
        <v>2393000000</v>
      </c>
      <c r="P76" s="1">
        <v>2099000000</v>
      </c>
      <c r="Q76" s="1">
        <v>2742000000</v>
      </c>
      <c r="R76" s="1">
        <v>2957000000</v>
      </c>
      <c r="S76" s="1">
        <v>1141000000</v>
      </c>
      <c r="T76" s="1">
        <v>5449000000</v>
      </c>
      <c r="U76" s="1">
        <v>4392000000</v>
      </c>
    </row>
    <row r="77" spans="1:21" ht="19" x14ac:dyDescent="0.25">
      <c r="A77" s="5" t="s">
        <v>13</v>
      </c>
      <c r="B77" s="1" t="s">
        <v>92</v>
      </c>
      <c r="C77" s="1">
        <v>193130000</v>
      </c>
      <c r="D77" s="1">
        <v>214311000</v>
      </c>
      <c r="E77" s="1">
        <v>222798000</v>
      </c>
      <c r="F77" s="1">
        <v>234647000</v>
      </c>
      <c r="G77" s="1">
        <v>147224000</v>
      </c>
      <c r="H77" s="1">
        <v>203492000</v>
      </c>
      <c r="I77" s="1">
        <v>172005000</v>
      </c>
      <c r="J77" s="1">
        <v>20073000</v>
      </c>
      <c r="K77" s="1">
        <v>267000000</v>
      </c>
      <c r="L77" s="1">
        <v>334000000</v>
      </c>
      <c r="M77" s="1">
        <v>369000000</v>
      </c>
      <c r="N77" s="1">
        <v>391000000</v>
      </c>
      <c r="O77" s="1">
        <v>351000000</v>
      </c>
      <c r="P77" s="1">
        <v>393000000</v>
      </c>
      <c r="Q77" s="1">
        <v>435000000</v>
      </c>
      <c r="R77" s="1">
        <v>436000000</v>
      </c>
      <c r="S77" s="1">
        <v>485000000</v>
      </c>
      <c r="T77" s="1">
        <v>531000000</v>
      </c>
      <c r="U77" s="1">
        <v>561000000</v>
      </c>
    </row>
    <row r="78" spans="1:21" ht="19" x14ac:dyDescent="0.25">
      <c r="A78" s="5" t="s">
        <v>67</v>
      </c>
      <c r="B78" s="1" t="s">
        <v>92</v>
      </c>
      <c r="C78" s="1">
        <v>-25367000</v>
      </c>
      <c r="D78" s="1">
        <v>-43608000</v>
      </c>
      <c r="E78" s="1">
        <v>76285000</v>
      </c>
      <c r="F78" s="1">
        <v>-218215000</v>
      </c>
      <c r="G78" s="1">
        <v>-262354000</v>
      </c>
      <c r="H78" s="1">
        <v>-61995000</v>
      </c>
      <c r="I78" s="1">
        <v>112581000</v>
      </c>
      <c r="J78" s="1">
        <v>232013000</v>
      </c>
      <c r="K78" s="1">
        <v>146000000</v>
      </c>
      <c r="L78" s="1">
        <v>322000000</v>
      </c>
      <c r="M78" s="1">
        <v>-11000000</v>
      </c>
      <c r="N78" s="1" t="s">
        <v>92</v>
      </c>
      <c r="O78" s="1" t="s">
        <v>92</v>
      </c>
      <c r="P78" s="1" t="s">
        <v>92</v>
      </c>
      <c r="Q78" s="1" t="s">
        <v>92</v>
      </c>
      <c r="R78" s="1" t="s">
        <v>92</v>
      </c>
      <c r="S78" s="1">
        <v>-672000000</v>
      </c>
      <c r="T78" s="1">
        <v>327000000</v>
      </c>
      <c r="U78" s="1">
        <v>-427000000</v>
      </c>
    </row>
    <row r="79" spans="1:21" ht="19" x14ac:dyDescent="0.25">
      <c r="A79" s="5" t="s">
        <v>68</v>
      </c>
      <c r="B79" s="1" t="s">
        <v>92</v>
      </c>
      <c r="C79" s="1" t="s">
        <v>92</v>
      </c>
      <c r="D79" s="1" t="s">
        <v>92</v>
      </c>
      <c r="E79" s="1" t="s">
        <v>92</v>
      </c>
      <c r="F79" s="1" t="s">
        <v>92</v>
      </c>
      <c r="G79" s="1" t="s">
        <v>92</v>
      </c>
      <c r="H79" s="1">
        <v>44249000</v>
      </c>
      <c r="I79" s="1">
        <v>37081000</v>
      </c>
      <c r="J79" s="1">
        <v>43777000</v>
      </c>
      <c r="K79" s="1">
        <v>47000000</v>
      </c>
      <c r="L79" s="1">
        <v>59000000</v>
      </c>
      <c r="M79" s="1">
        <v>60000000</v>
      </c>
      <c r="N79" s="1">
        <v>0</v>
      </c>
      <c r="O79" s="1">
        <v>0</v>
      </c>
      <c r="P79" s="1">
        <v>0</v>
      </c>
      <c r="Q79" s="1">
        <v>0</v>
      </c>
      <c r="R79" s="1">
        <v>0</v>
      </c>
      <c r="S79" s="1">
        <v>0</v>
      </c>
      <c r="T79" s="1">
        <v>0</v>
      </c>
      <c r="U79" s="1">
        <v>0</v>
      </c>
    </row>
    <row r="80" spans="1:21" ht="19" x14ac:dyDescent="0.25">
      <c r="A80" s="14" t="s">
        <v>104</v>
      </c>
      <c r="B80" s="15" t="e">
        <f t="shared" ref="B80:U80" si="6">B79/B3</f>
        <v>#VALUE!</v>
      </c>
      <c r="C80" s="15" t="e">
        <f t="shared" si="6"/>
        <v>#VALUE!</v>
      </c>
      <c r="D80" s="15" t="e">
        <f t="shared" si="6"/>
        <v>#VALUE!</v>
      </c>
      <c r="E80" s="15" t="e">
        <f t="shared" si="6"/>
        <v>#VALUE!</v>
      </c>
      <c r="F80" s="15" t="e">
        <f t="shared" si="6"/>
        <v>#VALUE!</v>
      </c>
      <c r="G80" s="15" t="e">
        <f t="shared" si="6"/>
        <v>#VALUE!</v>
      </c>
      <c r="H80" s="15">
        <f t="shared" si="6"/>
        <v>6.5706015584779676E-3</v>
      </c>
      <c r="I80" s="15">
        <f t="shared" si="6"/>
        <v>5.56919865627932E-3</v>
      </c>
      <c r="J80" s="15">
        <f t="shared" si="6"/>
        <v>6.1956525277319738E-3</v>
      </c>
      <c r="K80" s="15">
        <f t="shared" si="6"/>
        <v>6.1413824643930482E-3</v>
      </c>
      <c r="L80" s="15">
        <f t="shared" si="6"/>
        <v>7.1741245136186767E-3</v>
      </c>
      <c r="M80" s="15">
        <f t="shared" si="6"/>
        <v>7.0779756989501003E-3</v>
      </c>
      <c r="N80" s="15">
        <f t="shared" si="6"/>
        <v>0</v>
      </c>
      <c r="O80" s="15">
        <f t="shared" si="6"/>
        <v>0</v>
      </c>
      <c r="P80" s="15">
        <f t="shared" si="6"/>
        <v>0</v>
      </c>
      <c r="Q80" s="15">
        <f t="shared" si="6"/>
        <v>0</v>
      </c>
      <c r="R80" s="15">
        <f t="shared" si="6"/>
        <v>0</v>
      </c>
      <c r="S80" s="15">
        <f t="shared" si="6"/>
        <v>0</v>
      </c>
      <c r="T80" s="15">
        <f t="shared" si="6"/>
        <v>0</v>
      </c>
      <c r="U80" s="15">
        <f t="shared" si="6"/>
        <v>0</v>
      </c>
    </row>
    <row r="81" spans="1:29" ht="19" x14ac:dyDescent="0.25">
      <c r="A81" s="5" t="s">
        <v>69</v>
      </c>
      <c r="B81" s="1" t="s">
        <v>92</v>
      </c>
      <c r="C81" s="1">
        <v>-282742000</v>
      </c>
      <c r="D81" s="1">
        <v>35325000</v>
      </c>
      <c r="E81" s="1">
        <v>-382886000</v>
      </c>
      <c r="F81" s="1">
        <v>40818000</v>
      </c>
      <c r="G81" s="1">
        <v>1806259000</v>
      </c>
      <c r="H81" s="1">
        <v>-108735000</v>
      </c>
      <c r="I81" s="1">
        <v>-232624000</v>
      </c>
      <c r="J81" s="1">
        <v>327664000</v>
      </c>
      <c r="K81" s="1">
        <v>237000000</v>
      </c>
      <c r="L81" s="1">
        <v>-521000000</v>
      </c>
      <c r="M81" s="1">
        <v>-165000000</v>
      </c>
      <c r="N81" s="1">
        <v>-75000000</v>
      </c>
      <c r="O81" s="1">
        <v>47000000</v>
      </c>
      <c r="P81" s="1">
        <v>120000000</v>
      </c>
      <c r="Q81" s="1">
        <v>-556000000</v>
      </c>
      <c r="R81" s="1">
        <v>7000000</v>
      </c>
      <c r="S81" s="1">
        <v>254000000</v>
      </c>
      <c r="T81" s="1">
        <v>-86000000</v>
      </c>
      <c r="U81" s="1">
        <v>2614000000</v>
      </c>
    </row>
    <row r="82" spans="1:29" ht="19" x14ac:dyDescent="0.25">
      <c r="A82" s="5" t="s">
        <v>70</v>
      </c>
      <c r="B82" s="1" t="s">
        <v>92</v>
      </c>
      <c r="C82" s="1" t="s">
        <v>92</v>
      </c>
      <c r="D82" s="1" t="s">
        <v>92</v>
      </c>
      <c r="E82" s="1" t="s">
        <v>92</v>
      </c>
      <c r="F82" s="1" t="s">
        <v>92</v>
      </c>
      <c r="G82" s="1" t="s">
        <v>92</v>
      </c>
      <c r="H82" s="1">
        <v>541549000</v>
      </c>
      <c r="I82" s="1" t="s">
        <v>92</v>
      </c>
      <c r="J82" s="1" t="s">
        <v>92</v>
      </c>
      <c r="K82" s="1" t="s">
        <v>92</v>
      </c>
      <c r="L82" s="1" t="s">
        <v>92</v>
      </c>
      <c r="M82" s="1" t="s">
        <v>92</v>
      </c>
      <c r="N82" s="1" t="s">
        <v>92</v>
      </c>
      <c r="O82" s="1" t="s">
        <v>92</v>
      </c>
      <c r="P82" s="1" t="s">
        <v>92</v>
      </c>
      <c r="Q82" s="1" t="s">
        <v>92</v>
      </c>
      <c r="R82" s="1" t="s">
        <v>92</v>
      </c>
      <c r="S82" s="1" t="s">
        <v>92</v>
      </c>
      <c r="T82" s="1" t="s">
        <v>92</v>
      </c>
      <c r="U82" s="1" t="s">
        <v>92</v>
      </c>
    </row>
    <row r="83" spans="1:29"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AB83" s="59" t="s">
        <v>126</v>
      </c>
      <c r="AC83" s="60"/>
    </row>
    <row r="84" spans="1:29"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AB84" s="61" t="s">
        <v>127</v>
      </c>
      <c r="AC84" s="62"/>
    </row>
    <row r="85" spans="1:29" ht="20" x14ac:dyDescent="0.25">
      <c r="A85" s="5" t="s">
        <v>71</v>
      </c>
      <c r="B85" s="1" t="s">
        <v>92</v>
      </c>
      <c r="C85" s="1" t="s">
        <v>92</v>
      </c>
      <c r="D85" s="1">
        <v>22042377000</v>
      </c>
      <c r="E85" s="1">
        <v>23896295000</v>
      </c>
      <c r="F85" s="1">
        <v>-29278035000</v>
      </c>
      <c r="G85" s="1">
        <v>-31448415000</v>
      </c>
      <c r="H85" s="1">
        <v>-35143979000</v>
      </c>
      <c r="I85" s="1">
        <v>-26993241000</v>
      </c>
      <c r="J85" s="1">
        <v>-38334599000</v>
      </c>
      <c r="K85" s="1">
        <v>-40702000000</v>
      </c>
      <c r="L85" s="1">
        <v>73086000000</v>
      </c>
      <c r="M85" s="1">
        <v>-45522000000</v>
      </c>
      <c r="N85" s="1">
        <v>-41034000000</v>
      </c>
      <c r="O85" s="1">
        <v>-49836000000</v>
      </c>
      <c r="P85" s="1">
        <v>-54841000000</v>
      </c>
      <c r="Q85" s="1">
        <v>-63212000000</v>
      </c>
      <c r="R85" s="1">
        <v>-72016000000</v>
      </c>
      <c r="S85" s="1">
        <v>99398000000</v>
      </c>
      <c r="T85" s="1">
        <v>-1250000000</v>
      </c>
      <c r="U85" s="1" t="s">
        <v>92</v>
      </c>
      <c r="AB85" s="23" t="s">
        <v>128</v>
      </c>
      <c r="AC85" s="24">
        <f>U17</f>
        <v>1865000000</v>
      </c>
    </row>
    <row r="86" spans="1:29" ht="20" x14ac:dyDescent="0.25">
      <c r="A86" s="5" t="s">
        <v>72</v>
      </c>
      <c r="B86" s="1" t="s">
        <v>92</v>
      </c>
      <c r="C86" s="1">
        <v>926685000</v>
      </c>
      <c r="D86" s="1">
        <v>852131000</v>
      </c>
      <c r="E86" s="1">
        <v>727974000</v>
      </c>
      <c r="F86" s="1">
        <v>1392145000</v>
      </c>
      <c r="G86" s="1">
        <v>1885280000</v>
      </c>
      <c r="H86" s="1">
        <v>2244696000</v>
      </c>
      <c r="I86" s="1">
        <v>3018755000</v>
      </c>
      <c r="J86" s="1">
        <v>759380000</v>
      </c>
      <c r="K86" s="1">
        <v>-1000000</v>
      </c>
      <c r="L86" s="1">
        <v>853000000</v>
      </c>
      <c r="M86" s="1">
        <v>1250000000</v>
      </c>
      <c r="N86" s="1">
        <v>1241000000</v>
      </c>
      <c r="O86" s="1">
        <v>1634000000</v>
      </c>
      <c r="P86" s="1">
        <v>2596000000</v>
      </c>
      <c r="Q86" s="1">
        <v>2570000000</v>
      </c>
      <c r="R86" s="1">
        <v>2796000000</v>
      </c>
      <c r="S86" s="1">
        <v>4988000000</v>
      </c>
      <c r="T86" s="1">
        <v>-202000000</v>
      </c>
      <c r="U86" s="1" t="s">
        <v>92</v>
      </c>
      <c r="AB86" s="23" t="s">
        <v>129</v>
      </c>
      <c r="AC86" s="24">
        <f>U56</f>
        <v>225000000</v>
      </c>
    </row>
    <row r="87" spans="1:29" ht="20" x14ac:dyDescent="0.25">
      <c r="A87" s="6" t="s">
        <v>73</v>
      </c>
      <c r="B87" s="10" t="s">
        <v>92</v>
      </c>
      <c r="C87" s="10">
        <v>1587959000</v>
      </c>
      <c r="D87" s="10">
        <v>1636074000</v>
      </c>
      <c r="E87" s="10">
        <v>1720787000</v>
      </c>
      <c r="F87" s="10">
        <v>2038025000</v>
      </c>
      <c r="G87" s="10">
        <v>4504159000</v>
      </c>
      <c r="H87" s="10">
        <v>3597892000</v>
      </c>
      <c r="I87" s="10">
        <v>3872586000</v>
      </c>
      <c r="J87" s="10">
        <v>3609615000</v>
      </c>
      <c r="K87" s="10">
        <v>3041000000</v>
      </c>
      <c r="L87" s="10">
        <v>3517000000</v>
      </c>
      <c r="M87" s="10">
        <v>3826000000</v>
      </c>
      <c r="N87" s="10">
        <v>3854000000</v>
      </c>
      <c r="O87" s="10">
        <v>4425000000</v>
      </c>
      <c r="P87" s="10">
        <v>5208000000</v>
      </c>
      <c r="Q87" s="10">
        <v>5191000000</v>
      </c>
      <c r="R87" s="10">
        <v>6196000000</v>
      </c>
      <c r="S87" s="10">
        <v>6196000000</v>
      </c>
      <c r="T87" s="10">
        <v>6019000000</v>
      </c>
      <c r="U87" s="10">
        <v>7140000000</v>
      </c>
      <c r="AB87" s="23" t="s">
        <v>130</v>
      </c>
      <c r="AC87" s="24">
        <f>U61</f>
        <v>20108000000</v>
      </c>
    </row>
    <row r="88" spans="1:29" ht="20" x14ac:dyDescent="0.25">
      <c r="A88" s="5" t="s">
        <v>74</v>
      </c>
      <c r="B88" s="1" t="s">
        <v>92</v>
      </c>
      <c r="C88" s="1">
        <v>-98712000</v>
      </c>
      <c r="D88" s="1">
        <v>-97963000</v>
      </c>
      <c r="E88" s="1">
        <v>-144151000</v>
      </c>
      <c r="F88" s="1">
        <v>-118265000</v>
      </c>
      <c r="G88" s="1">
        <v>-93532000</v>
      </c>
      <c r="H88" s="1">
        <v>-53793000</v>
      </c>
      <c r="I88" s="1">
        <v>-54676000</v>
      </c>
      <c r="J88" s="1">
        <v>-111560000</v>
      </c>
      <c r="K88" s="1">
        <v>-144000000</v>
      </c>
      <c r="L88" s="1">
        <v>-231000000</v>
      </c>
      <c r="M88" s="1">
        <v>-145000000</v>
      </c>
      <c r="N88" s="1">
        <v>-168000000</v>
      </c>
      <c r="O88" s="1">
        <v>-179000000</v>
      </c>
      <c r="P88" s="1">
        <v>-218000000</v>
      </c>
      <c r="Q88" s="1">
        <v>-254000000</v>
      </c>
      <c r="R88" s="1">
        <v>-284000000</v>
      </c>
      <c r="S88" s="1">
        <v>-261000000</v>
      </c>
      <c r="T88" s="1">
        <v>-194000000</v>
      </c>
      <c r="U88" s="1">
        <v>-236000000</v>
      </c>
      <c r="AB88" s="33" t="s">
        <v>131</v>
      </c>
      <c r="AC88" s="34">
        <f>AC85/(AC86+AC87)</f>
        <v>9.172281512811685E-2</v>
      </c>
    </row>
    <row r="89" spans="1:29" ht="20" customHeight="1" x14ac:dyDescent="0.25">
      <c r="A89" s="14" t="s">
        <v>105</v>
      </c>
      <c r="B89" s="15" t="e">
        <f t="shared" ref="B89:U89" si="7">(-1*B88)/B3</f>
        <v>#VALUE!</v>
      </c>
      <c r="C89" s="15">
        <f t="shared" si="7"/>
        <v>1.5541530517682599E-2</v>
      </c>
      <c r="D89" s="15">
        <f t="shared" si="7"/>
        <v>1.6698471086671378E-2</v>
      </c>
      <c r="E89" s="15">
        <f t="shared" si="7"/>
        <v>2.3164940463382373E-2</v>
      </c>
      <c r="F89" s="15">
        <f t="shared" si="7"/>
        <v>2.3410129272845932E-2</v>
      </c>
      <c r="G89" s="15">
        <f t="shared" si="7"/>
        <v>1.9464005262431736E-2</v>
      </c>
      <c r="H89" s="15">
        <f t="shared" si="7"/>
        <v>7.9878046879071924E-3</v>
      </c>
      <c r="I89" s="15">
        <f t="shared" si="7"/>
        <v>8.2117932561346276E-3</v>
      </c>
      <c r="J89" s="15">
        <f t="shared" si="7"/>
        <v>1.5788815953440824E-2</v>
      </c>
      <c r="K89" s="15">
        <f t="shared" si="7"/>
        <v>1.8816150529204233E-2</v>
      </c>
      <c r="L89" s="15">
        <f t="shared" si="7"/>
        <v>2.8088521400778211E-2</v>
      </c>
      <c r="M89" s="15">
        <f t="shared" si="7"/>
        <v>1.7105107939129408E-2</v>
      </c>
      <c r="N89" s="15">
        <f t="shared" si="7"/>
        <v>1.9224167524888432E-2</v>
      </c>
      <c r="O89" s="15">
        <f t="shared" si="7"/>
        <v>1.9672491482580504E-2</v>
      </c>
      <c r="P89" s="15">
        <f t="shared" si="7"/>
        <v>2.2026876831363038E-2</v>
      </c>
      <c r="Q89" s="15">
        <f t="shared" si="7"/>
        <v>2.3718367728079184E-2</v>
      </c>
      <c r="R89" s="15">
        <f t="shared" si="7"/>
        <v>2.4784012566541582E-2</v>
      </c>
      <c r="S89" s="15">
        <f t="shared" si="7"/>
        <v>2.353896103896104E-2</v>
      </c>
      <c r="T89" s="15">
        <f t="shared" si="7"/>
        <v>1.6050301977331018E-2</v>
      </c>
      <c r="U89" s="15">
        <f t="shared" si="7"/>
        <v>1.7695133838194498E-2</v>
      </c>
      <c r="AB89" s="23" t="s">
        <v>106</v>
      </c>
      <c r="AC89" s="24">
        <f>U27</f>
        <v>1350000000</v>
      </c>
    </row>
    <row r="90" spans="1:29" ht="20" x14ac:dyDescent="0.25">
      <c r="A90" s="5" t="s">
        <v>75</v>
      </c>
      <c r="B90" s="1" t="s">
        <v>92</v>
      </c>
      <c r="C90" s="1" t="s">
        <v>92</v>
      </c>
      <c r="D90" s="1">
        <v>-323426000</v>
      </c>
      <c r="E90" s="1">
        <v>-1924491000</v>
      </c>
      <c r="F90" s="1">
        <v>-5000000</v>
      </c>
      <c r="G90" s="1">
        <v>-90749000</v>
      </c>
      <c r="H90" s="1" t="s">
        <v>92</v>
      </c>
      <c r="I90" s="1" t="s">
        <v>92</v>
      </c>
      <c r="J90" s="1">
        <v>-401158000</v>
      </c>
      <c r="K90" s="1">
        <v>-49000000</v>
      </c>
      <c r="L90" s="1" t="s">
        <v>92</v>
      </c>
      <c r="M90" s="1" t="s">
        <v>92</v>
      </c>
      <c r="N90" s="1">
        <v>2000000</v>
      </c>
      <c r="O90" s="1" t="s">
        <v>92</v>
      </c>
      <c r="P90" s="1" t="s">
        <v>92</v>
      </c>
      <c r="Q90" s="1" t="s">
        <v>92</v>
      </c>
      <c r="R90" s="1" t="s">
        <v>92</v>
      </c>
      <c r="S90" s="1" t="s">
        <v>92</v>
      </c>
      <c r="T90" s="1" t="s">
        <v>92</v>
      </c>
      <c r="U90" s="1" t="s">
        <v>92</v>
      </c>
      <c r="AB90" s="23" t="s">
        <v>19</v>
      </c>
      <c r="AC90" s="24">
        <f>U25</f>
        <v>5742000000</v>
      </c>
    </row>
    <row r="91" spans="1:29" ht="20" x14ac:dyDescent="0.25">
      <c r="A91" s="5" t="s">
        <v>76</v>
      </c>
      <c r="B91" s="1" t="s">
        <v>92</v>
      </c>
      <c r="C91" s="1">
        <v>-6283000</v>
      </c>
      <c r="D91" s="1">
        <v>-10529000</v>
      </c>
      <c r="E91" s="1">
        <v>-73055000</v>
      </c>
      <c r="F91" s="1">
        <v>-153075000</v>
      </c>
      <c r="G91" s="1">
        <v>-119321000</v>
      </c>
      <c r="H91" s="1">
        <v>-2954949000</v>
      </c>
      <c r="I91" s="1">
        <v>-5661855000</v>
      </c>
      <c r="J91" s="1">
        <v>-6451833000</v>
      </c>
      <c r="K91" s="1">
        <v>-1932000000</v>
      </c>
      <c r="L91" s="1">
        <v>-441000000</v>
      </c>
      <c r="M91" s="1">
        <v>-503000000</v>
      </c>
      <c r="N91" s="1">
        <v>-765000000</v>
      </c>
      <c r="O91" s="1">
        <v>-107000000</v>
      </c>
      <c r="P91" s="1">
        <v>-105000000</v>
      </c>
      <c r="Q91" s="1">
        <v>-2701000000</v>
      </c>
      <c r="R91" s="1">
        <v>-8317000000</v>
      </c>
      <c r="S91" s="1">
        <v>-8275000000</v>
      </c>
      <c r="T91" s="1">
        <v>-207000000</v>
      </c>
      <c r="U91" s="1">
        <v>-7901000000</v>
      </c>
      <c r="AB91" s="33" t="s">
        <v>132</v>
      </c>
      <c r="AC91" s="34">
        <f>AC89/AC90</f>
        <v>0.23510971786833856</v>
      </c>
    </row>
    <row r="92" spans="1:29" ht="20" x14ac:dyDescent="0.25">
      <c r="A92" s="5" t="s">
        <v>77</v>
      </c>
      <c r="B92" s="1" t="s">
        <v>92</v>
      </c>
      <c r="C92" s="1">
        <v>5640000</v>
      </c>
      <c r="D92" s="1">
        <v>5422000</v>
      </c>
      <c r="E92" s="1">
        <v>6952000</v>
      </c>
      <c r="F92" s="1">
        <v>8445044000</v>
      </c>
      <c r="G92" s="1">
        <v>37200000</v>
      </c>
      <c r="H92" s="1">
        <v>431300000</v>
      </c>
      <c r="I92" s="1">
        <v>2094619000</v>
      </c>
      <c r="J92" s="1">
        <v>1720900000</v>
      </c>
      <c r="K92" s="1">
        <v>1794000000</v>
      </c>
      <c r="L92" s="1">
        <v>1452000000</v>
      </c>
      <c r="M92" s="1">
        <v>1470000000</v>
      </c>
      <c r="N92" s="1">
        <v>1534000000</v>
      </c>
      <c r="O92" s="1">
        <v>1366000000</v>
      </c>
      <c r="P92" s="1">
        <v>233000000</v>
      </c>
      <c r="Q92" s="1">
        <v>856000000</v>
      </c>
      <c r="R92" s="1">
        <v>1171000000</v>
      </c>
      <c r="S92" s="1">
        <v>7005000000</v>
      </c>
      <c r="T92" s="1">
        <v>5015000000</v>
      </c>
      <c r="U92" s="1">
        <v>2452000000</v>
      </c>
      <c r="AB92" s="35" t="s">
        <v>133</v>
      </c>
      <c r="AC92" s="36">
        <f>AC88*(1-AC91)</f>
        <v>7.0157889941255519E-2</v>
      </c>
    </row>
    <row r="93" spans="1:29" ht="19" x14ac:dyDescent="0.25">
      <c r="A93" s="5" t="s">
        <v>78</v>
      </c>
      <c r="B93" s="1" t="s">
        <v>92</v>
      </c>
      <c r="C93" s="1">
        <v>-1663879000</v>
      </c>
      <c r="D93" s="1">
        <v>-3883321000</v>
      </c>
      <c r="E93" s="1">
        <v>110915000</v>
      </c>
      <c r="F93" s="1">
        <v>-9763849000</v>
      </c>
      <c r="G93" s="1">
        <v>-5864560000</v>
      </c>
      <c r="H93" s="1">
        <v>-3583338000</v>
      </c>
      <c r="I93" s="1">
        <v>-1101040000</v>
      </c>
      <c r="J93" s="1">
        <v>-2877899000</v>
      </c>
      <c r="K93" s="1">
        <v>-5362000000</v>
      </c>
      <c r="L93" s="1">
        <v>-3943000000</v>
      </c>
      <c r="M93" s="1">
        <v>-5019000000</v>
      </c>
      <c r="N93" s="1">
        <v>-3471000000</v>
      </c>
      <c r="O93" s="1">
        <v>-5974000000</v>
      </c>
      <c r="P93" s="1">
        <v>-8687000000</v>
      </c>
      <c r="Q93" s="1">
        <v>-8480000000</v>
      </c>
      <c r="R93" s="1">
        <v>-7844000000</v>
      </c>
      <c r="S93" s="1">
        <v>3045000000</v>
      </c>
      <c r="T93" s="1">
        <v>-4574000000</v>
      </c>
      <c r="U93" s="1">
        <v>-20188000000</v>
      </c>
      <c r="AB93" s="61" t="s">
        <v>134</v>
      </c>
      <c r="AC93" s="62"/>
    </row>
    <row r="94" spans="1:29" ht="20" x14ac:dyDescent="0.25">
      <c r="A94" s="6" t="s">
        <v>79</v>
      </c>
      <c r="B94" s="10" t="s">
        <v>92</v>
      </c>
      <c r="C94" s="10">
        <v>-1763234000</v>
      </c>
      <c r="D94" s="10">
        <v>-4309817000</v>
      </c>
      <c r="E94" s="10">
        <v>-2023830000</v>
      </c>
      <c r="F94" s="10">
        <v>-1595145000</v>
      </c>
      <c r="G94" s="10">
        <v>-6130962000</v>
      </c>
      <c r="H94" s="10">
        <v>-6160780000</v>
      </c>
      <c r="I94" s="10">
        <v>-4722952000</v>
      </c>
      <c r="J94" s="10">
        <v>-8121550000</v>
      </c>
      <c r="K94" s="10">
        <v>-5693000000</v>
      </c>
      <c r="L94" s="10">
        <v>-3163000000</v>
      </c>
      <c r="M94" s="10">
        <v>-4197000000</v>
      </c>
      <c r="N94" s="10">
        <v>-2868000000</v>
      </c>
      <c r="O94" s="10">
        <v>-4894000000</v>
      </c>
      <c r="P94" s="10">
        <v>-8777000000</v>
      </c>
      <c r="Q94" s="10">
        <v>-10579000000</v>
      </c>
      <c r="R94" s="10">
        <v>-15274000000</v>
      </c>
      <c r="S94" s="10">
        <v>1514000000</v>
      </c>
      <c r="T94" s="10">
        <v>40000000</v>
      </c>
      <c r="U94" s="10">
        <v>-25637000000</v>
      </c>
      <c r="AB94" s="23" t="s">
        <v>135</v>
      </c>
      <c r="AC94" s="37">
        <v>4.095E-2</v>
      </c>
    </row>
    <row r="95" spans="1:29" ht="20" x14ac:dyDescent="0.25">
      <c r="A95" s="5" t="s">
        <v>80</v>
      </c>
      <c r="B95" s="1" t="s">
        <v>92</v>
      </c>
      <c r="C95" s="1">
        <v>-104451000</v>
      </c>
      <c r="D95" s="1">
        <v>-321242000</v>
      </c>
      <c r="E95" s="1">
        <v>-45621000</v>
      </c>
      <c r="F95" s="1">
        <v>-1486271000</v>
      </c>
      <c r="G95" s="1">
        <v>-397606000</v>
      </c>
      <c r="H95" s="1">
        <v>-904211000</v>
      </c>
      <c r="I95" s="1">
        <v>-9946440000</v>
      </c>
      <c r="J95" s="1">
        <v>-6057138000</v>
      </c>
      <c r="K95" s="1">
        <v>-3765000000</v>
      </c>
      <c r="L95" s="1">
        <v>-3638000000</v>
      </c>
      <c r="M95" s="1">
        <v>-4678000000</v>
      </c>
      <c r="N95" s="1">
        <v>-3634000000</v>
      </c>
      <c r="O95" s="1">
        <v>-3419000000</v>
      </c>
      <c r="P95" s="1">
        <v>-5363000000</v>
      </c>
      <c r="Q95" s="1">
        <v>-6203000000</v>
      </c>
      <c r="R95" s="1">
        <v>-6573000000</v>
      </c>
      <c r="S95" s="1">
        <v>-5286000000</v>
      </c>
      <c r="T95" s="1">
        <v>-4373000000</v>
      </c>
      <c r="U95" s="1">
        <v>-5229000000</v>
      </c>
      <c r="AB95" s="23" t="s">
        <v>136</v>
      </c>
      <c r="AC95" s="38" cm="1">
        <f t="array" ref="AC95">_FV(A1,"Beta")</f>
        <v>1.4236</v>
      </c>
    </row>
    <row r="96" spans="1:29" ht="20" x14ac:dyDescent="0.25">
      <c r="A96" s="5" t="s">
        <v>81</v>
      </c>
      <c r="B96" s="1" t="s">
        <v>92</v>
      </c>
      <c r="C96" s="1" t="s">
        <v>92</v>
      </c>
      <c r="D96" s="1" t="s">
        <v>92</v>
      </c>
      <c r="E96" s="1" t="s">
        <v>92</v>
      </c>
      <c r="F96" s="1" t="s">
        <v>92</v>
      </c>
      <c r="G96" s="1" t="s">
        <v>92</v>
      </c>
      <c r="H96" s="1">
        <v>533822000</v>
      </c>
      <c r="I96" s="1">
        <v>1323000</v>
      </c>
      <c r="J96" s="1">
        <v>22646000</v>
      </c>
      <c r="K96" s="1">
        <v>26000000</v>
      </c>
      <c r="L96" s="1">
        <v>13000000</v>
      </c>
      <c r="M96" s="1">
        <v>5000000</v>
      </c>
      <c r="N96" s="1">
        <v>5000000</v>
      </c>
      <c r="O96" s="1">
        <v>7000000</v>
      </c>
      <c r="P96" s="1">
        <v>5000000</v>
      </c>
      <c r="Q96" s="1">
        <v>6000000</v>
      </c>
      <c r="R96" s="1">
        <v>7000000</v>
      </c>
      <c r="S96" s="1">
        <v>10000000</v>
      </c>
      <c r="T96" s="1">
        <v>9000000</v>
      </c>
      <c r="U96" s="1">
        <v>10000000</v>
      </c>
      <c r="AB96" s="23" t="s">
        <v>137</v>
      </c>
      <c r="AC96" s="37">
        <v>8.4000000000000005E-2</v>
      </c>
    </row>
    <row r="97" spans="1:29" ht="20" x14ac:dyDescent="0.25">
      <c r="A97" s="5" t="s">
        <v>82</v>
      </c>
      <c r="B97" s="1" t="s">
        <v>92</v>
      </c>
      <c r="C97" s="1" t="s">
        <v>92</v>
      </c>
      <c r="D97" s="1" t="s">
        <v>92</v>
      </c>
      <c r="E97" s="1" t="s">
        <v>92</v>
      </c>
      <c r="F97" s="1" t="s">
        <v>92</v>
      </c>
      <c r="G97" s="1" t="s">
        <v>92</v>
      </c>
      <c r="H97" s="1">
        <v>-11385000</v>
      </c>
      <c r="I97" s="1">
        <v>-1232799000</v>
      </c>
      <c r="J97" s="1">
        <v>-434796000</v>
      </c>
      <c r="K97" s="1">
        <v>-1216000000</v>
      </c>
      <c r="L97" s="1">
        <v>-1296000000</v>
      </c>
      <c r="M97" s="1">
        <v>-1564000000</v>
      </c>
      <c r="N97" s="1">
        <v>-1715000000</v>
      </c>
      <c r="O97" s="1">
        <v>-1908000000</v>
      </c>
      <c r="P97" s="1">
        <v>-2656000000</v>
      </c>
      <c r="Q97" s="1">
        <v>-2065000000</v>
      </c>
      <c r="R97" s="1">
        <v>-1768000000</v>
      </c>
      <c r="S97" s="1">
        <v>-348000000</v>
      </c>
      <c r="T97" s="1">
        <v>-2260000000</v>
      </c>
      <c r="U97" s="1">
        <v>-2359000000</v>
      </c>
      <c r="AB97" s="35" t="s">
        <v>138</v>
      </c>
      <c r="AC97" s="36">
        <f>(AC94)+((AC95)*(AC96-AC94))</f>
        <v>0.10223598</v>
      </c>
    </row>
    <row r="98" spans="1:29" ht="19" x14ac:dyDescent="0.25">
      <c r="A98" s="5" t="s">
        <v>83</v>
      </c>
      <c r="B98" s="1" t="s">
        <v>92</v>
      </c>
      <c r="C98" s="1">
        <v>-637000000</v>
      </c>
      <c r="D98" s="1" t="s">
        <v>92</v>
      </c>
      <c r="E98" s="1">
        <v>-500000000</v>
      </c>
      <c r="F98" s="1">
        <v>-879146000</v>
      </c>
      <c r="G98" s="1">
        <v>-116956000</v>
      </c>
      <c r="H98" s="1">
        <v>-101034000</v>
      </c>
      <c r="I98" s="1">
        <v>-845431000</v>
      </c>
      <c r="J98" s="1">
        <v>-109573000</v>
      </c>
      <c r="K98" s="1">
        <v>-209000000</v>
      </c>
      <c r="L98" s="1">
        <v>-399000000</v>
      </c>
      <c r="M98" s="1">
        <v>-467000000</v>
      </c>
      <c r="N98" s="1">
        <v>-515000000</v>
      </c>
      <c r="O98" s="1">
        <v>-514000000</v>
      </c>
      <c r="P98" s="1">
        <v>-527000000</v>
      </c>
      <c r="Q98" s="1">
        <v>-552000000</v>
      </c>
      <c r="R98" s="1">
        <v>-573000000</v>
      </c>
      <c r="S98" s="1">
        <v>-576000000</v>
      </c>
      <c r="T98" s="1">
        <v>-636000000</v>
      </c>
      <c r="U98" s="1">
        <v>-703000000</v>
      </c>
      <c r="AB98" s="61" t="s">
        <v>139</v>
      </c>
      <c r="AC98" s="62"/>
    </row>
    <row r="99" spans="1:29" ht="20" x14ac:dyDescent="0.25">
      <c r="A99" s="5" t="s">
        <v>84</v>
      </c>
      <c r="B99" s="1" t="s">
        <v>92</v>
      </c>
      <c r="C99" s="1">
        <v>462985000</v>
      </c>
      <c r="D99" s="1">
        <v>2747438000</v>
      </c>
      <c r="E99" s="1">
        <v>1166876000</v>
      </c>
      <c r="F99" s="1">
        <v>9824410000</v>
      </c>
      <c r="G99" s="1">
        <v>3550005000</v>
      </c>
      <c r="H99" s="1">
        <v>5895272000</v>
      </c>
      <c r="I99" s="1">
        <v>4951727000</v>
      </c>
      <c r="J99" s="1">
        <v>8841906000</v>
      </c>
      <c r="K99" s="1">
        <v>8892000000</v>
      </c>
      <c r="L99" s="1">
        <v>8936000000</v>
      </c>
      <c r="M99" s="1">
        <v>7805000000</v>
      </c>
      <c r="N99" s="1">
        <v>7161000000</v>
      </c>
      <c r="O99" s="1">
        <v>8645000000</v>
      </c>
      <c r="P99" s="1">
        <v>13502000000</v>
      </c>
      <c r="Q99" s="1">
        <v>15960000000</v>
      </c>
      <c r="R99" s="1">
        <v>9804000000</v>
      </c>
      <c r="S99" s="1">
        <v>5115000000</v>
      </c>
      <c r="T99" s="1">
        <v>-1056000000</v>
      </c>
      <c r="U99" s="1">
        <v>24343000000</v>
      </c>
      <c r="AB99" s="23" t="s">
        <v>140</v>
      </c>
      <c r="AC99" s="24">
        <f>AC86+AC87</f>
        <v>20333000000</v>
      </c>
    </row>
    <row r="100" spans="1:29" ht="20" x14ac:dyDescent="0.25">
      <c r="A100" s="6" t="s">
        <v>85</v>
      </c>
      <c r="B100" s="10" t="s">
        <v>92</v>
      </c>
      <c r="C100" s="10">
        <v>-278466000</v>
      </c>
      <c r="D100" s="10">
        <v>2426196000</v>
      </c>
      <c r="E100" s="10">
        <v>621255000</v>
      </c>
      <c r="F100" s="10">
        <v>7458993000</v>
      </c>
      <c r="G100" s="10">
        <v>3035443000</v>
      </c>
      <c r="H100" s="10">
        <v>5412464000</v>
      </c>
      <c r="I100" s="10">
        <v>-7071620000</v>
      </c>
      <c r="J100" s="10">
        <v>2263045000</v>
      </c>
      <c r="K100" s="10">
        <v>3728000000</v>
      </c>
      <c r="L100" s="10">
        <v>3616000000</v>
      </c>
      <c r="M100" s="10">
        <v>1101000000</v>
      </c>
      <c r="N100" s="10">
        <v>1302000000</v>
      </c>
      <c r="O100" s="10">
        <v>2811000000</v>
      </c>
      <c r="P100" s="10">
        <v>4961000000</v>
      </c>
      <c r="Q100" s="10">
        <v>7146000000</v>
      </c>
      <c r="R100" s="10">
        <v>897000000</v>
      </c>
      <c r="S100" s="10">
        <v>-1085000000</v>
      </c>
      <c r="T100" s="10">
        <v>-8316000000</v>
      </c>
      <c r="U100" s="10">
        <v>16062000000</v>
      </c>
      <c r="AB100" s="33" t="s">
        <v>141</v>
      </c>
      <c r="AC100" s="34">
        <f>AC99/AC103</f>
        <v>0.42849941540482056</v>
      </c>
    </row>
    <row r="101" spans="1:29" ht="20" x14ac:dyDescent="0.25">
      <c r="A101" s="5" t="s">
        <v>86</v>
      </c>
      <c r="B101" s="1" t="s">
        <v>92</v>
      </c>
      <c r="C101" s="1">
        <v>3496000</v>
      </c>
      <c r="D101" s="1">
        <v>-1583000</v>
      </c>
      <c r="E101" s="1">
        <v>663000</v>
      </c>
      <c r="F101" s="1">
        <v>10865000</v>
      </c>
      <c r="G101" s="1">
        <v>-24592000</v>
      </c>
      <c r="H101" s="1" t="s">
        <v>92</v>
      </c>
      <c r="I101" s="1" t="s">
        <v>92</v>
      </c>
      <c r="J101" s="1" t="s">
        <v>92</v>
      </c>
      <c r="K101" s="1" t="s">
        <v>92</v>
      </c>
      <c r="L101" s="1" t="s">
        <v>92</v>
      </c>
      <c r="M101" s="1" t="s">
        <v>92</v>
      </c>
      <c r="N101" s="1" t="s">
        <v>92</v>
      </c>
      <c r="O101" s="1" t="s">
        <v>92</v>
      </c>
      <c r="P101" s="1" t="s">
        <v>92</v>
      </c>
      <c r="Q101" s="1" t="s">
        <v>92</v>
      </c>
      <c r="R101" s="1" t="s">
        <v>92</v>
      </c>
      <c r="S101" s="1" t="s">
        <v>92</v>
      </c>
      <c r="T101" s="1" t="s">
        <v>92</v>
      </c>
      <c r="U101" s="1" t="s">
        <v>92</v>
      </c>
      <c r="AB101" s="23" t="s">
        <v>142</v>
      </c>
      <c r="AC101" s="39" cm="1">
        <f t="array" ref="AC101">_FV(A1,"Market cap",TRUE)</f>
        <v>27118640000</v>
      </c>
    </row>
    <row r="102" spans="1:29" ht="20" x14ac:dyDescent="0.25">
      <c r="A102" s="6" t="s">
        <v>87</v>
      </c>
      <c r="B102" s="10" t="s">
        <v>92</v>
      </c>
      <c r="C102" s="10">
        <v>-450245000</v>
      </c>
      <c r="D102" s="10">
        <v>-249130000</v>
      </c>
      <c r="E102" s="10">
        <v>318875000</v>
      </c>
      <c r="F102" s="10">
        <v>7912738000</v>
      </c>
      <c r="G102" s="10">
        <v>1384048000</v>
      </c>
      <c r="H102" s="10">
        <v>2849576000</v>
      </c>
      <c r="I102" s="10">
        <v>-7921986000</v>
      </c>
      <c r="J102" s="10">
        <v>-2248890000</v>
      </c>
      <c r="K102" s="10">
        <v>1076000000</v>
      </c>
      <c r="L102" s="10">
        <v>3970000000</v>
      </c>
      <c r="M102" s="10">
        <v>730000000</v>
      </c>
      <c r="N102" s="10">
        <v>2288000000</v>
      </c>
      <c r="O102" s="10">
        <v>2342000000</v>
      </c>
      <c r="P102" s="10">
        <v>1392000000</v>
      </c>
      <c r="Q102" s="10">
        <v>1758000000</v>
      </c>
      <c r="R102" s="10">
        <v>-8181000000</v>
      </c>
      <c r="S102" s="10">
        <v>6625000000</v>
      </c>
      <c r="T102" s="10">
        <v>-2257000000</v>
      </c>
      <c r="U102" s="10">
        <v>-2435000000</v>
      </c>
      <c r="AB102" s="33" t="s">
        <v>143</v>
      </c>
      <c r="AC102" s="34">
        <f>AC101/AC103</f>
        <v>0.57150058459517938</v>
      </c>
    </row>
    <row r="103" spans="1:29" ht="20" x14ac:dyDescent="0.25">
      <c r="A103" s="5" t="s">
        <v>88</v>
      </c>
      <c r="B103" s="1" t="s">
        <v>92</v>
      </c>
      <c r="C103" s="1">
        <v>1254857000</v>
      </c>
      <c r="D103" s="1">
        <v>804612000</v>
      </c>
      <c r="E103" s="1">
        <v>555482000</v>
      </c>
      <c r="F103" s="1">
        <v>874357000</v>
      </c>
      <c r="G103" s="1">
        <v>8787095000</v>
      </c>
      <c r="H103" s="1">
        <v>10171143000</v>
      </c>
      <c r="I103" s="1">
        <v>13020719000</v>
      </c>
      <c r="J103" s="1">
        <v>5098733000</v>
      </c>
      <c r="K103" s="1">
        <v>2850000000</v>
      </c>
      <c r="L103" s="1">
        <v>2584000000</v>
      </c>
      <c r="M103" s="1">
        <v>6554000000</v>
      </c>
      <c r="N103" s="1">
        <v>7284000000</v>
      </c>
      <c r="O103" s="1">
        <v>9572000000</v>
      </c>
      <c r="P103" s="1">
        <v>11914000000</v>
      </c>
      <c r="Q103" s="1">
        <v>13387000000</v>
      </c>
      <c r="R103" s="1">
        <v>15145000000</v>
      </c>
      <c r="S103" s="1">
        <v>6964000000</v>
      </c>
      <c r="T103" s="1">
        <v>13589000000</v>
      </c>
      <c r="U103" s="1">
        <v>11332000000</v>
      </c>
      <c r="AB103" s="35" t="s">
        <v>144</v>
      </c>
      <c r="AC103" s="40">
        <f>AC99+AC101</f>
        <v>47451640000</v>
      </c>
    </row>
    <row r="104" spans="1:29" ht="20" thickBot="1" x14ac:dyDescent="0.3">
      <c r="A104" s="7" t="s">
        <v>89</v>
      </c>
      <c r="B104" s="11" t="s">
        <v>92</v>
      </c>
      <c r="C104" s="11">
        <v>804612000</v>
      </c>
      <c r="D104" s="11">
        <v>555482000</v>
      </c>
      <c r="E104" s="11">
        <v>874357000</v>
      </c>
      <c r="F104" s="11">
        <v>8787095000</v>
      </c>
      <c r="G104" s="11">
        <v>10171143000</v>
      </c>
      <c r="H104" s="11">
        <v>13020719000</v>
      </c>
      <c r="I104" s="11">
        <v>5098733000</v>
      </c>
      <c r="J104" s="11">
        <v>2849843000</v>
      </c>
      <c r="K104" s="11">
        <v>3926000000</v>
      </c>
      <c r="L104" s="11">
        <v>6554000000</v>
      </c>
      <c r="M104" s="11">
        <v>7284000000</v>
      </c>
      <c r="N104" s="11">
        <v>9572000000</v>
      </c>
      <c r="O104" s="11">
        <v>11914000000</v>
      </c>
      <c r="P104" s="11">
        <v>13306000000</v>
      </c>
      <c r="Q104" s="11">
        <v>15145000000</v>
      </c>
      <c r="R104" s="11">
        <v>6964000000</v>
      </c>
      <c r="S104" s="11">
        <v>13589000000</v>
      </c>
      <c r="T104" s="11">
        <v>11332000000</v>
      </c>
      <c r="U104" s="11">
        <v>8897000000</v>
      </c>
      <c r="AB104" s="61" t="s">
        <v>145</v>
      </c>
      <c r="AC104" s="62"/>
    </row>
    <row r="105" spans="1:29" ht="21" thickTop="1" x14ac:dyDescent="0.25">
      <c r="A105" s="14" t="s">
        <v>107</v>
      </c>
      <c r="B105" s="1"/>
      <c r="C105" s="15" t="e">
        <f>(C106/B106)-1</f>
        <v>#VALUE!</v>
      </c>
      <c r="D105" s="15">
        <f>(D106/C106)-1</f>
        <v>3.2811212646391086E-2</v>
      </c>
      <c r="E105" s="15">
        <f>(E106/D106)-1</f>
        <v>2.5046956949140942E-2</v>
      </c>
      <c r="F105" s="15">
        <f>(F106/E106)-1</f>
        <v>0.21763044862606207</v>
      </c>
      <c r="G105" s="15">
        <f>(G106/F106)-1</f>
        <v>1.2974887485935742</v>
      </c>
      <c r="H105" s="15">
        <f t="shared" ref="H105:U105" si="8">(H106/G106)-1</f>
        <v>-0.19646367738645776</v>
      </c>
      <c r="I105" s="15">
        <f t="shared" si="8"/>
        <v>7.7258282006230639E-2</v>
      </c>
      <c r="J105" s="15">
        <f t="shared" si="8"/>
        <v>-8.3777511780005254E-2</v>
      </c>
      <c r="K105" s="15">
        <f t="shared" si="8"/>
        <v>-0.17182548587715174</v>
      </c>
      <c r="L105" s="15">
        <f t="shared" si="8"/>
        <v>0.13427683810838809</v>
      </c>
      <c r="M105" s="15">
        <f t="shared" si="8"/>
        <v>0.12020693852708453</v>
      </c>
      <c r="N105" s="15">
        <f t="shared" si="8"/>
        <v>1.3583265417005386E-3</v>
      </c>
      <c r="O105" s="15">
        <f t="shared" si="8"/>
        <v>0.15192620727075412</v>
      </c>
      <c r="P105" s="15">
        <f t="shared" si="8"/>
        <v>0.17522373999057939</v>
      </c>
      <c r="Q105" s="15">
        <f t="shared" si="8"/>
        <v>-1.0621242484969984E-2</v>
      </c>
      <c r="R105" s="15">
        <f t="shared" si="8"/>
        <v>0.19748835325096215</v>
      </c>
      <c r="S105" s="15">
        <f t="shared" si="8"/>
        <v>3.8903924221922459E-3</v>
      </c>
      <c r="T105" s="15">
        <f t="shared" si="8"/>
        <v>-1.8534119629317614E-2</v>
      </c>
      <c r="U105" s="15">
        <f t="shared" si="8"/>
        <v>0.22575107296137342</v>
      </c>
      <c r="V105" s="15"/>
      <c r="W105" s="15"/>
      <c r="X105" s="15"/>
      <c r="Y105" s="15"/>
      <c r="Z105" s="15"/>
      <c r="AA105" s="15"/>
      <c r="AB105" s="25" t="s">
        <v>108</v>
      </c>
      <c r="AC105" s="26">
        <f>(AC100*AC92)+(AC102*AC97)</f>
        <v>8.8490537162524793E-2</v>
      </c>
    </row>
    <row r="106" spans="1:29" ht="19" x14ac:dyDescent="0.25">
      <c r="A106" s="5" t="s">
        <v>90</v>
      </c>
      <c r="B106" s="1" t="s">
        <v>92</v>
      </c>
      <c r="C106" s="1">
        <v>1489247000</v>
      </c>
      <c r="D106" s="1">
        <v>1538111000</v>
      </c>
      <c r="E106" s="1">
        <v>1576636000</v>
      </c>
      <c r="F106" s="1">
        <v>1919760000</v>
      </c>
      <c r="G106" s="1">
        <v>4410627000</v>
      </c>
      <c r="H106" s="1">
        <v>3544099000</v>
      </c>
      <c r="I106" s="1">
        <v>3817910000</v>
      </c>
      <c r="J106" s="1">
        <v>3498055000</v>
      </c>
      <c r="K106" s="1">
        <v>2897000000</v>
      </c>
      <c r="L106" s="1">
        <v>3286000000</v>
      </c>
      <c r="M106" s="1">
        <v>3681000000</v>
      </c>
      <c r="N106" s="1">
        <v>3686000000</v>
      </c>
      <c r="O106" s="1">
        <v>4246000000</v>
      </c>
      <c r="P106" s="1">
        <v>4990000000</v>
      </c>
      <c r="Q106" s="1">
        <v>4937000000</v>
      </c>
      <c r="R106" s="1">
        <v>5912000000</v>
      </c>
      <c r="S106" s="1">
        <v>5935000000</v>
      </c>
      <c r="T106" s="1">
        <v>5825000000</v>
      </c>
      <c r="U106" s="1">
        <v>7140000000</v>
      </c>
      <c r="V106" s="41">
        <f>U106*(1+$AC$106)</f>
        <v>7451217646.111762</v>
      </c>
      <c r="W106" s="41">
        <f t="shared" ref="W106:Z106" si="9">V106*(1+$AC$106)</f>
        <v>7776000617.6088667</v>
      </c>
      <c r="X106" s="41">
        <f t="shared" si="9"/>
        <v>8114940198.6138859</v>
      </c>
      <c r="Y106" s="41">
        <f t="shared" si="9"/>
        <v>8468653446.0859203</v>
      </c>
      <c r="Z106" s="41">
        <f t="shared" si="9"/>
        <v>8837784313.204565</v>
      </c>
      <c r="AA106" s="42" t="s">
        <v>146</v>
      </c>
      <c r="AB106" s="43" t="s">
        <v>147</v>
      </c>
      <c r="AC106" s="44">
        <f>(SUM(V4:Z4)/5)</f>
        <v>4.3587905617893871E-2</v>
      </c>
    </row>
    <row r="107" spans="1:29"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42"/>
      <c r="W107" s="42"/>
      <c r="X107" s="42"/>
      <c r="Y107" s="42"/>
      <c r="Z107" s="45">
        <f>Z106*(1+AC107)/(AC108-AC107)</f>
        <v>142678410451.08658</v>
      </c>
      <c r="AA107" s="46" t="s">
        <v>148</v>
      </c>
      <c r="AB107" s="47" t="s">
        <v>149</v>
      </c>
      <c r="AC107" s="48">
        <v>2.5000000000000001E-2</v>
      </c>
    </row>
    <row r="108" spans="1:29" ht="19" x14ac:dyDescent="0.25">
      <c r="V108" s="45">
        <f t="shared" ref="V108:X108" si="10">V107+V106</f>
        <v>7451217646.111762</v>
      </c>
      <c r="W108" s="45">
        <f t="shared" si="10"/>
        <v>7776000617.6088667</v>
      </c>
      <c r="X108" s="45">
        <f t="shared" si="10"/>
        <v>8114940198.6138859</v>
      </c>
      <c r="Y108" s="45">
        <f>Y107+Y106</f>
        <v>8468653446.0859203</v>
      </c>
      <c r="Z108" s="45">
        <f>Z107+Z106</f>
        <v>151516194764.29114</v>
      </c>
      <c r="AA108" s="46" t="s">
        <v>144</v>
      </c>
      <c r="AB108" s="49" t="s">
        <v>150</v>
      </c>
      <c r="AC108" s="50">
        <f>AC105</f>
        <v>8.8490537162524793E-2</v>
      </c>
    </row>
    <row r="109" spans="1:29" ht="19" x14ac:dyDescent="0.25">
      <c r="V109" s="63" t="s">
        <v>151</v>
      </c>
      <c r="W109" s="64"/>
    </row>
    <row r="110" spans="1:29" ht="20" x14ac:dyDescent="0.25">
      <c r="V110" s="51" t="s">
        <v>152</v>
      </c>
      <c r="W110" s="39">
        <f>NPV(AC108,V108,W108,X108,Y108,Z108)</f>
        <v>124893440002.79373</v>
      </c>
    </row>
    <row r="111" spans="1:29" ht="20" x14ac:dyDescent="0.25">
      <c r="V111" s="51" t="s">
        <v>153</v>
      </c>
      <c r="W111" s="39">
        <f>U40</f>
        <v>28093000000</v>
      </c>
    </row>
    <row r="112" spans="1:29" ht="20" x14ac:dyDescent="0.25">
      <c r="V112" s="51" t="s">
        <v>140</v>
      </c>
      <c r="W112" s="39">
        <f>AC99</f>
        <v>20333000000</v>
      </c>
    </row>
    <row r="113" spans="22:23" ht="20" x14ac:dyDescent="0.25">
      <c r="V113" s="51" t="s">
        <v>154</v>
      </c>
      <c r="W113" s="39">
        <f>W110+W111-W112</f>
        <v>132653440002.79373</v>
      </c>
    </row>
    <row r="114" spans="22:23" ht="20" x14ac:dyDescent="0.25">
      <c r="V114" s="51" t="s">
        <v>159</v>
      </c>
      <c r="W114" s="52" cm="1">
        <f t="array" ref="W114">_FV(A1,"Shares outstanding",TRUE)</f>
        <v>259360600</v>
      </c>
    </row>
    <row r="115" spans="22:23" ht="20" x14ac:dyDescent="0.25">
      <c r="V115" s="53" t="s">
        <v>155</v>
      </c>
      <c r="W115" s="54">
        <f>W113/W114</f>
        <v>511.46334486731496</v>
      </c>
    </row>
    <row r="116" spans="22:23" ht="20" x14ac:dyDescent="0.25">
      <c r="V116" s="51" t="s">
        <v>156</v>
      </c>
      <c r="W116" s="55" cm="1">
        <f t="array" ref="W116">_FV(A1,"Price")</f>
        <v>105.52</v>
      </c>
    </row>
    <row r="117" spans="22:23" ht="20" x14ac:dyDescent="0.25">
      <c r="V117" s="56" t="s">
        <v>157</v>
      </c>
      <c r="W117" s="57">
        <f>W115/W116-1</f>
        <v>3.8470749134506725</v>
      </c>
    </row>
    <row r="118" spans="22:23" ht="20" x14ac:dyDescent="0.25">
      <c r="V118" s="56" t="s">
        <v>158</v>
      </c>
      <c r="W118" s="58" t="str">
        <f>IF(W115&gt;W116,"BUY","SELL")</f>
        <v>BUY</v>
      </c>
    </row>
  </sheetData>
  <mergeCells count="6">
    <mergeCell ref="V109:W109"/>
    <mergeCell ref="AB83:AC83"/>
    <mergeCell ref="AB84:AC84"/>
    <mergeCell ref="AB93:AC93"/>
    <mergeCell ref="AB98:AC98"/>
    <mergeCell ref="AB104:AC104"/>
  </mergeCells>
  <hyperlinks>
    <hyperlink ref="A1" r:id="rId1" tooltip="https://roic.ai/company/DFS" display="ROIC.AI | DFS"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www.sec.gov/Archives/edgar/data/1393612/000119312508039547/0001193125-08-039547-index.htm" xr:uid="{00000000-0004-0000-0000-00000D000000}"/>
    <hyperlink ref="F74" r:id="rId11" tooltip="https://www.sec.gov/Archives/edgar/data/1393612/000119312508039547/0001193125-08-039547-index.htm" xr:uid="{00000000-0004-0000-0000-00000E000000}"/>
    <hyperlink ref="G36" r:id="rId12" tooltip="https://www.sec.gov/Archives/edgar/data/1393612/000119312509013205/0001193125-09-013205-index.htm" xr:uid="{00000000-0004-0000-0000-000010000000}"/>
    <hyperlink ref="G74" r:id="rId13" tooltip="https://www.sec.gov/Archives/edgar/data/1393612/000119312509013205/0001193125-09-013205-index.htm" xr:uid="{00000000-0004-0000-0000-000011000000}"/>
    <hyperlink ref="H36" r:id="rId14" tooltip="https://www.sec.gov/Archives/edgar/data/1393612/000119312510014549/0001193125-10-014549-index.htm" xr:uid="{00000000-0004-0000-0000-000013000000}"/>
    <hyperlink ref="H74" r:id="rId15" tooltip="https://www.sec.gov/Archives/edgar/data/1393612/000119312510014549/0001193125-10-014549-index.htm" xr:uid="{00000000-0004-0000-0000-000014000000}"/>
    <hyperlink ref="I36" r:id="rId16" tooltip="https://www.sec.gov/Archives/edgar/data/1393612/000119312511014919/0001193125-11-014919-index.htm" xr:uid="{00000000-0004-0000-0000-000016000000}"/>
    <hyperlink ref="I74" r:id="rId17" tooltip="https://www.sec.gov/Archives/edgar/data/1393612/000119312511014919/0001193125-11-014919-index.htm" xr:uid="{00000000-0004-0000-0000-000017000000}"/>
    <hyperlink ref="J36" r:id="rId18" tooltip="https://www.sec.gov/Archives/edgar/data/1393612/000139361212000008/0001393612-12-000008-index.htm" xr:uid="{00000000-0004-0000-0000-000019000000}"/>
    <hyperlink ref="J74" r:id="rId19" tooltip="https://www.sec.gov/Archives/edgar/data/1393612/000139361212000008/0001393612-12-000008-index.htm" xr:uid="{00000000-0004-0000-0000-00001A000000}"/>
    <hyperlink ref="K36" r:id="rId20" tooltip="https://www.sec.gov/Archives/edgar/data/1393612/000139361213000004/0001393612-13-000004-index.htm" xr:uid="{00000000-0004-0000-0000-00001C000000}"/>
    <hyperlink ref="K74" r:id="rId21" tooltip="https://www.sec.gov/Archives/edgar/data/1393612/000139361213000004/0001393612-13-000004-index.htm" xr:uid="{00000000-0004-0000-0000-00001D000000}"/>
    <hyperlink ref="L36" r:id="rId22" tooltip="https://sec.gov" xr:uid="{00000000-0004-0000-0000-00001F000000}"/>
    <hyperlink ref="L74" r:id="rId23" tooltip="https://sec.gov" xr:uid="{00000000-0004-0000-0000-000020000000}"/>
    <hyperlink ref="M36" r:id="rId24" tooltip="https://www.sec.gov/Archives/edgar/data/1393612/000139361215000007/0001393612-15-000007-index.htm" xr:uid="{00000000-0004-0000-0000-000022000000}"/>
    <hyperlink ref="M74" r:id="rId25" tooltip="https://www.sec.gov/Archives/edgar/data/1393612/000139361215000007/0001393612-15-000007-index.htm" xr:uid="{00000000-0004-0000-0000-000023000000}"/>
    <hyperlink ref="N36" r:id="rId26" tooltip="https://www.sec.gov/Archives/edgar/data/1393612/000139361216000059/0001393612-16-000059-index.htm" xr:uid="{00000000-0004-0000-0000-000025000000}"/>
    <hyperlink ref="N74" r:id="rId27" tooltip="https://www.sec.gov/Archives/edgar/data/1393612/000139361216000059/0001393612-16-000059-index.htm" xr:uid="{00000000-0004-0000-0000-000026000000}"/>
    <hyperlink ref="O36" r:id="rId28" tooltip="https://www.sec.gov/Archives/edgar/data/1393612/000139361217000012/0001393612-17-000012-index.htm" xr:uid="{00000000-0004-0000-0000-000028000000}"/>
    <hyperlink ref="O74" r:id="rId29" tooltip="https://www.sec.gov/Archives/edgar/data/1393612/000139361217000012/0001393612-17-000012-index.htm" xr:uid="{00000000-0004-0000-0000-000029000000}"/>
    <hyperlink ref="P36" r:id="rId30" tooltip="https://www.sec.gov/Archives/edgar/data/1393612/000139361218000012/0001393612-18-000012-index.htm" xr:uid="{00000000-0004-0000-0000-00002B000000}"/>
    <hyperlink ref="P74" r:id="rId31" tooltip="https://www.sec.gov/Archives/edgar/data/1393612/000139361218000012/0001393612-18-000012-index.htm" xr:uid="{00000000-0004-0000-0000-00002C000000}"/>
    <hyperlink ref="Q36" r:id="rId32" tooltip="https://www.sec.gov/Archives/edgar/data/1393612/000139361219000011/0001393612-19-000011-index.htm" xr:uid="{00000000-0004-0000-0000-00002E000000}"/>
    <hyperlink ref="Q74" r:id="rId33" tooltip="https://www.sec.gov/Archives/edgar/data/1393612/000139361219000011/0001393612-19-000011-index.htm" xr:uid="{00000000-0004-0000-0000-00002F000000}"/>
    <hyperlink ref="R36" r:id="rId34" tooltip="https://www.sec.gov/Archives/edgar/data/1393612/000139361220000009/0001393612-20-000009-index.htm" xr:uid="{00000000-0004-0000-0000-000031000000}"/>
    <hyperlink ref="R74" r:id="rId35" tooltip="https://www.sec.gov/Archives/edgar/data/1393612/000139361220000009/0001393612-20-000009-index.htm" xr:uid="{00000000-0004-0000-0000-000032000000}"/>
    <hyperlink ref="S36" r:id="rId36" tooltip="https://www.sec.gov/Archives/edgar/data/1393612/000139361221000014/0001393612-21-000014-index.htm" xr:uid="{00000000-0004-0000-0000-000034000000}"/>
    <hyperlink ref="S74" r:id="rId37" tooltip="https://www.sec.gov/Archives/edgar/data/1393612/000139361221000014/0001393612-21-000014-index.htm" xr:uid="{00000000-0004-0000-0000-000035000000}"/>
    <hyperlink ref="T36" r:id="rId38" tooltip="https://www.sec.gov/Archives/edgar/data/1393612/000139361222000007/0001393612-22-000007-index.htm" xr:uid="{00000000-0004-0000-0000-000037000000}"/>
    <hyperlink ref="T74" r:id="rId39" tooltip="https://www.sec.gov/Archives/edgar/data/1393612/000139361222000007/0001393612-22-000007-index.htm" xr:uid="{00000000-0004-0000-0000-000038000000}"/>
    <hyperlink ref="U36" r:id="rId40" tooltip="https://www.sec.gov/Archives/edgar/data/1393612/000139361223000007/0001393612-23-000007-index.htm" xr:uid="{00000000-0004-0000-0000-00003A000000}"/>
    <hyperlink ref="U74" r:id="rId41" tooltip="https://www.sec.gov/Archives/edgar/data/1393612/000139361223000007/0001393612-23-000007-index.htm" xr:uid="{00000000-0004-0000-0000-00003B000000}"/>
    <hyperlink ref="V1" r:id="rId42" display="https://finbox.com/NYSE:DFS/explorer/revenue_proj" xr:uid="{0D25EFDB-FA92-0948-8A3E-61DE9FF0986C}"/>
  </hyperlinks>
  <pageMargins left="0.7" right="0.7" top="0.75" bottom="0.75" header="0.3" footer="0.3"/>
  <drawing r:id="rId4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2023-03-13T22:36:44Z</dcterms:created>
  <dcterms:modified xsi:type="dcterms:W3CDTF">2023-04-22T10:08:57Z</dcterms:modified>
</cp:coreProperties>
</file>