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926A7B52-B8B0-3847-A240-E84ED083351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6" i="1" l="1"/>
  <c r="O106" i="1"/>
  <c r="P106" i="1"/>
  <c r="Q106" i="1"/>
  <c r="M106" i="1"/>
  <c r="N116" i="1" a="1"/>
  <c r="N116" i="1"/>
  <c r="T101" i="1" a="1"/>
  <c r="T101" i="1"/>
  <c r="T95" i="1" a="1"/>
  <c r="T95" i="1"/>
  <c r="T86" i="1"/>
  <c r="T87" i="1"/>
  <c r="T99" i="1"/>
  <c r="T103" i="1"/>
  <c r="T100" i="1"/>
  <c r="T85" i="1"/>
  <c r="T88" i="1"/>
  <c r="T89" i="1"/>
  <c r="T90" i="1"/>
  <c r="T91" i="1"/>
  <c r="T92" i="1"/>
  <c r="T102" i="1"/>
  <c r="T97" i="1"/>
  <c r="T105" i="1"/>
  <c r="T108" i="1"/>
  <c r="M108" i="1"/>
  <c r="N108" i="1"/>
  <c r="O108" i="1"/>
  <c r="P108" i="1"/>
  <c r="Q107" i="1"/>
  <c r="Q108" i="1"/>
  <c r="N110" i="1"/>
  <c r="N111" i="1"/>
  <c r="N112" i="1"/>
  <c r="N113" i="1"/>
  <c r="R16" i="1"/>
  <c r="N114" i="1"/>
  <c r="N115" i="1"/>
  <c r="N118" i="1"/>
  <c r="N117" i="1"/>
  <c r="M4" i="1"/>
  <c r="N4" i="1"/>
  <c r="O4" i="1"/>
  <c r="P4" i="1"/>
  <c r="Q4" i="1"/>
  <c r="T106" i="1"/>
  <c r="R19" i="1"/>
  <c r="U16" i="1"/>
  <c r="T16" i="1"/>
  <c r="S16" i="1"/>
  <c r="U13" i="1"/>
  <c r="T13" i="1"/>
  <c r="S13" i="1"/>
  <c r="R13" i="1"/>
  <c r="U10" i="1"/>
  <c r="T10" i="1"/>
  <c r="S10" i="1"/>
  <c r="R10" i="1"/>
  <c r="U7" i="1"/>
  <c r="T7" i="1"/>
  <c r="S7" i="1"/>
  <c r="R7" i="1"/>
  <c r="U4" i="1"/>
  <c r="T4" i="1"/>
  <c r="S4" i="1"/>
  <c r="R4" i="1"/>
  <c r="L13" i="1"/>
  <c r="L4" i="1"/>
  <c r="L9" i="1"/>
  <c r="L20" i="1"/>
  <c r="L29" i="1"/>
  <c r="L35" i="1"/>
  <c r="L80" i="1"/>
  <c r="L89" i="1"/>
  <c r="L105" i="1"/>
  <c r="K105" i="1"/>
  <c r="J105" i="1"/>
  <c r="I105" i="1"/>
  <c r="H105" i="1"/>
  <c r="G105" i="1"/>
  <c r="F105" i="1"/>
  <c r="E105" i="1"/>
  <c r="D105" i="1"/>
  <c r="C105"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<sst xmlns="http://schemas.openxmlformats.org/spreadsheetml/2006/main" count="405" uniqueCount="160">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</sst>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PYPL</a:t>
            </a:r>
            <a:endParaRPr lang="en-US"/>
          </a:p>
        </c:rich>
      </c:tx>
      <c:layout>
        <c:manualLayout>
          <c:xMode val="edge"/>
          <c:yMode val="edge"/>
          <c:x val="0.4642842454610529"/>
          <c:y val="3.059723731595326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771900826446274E-2"/>
          <c:y val="0.12599000873253677"/>
          <c:w val="0.84279008264462807"/>
          <c:h val="0.7208820306928651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5662000000</c:v>
                </c:pt>
                <c:pt idx="1">
                  <c:v>6727000000</c:v>
                </c:pt>
                <c:pt idx="2">
                  <c:v>8025000000</c:v>
                </c:pt>
                <c:pt idx="3">
                  <c:v>9248000000</c:v>
                </c:pt>
                <c:pt idx="4">
                  <c:v>10842000000</c:v>
                </c:pt>
                <c:pt idx="5">
                  <c:v>13094000000</c:v>
                </c:pt>
                <c:pt idx="6">
                  <c:v>15451000000</c:v>
                </c:pt>
                <c:pt idx="7">
                  <c:v>17772000000</c:v>
                </c:pt>
                <c:pt idx="8">
                  <c:v>21454000000</c:v>
                </c:pt>
                <c:pt idx="9">
                  <c:v>25371000000</c:v>
                </c:pt>
                <c:pt idx="10">
                  <c:v>27518000000</c:v>
                </c:pt>
              </c:numCache>
            </c:numRef>
          </c:val>
          <c:extLst>
            <c:ext xmlns:c16="http://schemas.microsoft.com/office/drawing/2014/chart" uri="{C3380CC4-5D6E-409C-BE32-E72D297353CC}">
              <c16:uniqueId val="{00000000-7E9C-F542-BD6C-255D54E2F2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1'!$B$19:$L$19</c:f>
              <c:numCache>
                <c:formatCode>#,###,,;\(#,###,,\);\ \-\ \-</c:formatCode>
                <c:ptCount val="11"/>
                <c:pt idx="0">
                  <c:v>1273000000</c:v>
                </c:pt>
                <c:pt idx="1">
                  <c:v>1537000000</c:v>
                </c:pt>
                <c:pt idx="2">
                  <c:v>1777000000</c:v>
                </c:pt>
                <c:pt idx="3">
                  <c:v>2096000000</c:v>
                </c:pt>
                <c:pt idx="4">
                  <c:v>2355000000</c:v>
                </c:pt>
                <c:pt idx="5">
                  <c:v>3005000000</c:v>
                </c:pt>
                <c:pt idx="6">
                  <c:v>3229000000</c:v>
                </c:pt>
                <c:pt idx="7">
                  <c:v>4025000000</c:v>
                </c:pt>
                <c:pt idx="8">
                  <c:v>6463000000</c:v>
                </c:pt>
                <c:pt idx="9">
                  <c:v>5596000000</c:v>
                </c:pt>
                <c:pt idx="10">
                  <c:v>4987000000</c:v>
                </c:pt>
              </c:numCache>
            </c:numRef>
          </c:val>
          <c:extLst>
            <c:ext xmlns:c16="http://schemas.microsoft.com/office/drawing/2014/chart" uri="{C3380CC4-5D6E-409C-BE32-E72D297353CC}">
              <c16:uniqueId val="{00000001-7E9C-F542-BD6C-255D54E2F2C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1'!$B$106:$L$106</c:f>
              <c:numCache>
                <c:formatCode>#,###,,;\(#,###,,\);\ \-\ \-</c:formatCode>
                <c:ptCount val="11"/>
                <c:pt idx="0">
                  <c:v>1054000000</c:v>
                </c:pt>
                <c:pt idx="1">
                  <c:v>1602000000</c:v>
                </c:pt>
                <c:pt idx="2">
                  <c:v>1728000000</c:v>
                </c:pt>
                <c:pt idx="3">
                  <c:v>1824000000</c:v>
                </c:pt>
                <c:pt idx="4">
                  <c:v>2489000000</c:v>
                </c:pt>
                <c:pt idx="5">
                  <c:v>1864000000</c:v>
                </c:pt>
                <c:pt idx="6">
                  <c:v>4660000000</c:v>
                </c:pt>
                <c:pt idx="7">
                  <c:v>3857000000</c:v>
                </c:pt>
                <c:pt idx="8">
                  <c:v>4988000000</c:v>
                </c:pt>
                <c:pt idx="9">
                  <c:v>5432000000</c:v>
                </c:pt>
                <c:pt idx="10">
                  <c:v>5107000000</c:v>
                </c:pt>
              </c:numCache>
            </c:numRef>
          </c:val>
          <c:extLst>
            <c:ext xmlns:c16="http://schemas.microsoft.com/office/drawing/2014/chart" uri="{C3380CC4-5D6E-409C-BE32-E72D297353CC}">
              <c16:uniqueId val="{00000002-7E9C-F542-BD6C-255D54E2F2C5}"/>
            </c:ext>
          </c:extLst>
        </c:ser>
        <c:dLbls>
          <c:showLegendKey val="0"/>
          <c:showVal val="0"/>
          <c:showCatName val="0"/>
          <c:showSerName val="0"/>
          <c:showPercent val="0"/>
          <c:showBubbleSize val="0"/>
        </c:dLbls>
        <c:gapWidth val="100"/>
        <c:overlap val="-24"/>
        <c:axId val="1486294144"/>
        <c:axId val="1435635008"/>
      </c:barChart>
      <c:catAx>
        <c:axId val="1486294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5635008"/>
        <c:crosses val="autoZero"/>
        <c:auto val="1"/>
        <c:lblAlgn val="ctr"/>
        <c:lblOffset val="100"/>
        <c:noMultiLvlLbl val="0"/>
      </c:catAx>
      <c:valAx>
        <c:axId val="143563500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6294144"/>
        <c:crosses val="autoZero"/>
        <c:crossBetween val="between"/>
      </c:valAx>
      <c:spPr>
        <a:noFill/>
        <a:ln>
          <a:noFill/>
        </a:ln>
        <a:effectLst/>
      </c:spPr>
    </c:plotArea>
    <c:legend>
      <c:legendPos val="b"/>
      <c:layout>
        <c:manualLayout>
          <c:xMode val="edge"/>
          <c:yMode val="edge"/>
          <c:x val="0.35640694995770156"/>
          <c:y val="0.90938862605616988"/>
          <c:w val="0.30305376456042166"/>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31749</xdr:colOff>
      <xdr:row>108</xdr:row>
      <xdr:rowOff>17463</xdr:rowOff>
    </xdr:from>
    <xdr:to>
      <xdr:col>20</xdr:col>
      <xdr:colOff>15874</xdr:colOff>
      <xdr:row>132</xdr:row>
      <xdr:rowOff>0</xdr:rowOff>
    </xdr:to>
    <xdr:graphicFrame macro="">
      <xdr:nvGraphicFramePr>
        <xdr:cNvPr id="2" name="Chart 1">
          <a:extLst>
            <a:ext uri="{FF2B5EF4-FFF2-40B4-BE49-F238E27FC236}">
              <a16:creationId xmlns:a16="http://schemas.microsoft.com/office/drawing/2014/main" id="{E3C2832E-8554-077C-7199-7352270C1A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https://www.bing.com/financeapi/forcetrigger?t=a21icw&amp;q=XNAS%3aPYPL&amp;form=skydnc</v>
    <v>Learn more on Bing</v>
  </rv>
  <rv s="1">
    <v>0</v>
    <v>PAYPAL HOLDINGS, INC. (XNAS:PYPL)</v>
    <v>2</v>
    <v>3</v>
    <v>Finance</v>
    <v>4</v>
    <v>en-US</v>
    <v>a21icw</v>
    <v>268435456</v>
    <v>1</v>
    <v>Powered by Refinitiv</v>
    <v>112.74</v>
    <v>66.385000000000005</v>
    <v>1.3066</v>
    <v>1.35</v>
    <v>1.8340000000000002E-2</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75</v>
    <v>Software &amp; IT Services</v>
    <v>Stock</v>
    <v>45022.999978217187</v>
    <v>0</v>
    <v>72.28</v>
    <v>84807740000</v>
    <v>PAYPAL HOLDINGS, INC.</v>
    <v>PAYPAL HOLDINGS, INC.</v>
    <v>73.27</v>
    <v>35.778399999999998</v>
    <v>73.61</v>
    <v>74.959999999999994</v>
    <v>1131373000</v>
    <v>PYPL</v>
    <v>PAYPAL HOLDINGS, INC. (XNAS:PYPL)</v>
    <v>1245</v>
    <v>11880155</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33917/000163391716000113/0001633917-16-000113-index.html" TargetMode="External"/><Relationship Id="rId13" Type="http://schemas.openxmlformats.org/officeDocument/2006/relationships/hyperlink" Target="https://www.sec.gov/Archives/edgar/data/1633917/000163391718000029/0001633917-18-000029-index.html" TargetMode="External"/><Relationship Id="rId18" Type="http://schemas.openxmlformats.org/officeDocument/2006/relationships/hyperlink" Target="https://www.sec.gov/Archives/edgar/data/1633917/000163391721000018/0001633917-21-000018-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633917/000163391722000027/0001633917-22-000027-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633917/000163391718000029/0001633917-18-000029-index.html" TargetMode="External"/><Relationship Id="rId17" Type="http://schemas.openxmlformats.org/officeDocument/2006/relationships/hyperlink" Target="https://www.sec.gov/Archives/edgar/data/1633917/000163391720000028/0001633917-20-000028-index.html"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633917/000163391720000028/0001633917-20-000028-index.html" TargetMode="External"/><Relationship Id="rId20" Type="http://schemas.openxmlformats.org/officeDocument/2006/relationships/hyperlink" Target="https://www.sec.gov/Archives/edgar/data/1633917/000163391722000027/0001633917-22-000027-index.htm" TargetMode="External"/><Relationship Id="rId1" Type="http://schemas.openxmlformats.org/officeDocument/2006/relationships/hyperlink" Target="https://roic.ai/company/PYPL"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33917/000163391717000027/0001633917-17-000027-index.html" TargetMode="External"/><Relationship Id="rId24" Type="http://schemas.openxmlformats.org/officeDocument/2006/relationships/hyperlink" Target="https://finbox.com/NASDAQGS:PYPL/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33917/000163391719000043/0001633917-19-000043-index.html" TargetMode="External"/><Relationship Id="rId23" Type="http://schemas.openxmlformats.org/officeDocument/2006/relationships/hyperlink" Target="https://www.sec.gov/Archives/edgar/data/1633917/000163391723000033/0001633917-23-000033-index.htm" TargetMode="External"/><Relationship Id="rId10" Type="http://schemas.openxmlformats.org/officeDocument/2006/relationships/hyperlink" Target="https://www.sec.gov/Archives/edgar/data/1633917/000163391717000027/0001633917-17-000027-index.html" TargetMode="External"/><Relationship Id="rId19" Type="http://schemas.openxmlformats.org/officeDocument/2006/relationships/hyperlink" Target="https://www.sec.gov/Archives/edgar/data/1633917/000163391721000018/0001633917-21-00001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33917/000163391716000113/0001633917-16-000113-index.html" TargetMode="External"/><Relationship Id="rId14" Type="http://schemas.openxmlformats.org/officeDocument/2006/relationships/hyperlink" Target="https://www.sec.gov/Archives/edgar/data/1633917/000163391719000043/0001633917-19-000043-index.html" TargetMode="External"/><Relationship Id="rId22" Type="http://schemas.openxmlformats.org/officeDocument/2006/relationships/hyperlink" Target="https://www.sec.gov/Archives/edgar/data/1633917/000163391723000033/0001633917-23-00003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8"/>
  <sheetViews>
    <sheetView tabSelected="1" zoomScale="80" zoomScaleNormal="80" workbookViewId="0">
      <pane xSplit="1" ySplit="1" topLeftCell="J2" activePane="bottomRight" state="frozen"/>
      <selection pane="topRight"/>
      <selection pane="bottomLeft"/>
      <selection pane="bottomRight" activeCell="O16" sqref="O16"/>
    </sheetView>
  </sheetViews>
  <sheetFormatPr baseColWidth="10" defaultRowHeight="16" x14ac:dyDescent="0.2"/>
  <cols>
    <col min="1" max="1" width="50" customWidth="1"/>
    <col min="2" max="12" width="15" customWidth="1"/>
    <col min="13" max="21" width="21" customWidth="1"/>
  </cols>
  <sheetData>
    <row r="1" spans="1:21" ht="22" thickBot="1" x14ac:dyDescent="0.3">
      <c r="A1" s="3" t="e" vm="1">
        <v>#VALUE!</v>
      </c>
      <c r="B1" s="8">
        <v>2012</v>
      </c>
      <c r="C1" s="8">
        <v>2013</v>
      </c>
      <c r="D1" s="8">
        <v>2014</v>
      </c>
      <c r="E1" s="8">
        <v>2015</v>
      </c>
      <c r="F1" s="8">
        <v>2016</v>
      </c>
      <c r="G1" s="8">
        <v>2017</v>
      </c>
      <c r="H1" s="8">
        <v>2018</v>
      </c>
      <c r="I1" s="8">
        <v>2019</v>
      </c>
      <c r="J1" s="8">
        <v>2020</v>
      </c>
      <c r="K1" s="8">
        <v>2021</v>
      </c>
      <c r="L1" s="8">
        <v>2022</v>
      </c>
      <c r="M1" s="27">
        <v>2023</v>
      </c>
      <c r="N1" s="27">
        <v>2024</v>
      </c>
      <c r="O1" s="27">
        <v>2025</v>
      </c>
      <c r="P1" s="27">
        <v>2026</v>
      </c>
      <c r="Q1" s="27">
        <v>2027</v>
      </c>
    </row>
    <row r="2" spans="1:2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row>
    <row r="3" spans="1:21" ht="40" x14ac:dyDescent="0.25">
      <c r="A3" s="5" t="s">
        <v>1</v>
      </c>
      <c r="B3" s="1">
        <v>5662000000</v>
      </c>
      <c r="C3" s="1">
        <v>6727000000</v>
      </c>
      <c r="D3" s="1">
        <v>8025000000</v>
      </c>
      <c r="E3" s="1">
        <v>9248000000</v>
      </c>
      <c r="F3" s="1">
        <v>10842000000</v>
      </c>
      <c r="G3" s="1">
        <v>13094000000</v>
      </c>
      <c r="H3" s="1">
        <v>15451000000</v>
      </c>
      <c r="I3" s="1">
        <v>17772000000</v>
      </c>
      <c r="J3" s="1">
        <v>21454000000</v>
      </c>
      <c r="K3" s="1">
        <v>25371000000</v>
      </c>
      <c r="L3" s="1">
        <v>27518000000</v>
      </c>
      <c r="M3" s="28">
        <v>29403000000</v>
      </c>
      <c r="N3" s="28">
        <v>32114000000</v>
      </c>
      <c r="O3" s="28">
        <v>35594000000</v>
      </c>
      <c r="P3" s="28">
        <v>39103000000</v>
      </c>
      <c r="Q3" s="28">
        <v>45809000000</v>
      </c>
      <c r="R3" s="18" t="s">
        <v>109</v>
      </c>
      <c r="S3" s="19" t="s">
        <v>110</v>
      </c>
      <c r="T3" s="19" t="s">
        <v>111</v>
      </c>
      <c r="U3" s="19" t="s">
        <v>112</v>
      </c>
    </row>
    <row r="4" spans="1:21" ht="19" x14ac:dyDescent="0.25">
      <c r="A4" s="14" t="s">
        <v>94</v>
      </c>
      <c r="B4" s="1"/>
      <c r="C4" s="15">
        <f>(C3/B3)-1</f>
        <v>0.18809607912398452</v>
      </c>
      <c r="D4" s="15">
        <f>(D3/C3)-1</f>
        <v>0.19295376839601608</v>
      </c>
      <c r="E4" s="15">
        <f>(E3/D3)-1</f>
        <v>0.15239875389408097</v>
      </c>
      <c r="F4" s="15">
        <f t="shared" ref="F4:Q4" si="0">(F3/E3)-1</f>
        <v>0.17236159169550169</v>
      </c>
      <c r="G4" s="15">
        <f t="shared" si="0"/>
        <v>0.20771075447334431</v>
      </c>
      <c r="H4" s="16">
        <f t="shared" si="0"/>
        <v>0.18000610966855057</v>
      </c>
      <c r="I4" s="16">
        <f t="shared" si="0"/>
        <v>0.15021681444566704</v>
      </c>
      <c r="J4" s="16">
        <f t="shared" si="0"/>
        <v>0.20717983344586988</v>
      </c>
      <c r="K4" s="16">
        <f t="shared" si="0"/>
        <v>0.18257667567819524</v>
      </c>
      <c r="L4" s="16">
        <f t="shared" si="0"/>
        <v>8.4624177210200546E-2</v>
      </c>
      <c r="M4" s="16">
        <f t="shared" si="0"/>
        <v>6.8500617777454753E-2</v>
      </c>
      <c r="N4" s="16">
        <f t="shared" si="0"/>
        <v>9.2201476039859953E-2</v>
      </c>
      <c r="O4" s="16">
        <f t="shared" si="0"/>
        <v>0.10836395341595573</v>
      </c>
      <c r="P4" s="16">
        <f t="shared" si="0"/>
        <v>9.8584031016463403E-2</v>
      </c>
      <c r="Q4" s="16">
        <f t="shared" si="0"/>
        <v>0.17149579316165009</v>
      </c>
      <c r="R4" s="17">
        <f>(L4+K4+J4)/3</f>
        <v>0.15812689544475522</v>
      </c>
      <c r="S4" s="17">
        <f>(L20+K20+J20)/3</f>
        <v>0.12091277441386272</v>
      </c>
      <c r="T4" s="17">
        <f>(L29+K29+J29)/3</f>
        <v>9.3735463572842015E-2</v>
      </c>
      <c r="U4" s="17">
        <f>(L105+K105+J105)/3</f>
        <v>0.10747202738034993</v>
      </c>
    </row>
    <row r="5" spans="1:21" ht="19" x14ac:dyDescent="0.25">
      <c r="A5" s="5" t="s">
        <v>2</v>
      </c>
      <c r="B5" s="1">
        <v>1883000000</v>
      </c>
      <c r="C5" s="1">
        <v>2337000000</v>
      </c>
      <c r="D5" s="1">
        <v>2816000000</v>
      </c>
      <c r="E5" s="1">
        <v>3419000000</v>
      </c>
      <c r="F5" s="1">
        <v>4434000000</v>
      </c>
      <c r="G5" s="1">
        <v>5430000000</v>
      </c>
      <c r="H5" s="1">
        <v>8337000000</v>
      </c>
      <c r="I5" s="1">
        <v>9785000000</v>
      </c>
      <c r="J5" s="1">
        <v>9675000000</v>
      </c>
      <c r="K5" s="1">
        <v>11375000000</v>
      </c>
      <c r="L5" s="1">
        <v>13745000000</v>
      </c>
    </row>
    <row r="6" spans="1:21" ht="20" x14ac:dyDescent="0.25">
      <c r="A6" s="6" t="s">
        <v>3</v>
      </c>
      <c r="B6" s="10">
        <v>3779000000</v>
      </c>
      <c r="C6" s="10">
        <v>4390000000</v>
      </c>
      <c r="D6" s="10">
        <v>5209000000</v>
      </c>
      <c r="E6" s="10">
        <v>5829000000</v>
      </c>
      <c r="F6" s="10">
        <v>6408000000</v>
      </c>
      <c r="G6" s="10">
        <v>7664000000</v>
      </c>
      <c r="H6" s="10">
        <v>7114000000</v>
      </c>
      <c r="I6" s="10">
        <v>7987000000</v>
      </c>
      <c r="J6" s="10">
        <v>11779000000</v>
      </c>
      <c r="K6" s="10">
        <v>13996000000</v>
      </c>
      <c r="L6" s="10">
        <v>13773000000</v>
      </c>
      <c r="R6" s="18" t="s">
        <v>113</v>
      </c>
      <c r="S6" s="19" t="s">
        <v>114</v>
      </c>
      <c r="T6" s="19" t="s">
        <v>115</v>
      </c>
      <c r="U6" s="19" t="s">
        <v>116</v>
      </c>
    </row>
    <row r="7" spans="1:21" ht="19" x14ac:dyDescent="0.25">
      <c r="A7" s="5" t="s">
        <v>4</v>
      </c>
      <c r="B7" s="2">
        <v>0.66739999999999999</v>
      </c>
      <c r="C7" s="2">
        <v>0.65259999999999996</v>
      </c>
      <c r="D7" s="2">
        <v>0.64910000000000001</v>
      </c>
      <c r="E7" s="2">
        <v>0.63029999999999997</v>
      </c>
      <c r="F7" s="2">
        <v>0.59099999999999997</v>
      </c>
      <c r="G7" s="2">
        <v>0.58530000000000004</v>
      </c>
      <c r="H7" s="2">
        <v>0.46039999999999998</v>
      </c>
      <c r="I7" s="2">
        <v>0.44940000000000002</v>
      </c>
      <c r="J7" s="2">
        <v>0.54900000000000004</v>
      </c>
      <c r="K7" s="2">
        <v>0.55169999999999997</v>
      </c>
      <c r="L7" s="2">
        <v>0.50049999999999994</v>
      </c>
      <c r="R7" s="17">
        <f>L7</f>
        <v>0.50049999999999994</v>
      </c>
      <c r="S7" s="20">
        <f>L21</f>
        <v>0.1812</v>
      </c>
      <c r="T7" s="20">
        <f>L30</f>
        <v>8.7900000000000006E-2</v>
      </c>
      <c r="U7" s="20">
        <f>L106/L3</f>
        <v>0.18558761537902463</v>
      </c>
    </row>
    <row r="8" spans="1:21" ht="19" x14ac:dyDescent="0.25">
      <c r="A8" s="5" t="s">
        <v>5</v>
      </c>
      <c r="B8" s="1">
        <v>677000000</v>
      </c>
      <c r="C8" s="1">
        <v>727000000</v>
      </c>
      <c r="D8" s="1">
        <v>890000000</v>
      </c>
      <c r="E8" s="1">
        <v>947000000</v>
      </c>
      <c r="F8" s="1">
        <v>834000000</v>
      </c>
      <c r="G8" s="1">
        <v>953000000</v>
      </c>
      <c r="H8" s="1">
        <v>1071000000</v>
      </c>
      <c r="I8" s="1">
        <v>2085000000</v>
      </c>
      <c r="J8" s="1">
        <v>2642000000</v>
      </c>
      <c r="K8" s="1">
        <v>3038000000</v>
      </c>
      <c r="L8" s="1">
        <v>3253000000</v>
      </c>
    </row>
    <row r="9" spans="1:21" ht="19" customHeight="1" x14ac:dyDescent="0.25">
      <c r="A9" s="14" t="s">
        <v>95</v>
      </c>
      <c r="B9" s="15">
        <f>B8/B3</f>
        <v>0.11956905687036383</v>
      </c>
      <c r="C9" s="15">
        <f t="shared" ref="C9:L9" si="1">C8/C3</f>
        <v>0.10807194886279173</v>
      </c>
      <c r="D9" s="15">
        <f t="shared" si="1"/>
        <v>0.11090342679127727</v>
      </c>
      <c r="E9" s="15">
        <f t="shared" si="1"/>
        <v>0.10240051903114186</v>
      </c>
      <c r="F9" s="15">
        <f t="shared" si="1"/>
        <v>7.6923076923076927E-2</v>
      </c>
      <c r="G9" s="15">
        <f t="shared" si="1"/>
        <v>7.2781426607606531E-2</v>
      </c>
      <c r="H9" s="15">
        <f t="shared" si="1"/>
        <v>6.9315901883373249E-2</v>
      </c>
      <c r="I9" s="15">
        <f t="shared" si="1"/>
        <v>0.11731937879810939</v>
      </c>
      <c r="J9" s="15">
        <f t="shared" si="1"/>
        <v>0.12314719865759299</v>
      </c>
      <c r="K9" s="15">
        <f t="shared" si="1"/>
        <v>0.11974301367703283</v>
      </c>
      <c r="L9" s="15">
        <f t="shared" si="1"/>
        <v>0.1182135329602442</v>
      </c>
      <c r="R9" s="18" t="s">
        <v>96</v>
      </c>
      <c r="S9" s="19" t="s">
        <v>97</v>
      </c>
      <c r="T9" s="19" t="s">
        <v>98</v>
      </c>
      <c r="U9" s="19" t="s">
        <v>99</v>
      </c>
    </row>
    <row r="10" spans="1:21" ht="19" x14ac:dyDescent="0.25">
      <c r="A10" s="5" t="s">
        <v>6</v>
      </c>
      <c r="B10" s="1">
        <v>1159000000</v>
      </c>
      <c r="C10" s="1">
        <v>1328000000</v>
      </c>
      <c r="D10" s="1">
        <v>1537000000</v>
      </c>
      <c r="E10" s="1">
        <v>1780000000</v>
      </c>
      <c r="F10" s="1">
        <v>2295000000</v>
      </c>
      <c r="G10" s="1">
        <v>2519000000</v>
      </c>
      <c r="H10" s="1">
        <v>1451000000</v>
      </c>
      <c r="I10" s="1">
        <v>3796000000</v>
      </c>
      <c r="J10" s="1">
        <v>3848000000</v>
      </c>
      <c r="K10" s="1">
        <v>4189000000</v>
      </c>
      <c r="L10" s="1">
        <v>2099000000</v>
      </c>
      <c r="R10" s="17">
        <f>L9</f>
        <v>0.1182135329602442</v>
      </c>
      <c r="S10" s="20">
        <f>L13</f>
        <v>0.15829638781888219</v>
      </c>
      <c r="T10" s="20">
        <f>L80</f>
        <v>4.5824551202849041E-2</v>
      </c>
      <c r="U10" s="20">
        <f>L89</f>
        <v>2.5655934297550694E-2</v>
      </c>
    </row>
    <row r="11" spans="1:21" ht="19" x14ac:dyDescent="0.25">
      <c r="A11" s="5" t="s">
        <v>7</v>
      </c>
      <c r="B11" s="1">
        <v>662000000</v>
      </c>
      <c r="C11" s="1">
        <v>791000000</v>
      </c>
      <c r="D11" s="1">
        <v>998000000</v>
      </c>
      <c r="E11" s="1">
        <v>985000000</v>
      </c>
      <c r="F11" s="1">
        <v>969000000</v>
      </c>
      <c r="G11" s="1">
        <v>1128000000</v>
      </c>
      <c r="H11" s="1">
        <v>1313000000</v>
      </c>
      <c r="I11" s="1">
        <v>1401000000</v>
      </c>
      <c r="J11" s="1">
        <v>1861000000</v>
      </c>
      <c r="K11" s="1">
        <v>2445000000</v>
      </c>
      <c r="L11" s="1">
        <v>2257000000</v>
      </c>
    </row>
    <row r="12" spans="1:21" ht="20" x14ac:dyDescent="0.25">
      <c r="A12" s="5" t="s">
        <v>8</v>
      </c>
      <c r="B12" s="1">
        <v>1821000000</v>
      </c>
      <c r="C12" s="1">
        <v>2119000000</v>
      </c>
      <c r="D12" s="1">
        <v>2535000000</v>
      </c>
      <c r="E12" s="1">
        <v>2765000000</v>
      </c>
      <c r="F12" s="1">
        <v>3264000000</v>
      </c>
      <c r="G12" s="1">
        <v>3647000000</v>
      </c>
      <c r="H12" s="1">
        <v>2764000000</v>
      </c>
      <c r="I12" s="1">
        <v>5197000000</v>
      </c>
      <c r="J12" s="1">
        <v>5709000000</v>
      </c>
      <c r="K12" s="1">
        <v>6634000000</v>
      </c>
      <c r="L12" s="1">
        <v>4356000000</v>
      </c>
      <c r="R12" s="18" t="s">
        <v>117</v>
      </c>
      <c r="S12" s="19" t="s">
        <v>118</v>
      </c>
      <c r="T12" s="19" t="s">
        <v>119</v>
      </c>
      <c r="U12" s="19" t="s">
        <v>120</v>
      </c>
    </row>
    <row r="13" spans="1:21" ht="19" x14ac:dyDescent="0.25">
      <c r="A13" s="14" t="s">
        <v>100</v>
      </c>
      <c r="B13" s="15">
        <f>B12/B3</f>
        <v>0.32161780289650299</v>
      </c>
      <c r="C13" s="15">
        <f t="shared" ref="C13:L13" si="2">C12/C3</f>
        <v>0.31499925672662404</v>
      </c>
      <c r="D13" s="15">
        <f t="shared" si="2"/>
        <v>0.31588785046728973</v>
      </c>
      <c r="E13" s="15">
        <f t="shared" si="2"/>
        <v>0.29898356401384085</v>
      </c>
      <c r="F13" s="15">
        <f t="shared" si="2"/>
        <v>0.30105146651909243</v>
      </c>
      <c r="G13" s="15">
        <f t="shared" si="2"/>
        <v>0.27852451504505882</v>
      </c>
      <c r="H13" s="15">
        <f t="shared" si="2"/>
        <v>0.17888809785774384</v>
      </c>
      <c r="I13" s="15">
        <f t="shared" si="2"/>
        <v>0.29242628854377672</v>
      </c>
      <c r="J13" s="15">
        <f t="shared" si="2"/>
        <v>0.26610422298872005</v>
      </c>
      <c r="K13" s="15">
        <f t="shared" si="2"/>
        <v>0.26147964211107172</v>
      </c>
      <c r="L13" s="15">
        <f t="shared" si="2"/>
        <v>0.15829638781888219</v>
      </c>
      <c r="R13" s="17">
        <f>L28/L72</f>
        <v>0.11931537930354148</v>
      </c>
      <c r="S13" s="20">
        <f>L28/L54</f>
        <v>3.0730337792344728E-2</v>
      </c>
      <c r="T13" s="20">
        <f>L22/(L72+L56+L61)</f>
        <v>0.13176501254439413</v>
      </c>
      <c r="U13" s="21">
        <f>L67/L72</f>
        <v>2.8826575910032552</v>
      </c>
    </row>
    <row r="14" spans="1:21" ht="19" x14ac:dyDescent="0.25">
      <c r="A14" s="5" t="s">
        <v>9</v>
      </c>
      <c r="B14" s="1">
        <v>382000000</v>
      </c>
      <c r="C14" s="1">
        <v>453000000</v>
      </c>
      <c r="D14" s="1">
        <v>516000000</v>
      </c>
      <c r="E14" s="1">
        <v>608000000</v>
      </c>
      <c r="F14" s="1">
        <v>724000000</v>
      </c>
      <c r="G14" s="1">
        <v>805000000</v>
      </c>
      <c r="H14" s="1">
        <v>776000000</v>
      </c>
      <c r="I14" s="1">
        <v>-2085000000</v>
      </c>
      <c r="J14" s="1" t="s">
        <v>92</v>
      </c>
      <c r="K14" s="1" t="s">
        <v>92</v>
      </c>
      <c r="L14" s="1">
        <v>2120000000</v>
      </c>
    </row>
    <row r="15" spans="1:21" ht="20" x14ac:dyDescent="0.25">
      <c r="A15" s="5" t="s">
        <v>10</v>
      </c>
      <c r="B15" s="1">
        <v>2880000000</v>
      </c>
      <c r="C15" s="1">
        <v>3299000000</v>
      </c>
      <c r="D15" s="1">
        <v>3941000000</v>
      </c>
      <c r="E15" s="1">
        <v>4320000000</v>
      </c>
      <c r="F15" s="1">
        <v>4822000000</v>
      </c>
      <c r="G15" s="1">
        <v>5405000000</v>
      </c>
      <c r="H15" s="1">
        <v>4611000000</v>
      </c>
      <c r="I15" s="1">
        <v>5197000000</v>
      </c>
      <c r="J15" s="1">
        <v>8351000000</v>
      </c>
      <c r="K15" s="1">
        <v>9672000000</v>
      </c>
      <c r="L15" s="1">
        <v>9729000000</v>
      </c>
      <c r="R15" s="18" t="s">
        <v>121</v>
      </c>
      <c r="S15" s="19" t="s">
        <v>122</v>
      </c>
      <c r="T15" s="19" t="s">
        <v>123</v>
      </c>
      <c r="U15" s="19" t="s">
        <v>124</v>
      </c>
    </row>
    <row r="16" spans="1:21" ht="19" x14ac:dyDescent="0.25">
      <c r="A16" s="5" t="s">
        <v>11</v>
      </c>
      <c r="B16" s="1">
        <v>4763000000</v>
      </c>
      <c r="C16" s="1">
        <v>5636000000</v>
      </c>
      <c r="D16" s="1">
        <v>6757000000</v>
      </c>
      <c r="E16" s="1">
        <v>7739000000</v>
      </c>
      <c r="F16" s="1">
        <v>9256000000</v>
      </c>
      <c r="G16" s="1">
        <v>10835000000</v>
      </c>
      <c r="H16" s="1">
        <v>12948000000</v>
      </c>
      <c r="I16" s="1">
        <v>14982000000</v>
      </c>
      <c r="J16" s="1">
        <v>18026000000</v>
      </c>
      <c r="K16" s="1">
        <v>21047000000</v>
      </c>
      <c r="L16" s="1">
        <v>23474000000</v>
      </c>
      <c r="R16" s="29">
        <f>(L35+K35+J35+I35+H35)/5</f>
        <v>-1.0500764493684631E-2</v>
      </c>
      <c r="S16" s="30">
        <f>T101/L3</f>
        <v>3.0819005741696346</v>
      </c>
      <c r="T16" s="30">
        <f>T101/L28</f>
        <v>35.059007854485323</v>
      </c>
      <c r="U16" s="31">
        <f>T101/L106</f>
        <v>16.606175837086351</v>
      </c>
    </row>
    <row r="17" spans="1:18" ht="19" x14ac:dyDescent="0.25">
      <c r="A17" s="5" t="s">
        <v>12</v>
      </c>
      <c r="B17" s="1" t="s">
        <v>92</v>
      </c>
      <c r="C17" s="1" t="s">
        <v>92</v>
      </c>
      <c r="D17" s="1" t="s">
        <v>92</v>
      </c>
      <c r="E17" s="1" t="s">
        <v>92</v>
      </c>
      <c r="F17" s="1" t="s">
        <v>92</v>
      </c>
      <c r="G17" s="1" t="s">
        <v>92</v>
      </c>
      <c r="H17" s="1">
        <v>77000000</v>
      </c>
      <c r="I17" s="1">
        <v>115000000</v>
      </c>
      <c r="J17" s="1">
        <v>209000000</v>
      </c>
      <c r="K17" s="1">
        <v>232000000</v>
      </c>
      <c r="L17" s="1">
        <v>304000000</v>
      </c>
    </row>
    <row r="18" spans="1:18" ht="20" x14ac:dyDescent="0.25">
      <c r="A18" s="5" t="s">
        <v>13</v>
      </c>
      <c r="B18" s="1">
        <v>382000000</v>
      </c>
      <c r="C18" s="1">
        <v>453000000</v>
      </c>
      <c r="D18" s="1">
        <v>516000000</v>
      </c>
      <c r="E18" s="1">
        <v>608000000</v>
      </c>
      <c r="F18" s="1">
        <v>724000000</v>
      </c>
      <c r="G18" s="1">
        <v>805000000</v>
      </c>
      <c r="H18" s="1">
        <v>776000000</v>
      </c>
      <c r="I18" s="1">
        <v>912000000</v>
      </c>
      <c r="J18" s="1">
        <v>1189000000</v>
      </c>
      <c r="K18" s="1">
        <v>1265000000</v>
      </c>
      <c r="L18" s="1">
        <v>1317000000</v>
      </c>
      <c r="R18" s="18" t="s">
        <v>125</v>
      </c>
    </row>
    <row r="19" spans="1:18" ht="19" x14ac:dyDescent="0.25">
      <c r="A19" s="6" t="s">
        <v>14</v>
      </c>
      <c r="B19" s="10">
        <v>1273000000</v>
      </c>
      <c r="C19" s="10">
        <v>1537000000</v>
      </c>
      <c r="D19" s="10">
        <v>1777000000</v>
      </c>
      <c r="E19" s="10">
        <v>2096000000</v>
      </c>
      <c r="F19" s="10">
        <v>2355000000</v>
      </c>
      <c r="G19" s="10">
        <v>3005000000</v>
      </c>
      <c r="H19" s="10">
        <v>3229000000</v>
      </c>
      <c r="I19" s="10">
        <v>4025000000</v>
      </c>
      <c r="J19" s="10">
        <v>6463000000</v>
      </c>
      <c r="K19" s="10">
        <v>5596000000</v>
      </c>
      <c r="L19" s="10">
        <v>4987000000</v>
      </c>
      <c r="R19" s="32">
        <f>L40-L56-L61</f>
        <v>434000000</v>
      </c>
    </row>
    <row r="20" spans="1:18" ht="19" customHeight="1" x14ac:dyDescent="0.25">
      <c r="A20" s="14" t="s">
        <v>101</v>
      </c>
      <c r="B20" s="1"/>
      <c r="C20" s="15">
        <f>(C19/B19)-1</f>
        <v>0.20738413197172045</v>
      </c>
      <c r="D20" s="15">
        <f>(D19/C19)-1</f>
        <v>0.15614834092387775</v>
      </c>
      <c r="E20" s="15">
        <f>(E19/D19)-1</f>
        <v>0.17951603826674178</v>
      </c>
      <c r="F20" s="15">
        <f t="shared" ref="F20:L20" si="3">(F19/E19)-1</f>
        <v>0.12356870229007644</v>
      </c>
      <c r="G20" s="15">
        <f t="shared" si="3"/>
        <v>0.27600849256900206</v>
      </c>
      <c r="H20" s="15">
        <f t="shared" si="3"/>
        <v>7.4542429284525813E-2</v>
      </c>
      <c r="I20" s="15">
        <f t="shared" si="3"/>
        <v>0.24651594921028175</v>
      </c>
      <c r="J20" s="15">
        <f t="shared" si="3"/>
        <v>0.60571428571428565</v>
      </c>
      <c r="K20" s="15">
        <f t="shared" si="3"/>
        <v>-0.13414822837691476</v>
      </c>
      <c r="L20" s="15">
        <f t="shared" si="3"/>
        <v>-0.10882773409578272</v>
      </c>
    </row>
    <row r="21" spans="1:18" ht="19" x14ac:dyDescent="0.25">
      <c r="A21" s="5" t="s">
        <v>15</v>
      </c>
      <c r="B21" s="2">
        <v>0.2248</v>
      </c>
      <c r="C21" s="2">
        <v>0.22850000000000001</v>
      </c>
      <c r="D21" s="2">
        <v>0.22140000000000001</v>
      </c>
      <c r="E21" s="2">
        <v>0.2266</v>
      </c>
      <c r="F21" s="2">
        <v>0.2172</v>
      </c>
      <c r="G21" s="2">
        <v>0.22950000000000001</v>
      </c>
      <c r="H21" s="2">
        <v>0.20899999999999999</v>
      </c>
      <c r="I21" s="2">
        <v>0.22650000000000001</v>
      </c>
      <c r="J21" s="2">
        <v>0.30120000000000002</v>
      </c>
      <c r="K21" s="2">
        <v>0.22059999999999999</v>
      </c>
      <c r="L21" s="2">
        <v>0.1812</v>
      </c>
    </row>
    <row r="22" spans="1:18" ht="19" x14ac:dyDescent="0.25">
      <c r="A22" s="6" t="s">
        <v>16</v>
      </c>
      <c r="B22" s="10">
        <v>880000000</v>
      </c>
      <c r="C22" s="10">
        <v>1091000000</v>
      </c>
      <c r="D22" s="10">
        <v>1268000000</v>
      </c>
      <c r="E22" s="10">
        <v>1461000000</v>
      </c>
      <c r="F22" s="10">
        <v>1586000000</v>
      </c>
      <c r="G22" s="10">
        <v>2127000000</v>
      </c>
      <c r="H22" s="10">
        <v>2194000000</v>
      </c>
      <c r="I22" s="10">
        <v>2719000000</v>
      </c>
      <c r="J22" s="10">
        <v>3289000000</v>
      </c>
      <c r="K22" s="10">
        <v>4262000000</v>
      </c>
      <c r="L22" s="10">
        <v>4044000000</v>
      </c>
    </row>
    <row r="23" spans="1:18" ht="19" x14ac:dyDescent="0.25">
      <c r="A23" s="5" t="s">
        <v>17</v>
      </c>
      <c r="B23" s="2">
        <v>0.15540000000000001</v>
      </c>
      <c r="C23" s="2">
        <v>0.16220000000000001</v>
      </c>
      <c r="D23" s="2">
        <v>0.158</v>
      </c>
      <c r="E23" s="2">
        <v>0.158</v>
      </c>
      <c r="F23" s="2">
        <v>0.14630000000000001</v>
      </c>
      <c r="G23" s="2">
        <v>0.16239999999999999</v>
      </c>
      <c r="H23" s="2">
        <v>0.14199999999999999</v>
      </c>
      <c r="I23" s="2">
        <v>0.153</v>
      </c>
      <c r="J23" s="2">
        <v>0.15329999999999999</v>
      </c>
      <c r="K23" s="2">
        <v>0.16800000000000001</v>
      </c>
      <c r="L23" s="2">
        <v>0.14699999999999999</v>
      </c>
    </row>
    <row r="24" spans="1:18" ht="19" x14ac:dyDescent="0.25">
      <c r="A24" s="5" t="s">
        <v>18</v>
      </c>
      <c r="B24" s="1">
        <v>11000000</v>
      </c>
      <c r="C24" s="1">
        <v>-7000000</v>
      </c>
      <c r="D24" s="1">
        <v>-7000000</v>
      </c>
      <c r="E24" s="1">
        <v>27000000</v>
      </c>
      <c r="F24" s="1">
        <v>45000000</v>
      </c>
      <c r="G24" s="1">
        <v>73000000</v>
      </c>
      <c r="H24" s="1">
        <v>182000000</v>
      </c>
      <c r="I24" s="1">
        <v>279000000</v>
      </c>
      <c r="J24" s="1">
        <v>1776000000</v>
      </c>
      <c r="K24" s="1">
        <v>-163000000</v>
      </c>
      <c r="L24" s="1">
        <v>-678000000</v>
      </c>
    </row>
    <row r="25" spans="1:18" ht="19" x14ac:dyDescent="0.25">
      <c r="A25" s="6" t="s">
        <v>19</v>
      </c>
      <c r="B25" s="10">
        <v>891000000</v>
      </c>
      <c r="C25" s="10">
        <v>1084000000</v>
      </c>
      <c r="D25" s="10">
        <v>1261000000</v>
      </c>
      <c r="E25" s="10">
        <v>1488000000</v>
      </c>
      <c r="F25" s="10">
        <v>1631000000</v>
      </c>
      <c r="G25" s="10">
        <v>2200000000</v>
      </c>
      <c r="H25" s="10">
        <v>2376000000</v>
      </c>
      <c r="I25" s="10">
        <v>2998000000</v>
      </c>
      <c r="J25" s="10">
        <v>5065000000</v>
      </c>
      <c r="K25" s="10">
        <v>4099000000</v>
      </c>
      <c r="L25" s="10">
        <v>3366000000</v>
      </c>
    </row>
    <row r="26" spans="1:18" ht="19" x14ac:dyDescent="0.25">
      <c r="A26" s="5" t="s">
        <v>20</v>
      </c>
      <c r="B26" s="2">
        <v>0.15740000000000001</v>
      </c>
      <c r="C26" s="2">
        <v>0.16109999999999999</v>
      </c>
      <c r="D26" s="2">
        <v>0.15709999999999999</v>
      </c>
      <c r="E26" s="2">
        <v>0.16089999999999999</v>
      </c>
      <c r="F26" s="2">
        <v>0.15040000000000001</v>
      </c>
      <c r="G26" s="2">
        <v>0.16800000000000001</v>
      </c>
      <c r="H26" s="2">
        <v>0.15379999999999999</v>
      </c>
      <c r="I26" s="2">
        <v>0.16869999999999999</v>
      </c>
      <c r="J26" s="2">
        <v>0.2361</v>
      </c>
      <c r="K26" s="2">
        <v>0.16159999999999999</v>
      </c>
      <c r="L26" s="2">
        <v>0.12230000000000001</v>
      </c>
    </row>
    <row r="27" spans="1:18" ht="19" x14ac:dyDescent="0.25">
      <c r="A27" s="5" t="s">
        <v>21</v>
      </c>
      <c r="B27" s="1">
        <v>113000000</v>
      </c>
      <c r="C27" s="1">
        <v>129000000</v>
      </c>
      <c r="D27" s="1">
        <v>842000000</v>
      </c>
      <c r="E27" s="1">
        <v>260000000</v>
      </c>
      <c r="F27" s="1">
        <v>230000000</v>
      </c>
      <c r="G27" s="1">
        <v>405000000</v>
      </c>
      <c r="H27" s="1">
        <v>319000000</v>
      </c>
      <c r="I27" s="1">
        <v>539000000</v>
      </c>
      <c r="J27" s="1">
        <v>863000000</v>
      </c>
      <c r="K27" s="1">
        <v>-70000000</v>
      </c>
      <c r="L27" s="1">
        <v>947000000</v>
      </c>
    </row>
    <row r="28" spans="1:18" ht="20" thickBot="1" x14ac:dyDescent="0.3">
      <c r="A28" s="7" t="s">
        <v>22</v>
      </c>
      <c r="B28" s="11">
        <v>778000000</v>
      </c>
      <c r="C28" s="11">
        <v>955000000</v>
      </c>
      <c r="D28" s="11">
        <v>419000000</v>
      </c>
      <c r="E28" s="11">
        <v>1228000000</v>
      </c>
      <c r="F28" s="11">
        <v>1401000000</v>
      </c>
      <c r="G28" s="11">
        <v>1795000000</v>
      </c>
      <c r="H28" s="11">
        <v>2057000000</v>
      </c>
      <c r="I28" s="11">
        <v>2459000000</v>
      </c>
      <c r="J28" s="11">
        <v>4202000000</v>
      </c>
      <c r="K28" s="11">
        <v>4169000000</v>
      </c>
      <c r="L28" s="11">
        <v>2419000000</v>
      </c>
    </row>
    <row r="29" spans="1:18" ht="20" customHeight="1" thickTop="1" x14ac:dyDescent="0.25">
      <c r="A29" s="14" t="s">
        <v>102</v>
      </c>
      <c r="B29" s="1"/>
      <c r="C29" s="15">
        <f>(C28/B28)-1</f>
        <v>0.22750642673521848</v>
      </c>
      <c r="D29" s="15">
        <f>(D28/C28)-1</f>
        <v>-0.56125654450261786</v>
      </c>
      <c r="E29" s="15">
        <f>(E28/D28)-1</f>
        <v>1.9307875894988067</v>
      </c>
      <c r="F29" s="15">
        <f t="shared" ref="F29:L29" si="4">(F28/E28)-1</f>
        <v>0.14087947882736152</v>
      </c>
      <c r="G29" s="15">
        <f t="shared" si="4"/>
        <v>0.28122769450392582</v>
      </c>
      <c r="H29" s="15">
        <f t="shared" si="4"/>
        <v>0.14596100278551538</v>
      </c>
      <c r="I29" s="15">
        <f t="shared" si="4"/>
        <v>0.19543023821098693</v>
      </c>
      <c r="J29" s="15">
        <f t="shared" si="4"/>
        <v>0.70882472549816988</v>
      </c>
      <c r="K29" s="15">
        <f t="shared" si="4"/>
        <v>-7.8534031413612926E-3</v>
      </c>
      <c r="L29" s="15">
        <f t="shared" si="4"/>
        <v>-0.41976493163828255</v>
      </c>
    </row>
    <row r="30" spans="1:18" ht="19" x14ac:dyDescent="0.25">
      <c r="A30" s="5" t="s">
        <v>23</v>
      </c>
      <c r="B30" s="2">
        <v>0.13739999999999999</v>
      </c>
      <c r="C30" s="2">
        <v>0.14199999999999999</v>
      </c>
      <c r="D30" s="2">
        <v>5.2200000000000003E-2</v>
      </c>
      <c r="E30" s="2">
        <v>0.1328</v>
      </c>
      <c r="F30" s="2">
        <v>0.12920000000000001</v>
      </c>
      <c r="G30" s="2">
        <v>0.1371</v>
      </c>
      <c r="H30" s="2">
        <v>0.1331</v>
      </c>
      <c r="I30" s="2">
        <v>0.1384</v>
      </c>
      <c r="J30" s="2">
        <v>0.19589999999999999</v>
      </c>
      <c r="K30" s="2">
        <v>0.1643</v>
      </c>
      <c r="L30" s="2">
        <v>8.7900000000000006E-2</v>
      </c>
    </row>
    <row r="31" spans="1:18" ht="19" x14ac:dyDescent="0.25">
      <c r="A31" s="5" t="s">
        <v>24</v>
      </c>
      <c r="B31" s="12">
        <v>0.64</v>
      </c>
      <c r="C31" s="12">
        <v>0.79</v>
      </c>
      <c r="D31" s="12">
        <v>0.31</v>
      </c>
      <c r="E31" s="12">
        <v>1</v>
      </c>
      <c r="F31" s="12">
        <v>1.1599999999999999</v>
      </c>
      <c r="G31" s="12">
        <v>1.49</v>
      </c>
      <c r="H31" s="12">
        <v>1.74</v>
      </c>
      <c r="I31" s="12">
        <v>2.09</v>
      </c>
      <c r="J31" s="12">
        <v>3.58</v>
      </c>
      <c r="K31" s="12">
        <v>3.55</v>
      </c>
      <c r="L31" s="12">
        <v>2.1</v>
      </c>
    </row>
    <row r="32" spans="1:18" ht="19" x14ac:dyDescent="0.25">
      <c r="A32" s="5" t="s">
        <v>25</v>
      </c>
      <c r="B32" s="12">
        <v>0.63</v>
      </c>
      <c r="C32" s="12">
        <v>0.78</v>
      </c>
      <c r="D32" s="12">
        <v>0.31</v>
      </c>
      <c r="E32" s="12">
        <v>1</v>
      </c>
      <c r="F32" s="12">
        <v>1.1499999999999999</v>
      </c>
      <c r="G32" s="12">
        <v>1.47</v>
      </c>
      <c r="H32" s="12">
        <v>1.71</v>
      </c>
      <c r="I32" s="12">
        <v>2.0699999999999998</v>
      </c>
      <c r="J32" s="12">
        <v>3.54</v>
      </c>
      <c r="K32" s="12">
        <v>3.52</v>
      </c>
      <c r="L32" s="12">
        <v>2.09</v>
      </c>
    </row>
    <row r="33" spans="1:12" ht="19" x14ac:dyDescent="0.25">
      <c r="A33" s="5" t="s">
        <v>26</v>
      </c>
      <c r="B33" s="1">
        <v>1216000000</v>
      </c>
      <c r="C33" s="1">
        <v>1216000000</v>
      </c>
      <c r="D33" s="1">
        <v>1251000000</v>
      </c>
      <c r="E33" s="1">
        <v>1222000000</v>
      </c>
      <c r="F33" s="1">
        <v>1210000000</v>
      </c>
      <c r="G33" s="1">
        <v>1203000000</v>
      </c>
      <c r="H33" s="1">
        <v>1184000000</v>
      </c>
      <c r="I33" s="1">
        <v>1174000000</v>
      </c>
      <c r="J33" s="1">
        <v>1173000000</v>
      </c>
      <c r="K33" s="1">
        <v>1174000000</v>
      </c>
      <c r="L33" s="1">
        <v>1154000000</v>
      </c>
    </row>
    <row r="34" spans="1:12" ht="19" x14ac:dyDescent="0.25">
      <c r="A34" s="5" t="s">
        <v>27</v>
      </c>
      <c r="B34" s="1">
        <v>1229000000</v>
      </c>
      <c r="C34" s="1">
        <v>1229000000</v>
      </c>
      <c r="D34" s="1">
        <v>1262000000</v>
      </c>
      <c r="E34" s="1">
        <v>1229000000</v>
      </c>
      <c r="F34" s="1">
        <v>1218000000</v>
      </c>
      <c r="G34" s="1">
        <v>1221000000</v>
      </c>
      <c r="H34" s="1">
        <v>1203000000</v>
      </c>
      <c r="I34" s="1">
        <v>1188000000</v>
      </c>
      <c r="J34" s="1">
        <v>1187000000</v>
      </c>
      <c r="K34" s="1">
        <v>1186000000</v>
      </c>
      <c r="L34" s="1">
        <v>1158000000</v>
      </c>
    </row>
    <row r="35" spans="1:12" ht="20" customHeight="1" x14ac:dyDescent="0.25">
      <c r="A35" s="14" t="s">
        <v>103</v>
      </c>
      <c r="B35" s="1"/>
      <c r="C35" s="22">
        <f>(C34-B34)/B34</f>
        <v>0</v>
      </c>
      <c r="D35" s="22">
        <f t="shared" ref="D35:L35" si="5">(D34-C34)/C34</f>
        <v>2.6851098454027666E-2</v>
      </c>
      <c r="E35" s="22">
        <f t="shared" si="5"/>
        <v>-2.6148969889064975E-2</v>
      </c>
      <c r="F35" s="22">
        <f t="shared" si="5"/>
        <v>-8.9503661513425543E-3</v>
      </c>
      <c r="G35" s="22">
        <f t="shared" si="5"/>
        <v>2.4630541871921183E-3</v>
      </c>
      <c r="H35" s="22">
        <f t="shared" si="5"/>
        <v>-1.4742014742014743E-2</v>
      </c>
      <c r="I35" s="22">
        <f t="shared" si="5"/>
        <v>-1.2468827930174564E-2</v>
      </c>
      <c r="J35" s="22">
        <f t="shared" si="5"/>
        <v>-8.4175084175084171E-4</v>
      </c>
      <c r="K35" s="22">
        <f t="shared" si="5"/>
        <v>-8.4245998315080029E-4</v>
      </c>
      <c r="L35" s="22">
        <f t="shared" si="5"/>
        <v>-2.3608768971332208E-2</v>
      </c>
    </row>
    <row r="36" spans="1:12" ht="19" x14ac:dyDescent="0.25">
      <c r="A36" s="5" t="s">
        <v>28</v>
      </c>
      <c r="B36" s="13" t="s">
        <v>93</v>
      </c>
      <c r="C36" s="13" t="s">
        <v>93</v>
      </c>
      <c r="D36" s="13" t="s">
        <v>93</v>
      </c>
      <c r="E36" s="13" t="s">
        <v>93</v>
      </c>
      <c r="F36" s="13" t="s">
        <v>93</v>
      </c>
      <c r="G36" s="13" t="s">
        <v>93</v>
      </c>
      <c r="H36" s="13" t="s">
        <v>93</v>
      </c>
      <c r="I36" s="13" t="s">
        <v>93</v>
      </c>
      <c r="J36" s="13" t="s">
        <v>93</v>
      </c>
      <c r="K36" s="13" t="s">
        <v>93</v>
      </c>
      <c r="L36" s="13" t="s">
        <v>93</v>
      </c>
    </row>
    <row r="37" spans="1:12" ht="21" x14ac:dyDescent="0.25">
      <c r="A37" s="4" t="s">
        <v>29</v>
      </c>
      <c r="B37" s="9" t="s">
        <v>91</v>
      </c>
      <c r="C37" s="9" t="s">
        <v>91</v>
      </c>
      <c r="D37" s="9" t="s">
        <v>91</v>
      </c>
      <c r="E37" s="9" t="s">
        <v>91</v>
      </c>
      <c r="F37" s="9" t="s">
        <v>91</v>
      </c>
      <c r="G37" s="9" t="s">
        <v>91</v>
      </c>
      <c r="H37" s="9" t="s">
        <v>91</v>
      </c>
      <c r="I37" s="9" t="s">
        <v>91</v>
      </c>
      <c r="J37" s="9" t="s">
        <v>91</v>
      </c>
      <c r="K37" s="9" t="s">
        <v>91</v>
      </c>
      <c r="L37" s="9" t="s">
        <v>91</v>
      </c>
    </row>
    <row r="38" spans="1:12" ht="19" x14ac:dyDescent="0.25">
      <c r="A38" s="5" t="s">
        <v>30</v>
      </c>
      <c r="B38" s="1" t="s">
        <v>92</v>
      </c>
      <c r="C38" s="1">
        <v>1604000000</v>
      </c>
      <c r="D38" s="1">
        <v>2201000000</v>
      </c>
      <c r="E38" s="1">
        <v>1393000000</v>
      </c>
      <c r="F38" s="1">
        <v>1590000000</v>
      </c>
      <c r="G38" s="1">
        <v>2883000000</v>
      </c>
      <c r="H38" s="1">
        <v>7575000000</v>
      </c>
      <c r="I38" s="1">
        <v>7349000000</v>
      </c>
      <c r="J38" s="1">
        <v>4794000000</v>
      </c>
      <c r="K38" s="1">
        <v>5197000000</v>
      </c>
      <c r="L38" s="1">
        <v>7776000000</v>
      </c>
    </row>
    <row r="39" spans="1:12" ht="19" x14ac:dyDescent="0.25">
      <c r="A39" s="5" t="s">
        <v>31</v>
      </c>
      <c r="B39" s="1" t="s">
        <v>92</v>
      </c>
      <c r="C39" s="1">
        <v>321000000</v>
      </c>
      <c r="D39" s="1">
        <v>29000000</v>
      </c>
      <c r="E39" s="1">
        <v>2018000000</v>
      </c>
      <c r="F39" s="1">
        <v>3385000000</v>
      </c>
      <c r="G39" s="1">
        <v>2812000000</v>
      </c>
      <c r="H39" s="1">
        <v>1534000000</v>
      </c>
      <c r="I39" s="1">
        <v>3412000000</v>
      </c>
      <c r="J39" s="1">
        <v>8289000000</v>
      </c>
      <c r="K39" s="1">
        <v>4303000000</v>
      </c>
      <c r="L39" s="1">
        <v>3075000000</v>
      </c>
    </row>
    <row r="40" spans="1:12" ht="19" x14ac:dyDescent="0.25">
      <c r="A40" s="5" t="s">
        <v>32</v>
      </c>
      <c r="B40" s="1" t="s">
        <v>92</v>
      </c>
      <c r="C40" s="1">
        <v>1925000000</v>
      </c>
      <c r="D40" s="1">
        <v>2230000000</v>
      </c>
      <c r="E40" s="1">
        <v>3411000000</v>
      </c>
      <c r="F40" s="1">
        <v>4975000000</v>
      </c>
      <c r="G40" s="1">
        <v>5695000000</v>
      </c>
      <c r="H40" s="1">
        <v>9109000000</v>
      </c>
      <c r="I40" s="1">
        <v>10761000000</v>
      </c>
      <c r="J40" s="1">
        <v>13083000000</v>
      </c>
      <c r="K40" s="1">
        <v>9500000000</v>
      </c>
      <c r="L40" s="1">
        <v>10851000000</v>
      </c>
    </row>
    <row r="41" spans="1:12" ht="19" x14ac:dyDescent="0.25">
      <c r="A41" s="5" t="s">
        <v>33</v>
      </c>
      <c r="B41" s="1" t="s">
        <v>92</v>
      </c>
      <c r="C41" s="1">
        <v>12428000000</v>
      </c>
      <c r="D41" s="1">
        <v>14957000000</v>
      </c>
      <c r="E41" s="1">
        <v>16582000000</v>
      </c>
      <c r="F41" s="1">
        <v>19925000000</v>
      </c>
      <c r="G41" s="1">
        <v>26237000000</v>
      </c>
      <c r="H41" s="1">
        <v>22907000000</v>
      </c>
      <c r="I41" s="1">
        <v>26934000000</v>
      </c>
      <c r="J41" s="1">
        <v>36764000000</v>
      </c>
      <c r="K41" s="1">
        <v>41787000000</v>
      </c>
      <c r="L41" s="1">
        <v>44751000000</v>
      </c>
    </row>
    <row r="42" spans="1:12" ht="19" x14ac:dyDescent="0.25">
      <c r="A42" s="5" t="s">
        <v>34</v>
      </c>
      <c r="B42" s="1" t="s">
        <v>92</v>
      </c>
      <c r="C42" s="1" t="s">
        <v>92</v>
      </c>
      <c r="D42" s="1" t="s">
        <v>92</v>
      </c>
      <c r="E42" s="1" t="s">
        <v>92</v>
      </c>
      <c r="F42" s="1" t="s">
        <v>92</v>
      </c>
      <c r="G42" s="1" t="s">
        <v>92</v>
      </c>
      <c r="H42" s="1" t="s">
        <v>92</v>
      </c>
      <c r="I42" s="1" t="s">
        <v>92</v>
      </c>
      <c r="J42" s="1" t="s">
        <v>92</v>
      </c>
      <c r="K42" s="1" t="s">
        <v>92</v>
      </c>
      <c r="L42" s="1" t="s">
        <v>92</v>
      </c>
    </row>
    <row r="43" spans="1:12" ht="19" x14ac:dyDescent="0.25">
      <c r="A43" s="5" t="s">
        <v>35</v>
      </c>
      <c r="B43" s="1" t="s">
        <v>92</v>
      </c>
      <c r="C43" s="1">
        <v>267000000</v>
      </c>
      <c r="D43" s="1">
        <v>378000000</v>
      </c>
      <c r="E43" s="1">
        <v>655000000</v>
      </c>
      <c r="F43" s="1">
        <v>833000000</v>
      </c>
      <c r="G43" s="1">
        <v>713000000</v>
      </c>
      <c r="H43" s="1">
        <v>947000000</v>
      </c>
      <c r="I43" s="1">
        <v>800000000</v>
      </c>
      <c r="J43" s="1">
        <v>1148000000</v>
      </c>
      <c r="K43" s="1">
        <v>1287000000</v>
      </c>
      <c r="L43" s="1">
        <v>1915000000</v>
      </c>
    </row>
    <row r="44" spans="1:12" ht="19" x14ac:dyDescent="0.25">
      <c r="A44" s="6" t="s">
        <v>36</v>
      </c>
      <c r="B44" s="10" t="s">
        <v>92</v>
      </c>
      <c r="C44" s="10">
        <v>14620000000</v>
      </c>
      <c r="D44" s="10">
        <v>17565000000</v>
      </c>
      <c r="E44" s="10">
        <v>20648000000</v>
      </c>
      <c r="F44" s="10">
        <v>25733000000</v>
      </c>
      <c r="G44" s="10">
        <v>32645000000</v>
      </c>
      <c r="H44" s="10">
        <v>32963000000</v>
      </c>
      <c r="I44" s="10">
        <v>38495000000</v>
      </c>
      <c r="J44" s="10">
        <v>50995000000</v>
      </c>
      <c r="K44" s="10">
        <v>52574000000</v>
      </c>
      <c r="L44" s="10">
        <v>57517000000</v>
      </c>
    </row>
    <row r="45" spans="1:12" ht="19" x14ac:dyDescent="0.25">
      <c r="A45" s="5" t="s">
        <v>37</v>
      </c>
      <c r="B45" s="1" t="s">
        <v>92</v>
      </c>
      <c r="C45" s="1">
        <v>858000000</v>
      </c>
      <c r="D45" s="1">
        <v>922000000</v>
      </c>
      <c r="E45" s="1">
        <v>1344000000</v>
      </c>
      <c r="F45" s="1">
        <v>1482000000</v>
      </c>
      <c r="G45" s="1">
        <v>1528000000</v>
      </c>
      <c r="H45" s="1">
        <v>1724000000</v>
      </c>
      <c r="I45" s="1">
        <v>1693000000</v>
      </c>
      <c r="J45" s="1">
        <v>1807000000</v>
      </c>
      <c r="K45" s="1">
        <v>1909000000</v>
      </c>
      <c r="L45" s="1">
        <v>1730000000</v>
      </c>
    </row>
    <row r="46" spans="1:12" ht="19" x14ac:dyDescent="0.25">
      <c r="A46" s="5" t="s">
        <v>38</v>
      </c>
      <c r="B46" s="1" t="s">
        <v>92</v>
      </c>
      <c r="C46" s="1">
        <v>3187000000</v>
      </c>
      <c r="D46" s="1">
        <v>3189000000</v>
      </c>
      <c r="E46" s="1">
        <v>4069000000</v>
      </c>
      <c r="F46" s="1">
        <v>4059000000</v>
      </c>
      <c r="G46" s="1">
        <v>4339000000</v>
      </c>
      <c r="H46" s="1">
        <v>6284000000</v>
      </c>
      <c r="I46" s="1">
        <v>6212000000</v>
      </c>
      <c r="J46" s="1">
        <v>9135000000</v>
      </c>
      <c r="K46" s="1">
        <v>11454000000</v>
      </c>
      <c r="L46" s="1">
        <v>11209000000</v>
      </c>
    </row>
    <row r="47" spans="1:12" ht="19" x14ac:dyDescent="0.25">
      <c r="A47" s="5" t="s">
        <v>39</v>
      </c>
      <c r="B47" s="1" t="s">
        <v>92</v>
      </c>
      <c r="C47" s="1">
        <v>258000000</v>
      </c>
      <c r="D47" s="1">
        <v>156000000</v>
      </c>
      <c r="E47" s="1">
        <v>358000000</v>
      </c>
      <c r="F47" s="1">
        <v>211000000</v>
      </c>
      <c r="G47" s="1">
        <v>168000000</v>
      </c>
      <c r="H47" s="1">
        <v>825000000</v>
      </c>
      <c r="I47" s="1">
        <v>778000000</v>
      </c>
      <c r="J47" s="1">
        <v>1048000000</v>
      </c>
      <c r="K47" s="1">
        <v>1332000000</v>
      </c>
      <c r="L47" s="1">
        <v>788000000</v>
      </c>
    </row>
    <row r="48" spans="1:12" ht="19" x14ac:dyDescent="0.25">
      <c r="A48" s="5" t="s">
        <v>40</v>
      </c>
      <c r="B48" s="1" t="s">
        <v>92</v>
      </c>
      <c r="C48" s="1">
        <v>3445000000</v>
      </c>
      <c r="D48" s="1">
        <v>3345000000</v>
      </c>
      <c r="E48" s="1">
        <v>4427000000</v>
      </c>
      <c r="F48" s="1">
        <v>4270000000</v>
      </c>
      <c r="G48" s="1">
        <v>4507000000</v>
      </c>
      <c r="H48" s="1">
        <v>7109000000</v>
      </c>
      <c r="I48" s="1">
        <v>6990000000</v>
      </c>
      <c r="J48" s="1">
        <v>10183000000</v>
      </c>
      <c r="K48" s="1">
        <v>12786000000</v>
      </c>
      <c r="L48" s="1">
        <v>11997000000</v>
      </c>
    </row>
    <row r="49" spans="1:12" ht="19" x14ac:dyDescent="0.25">
      <c r="A49" s="5" t="s">
        <v>41</v>
      </c>
      <c r="B49" s="1" t="s">
        <v>92</v>
      </c>
      <c r="C49" s="1">
        <v>196000000</v>
      </c>
      <c r="D49" s="1">
        <v>31000000</v>
      </c>
      <c r="E49" s="1">
        <v>2348000000</v>
      </c>
      <c r="F49" s="1">
        <v>1539000000</v>
      </c>
      <c r="G49" s="1">
        <v>1961000000</v>
      </c>
      <c r="H49" s="1">
        <v>971000000</v>
      </c>
      <c r="I49" s="1">
        <v>2863000000</v>
      </c>
      <c r="J49" s="1">
        <v>6089000000</v>
      </c>
      <c r="K49" s="1">
        <v>6797000000</v>
      </c>
      <c r="L49" s="1">
        <v>5018000000</v>
      </c>
    </row>
    <row r="50" spans="1:12" ht="19" x14ac:dyDescent="0.25">
      <c r="A50" s="5" t="s">
        <v>42</v>
      </c>
      <c r="B50" s="1" t="s">
        <v>92</v>
      </c>
      <c r="C50" s="1" t="s">
        <v>92</v>
      </c>
      <c r="D50" s="1" t="s">
        <v>92</v>
      </c>
      <c r="E50" s="1" t="s">
        <v>92</v>
      </c>
      <c r="F50" s="1" t="s">
        <v>92</v>
      </c>
      <c r="G50" s="1" t="s">
        <v>92</v>
      </c>
      <c r="H50" s="1" t="s">
        <v>92</v>
      </c>
      <c r="I50" s="1" t="s">
        <v>92</v>
      </c>
      <c r="J50" s="1" t="s">
        <v>92</v>
      </c>
      <c r="K50" s="1" t="s">
        <v>92</v>
      </c>
      <c r="L50" s="1" t="s">
        <v>92</v>
      </c>
    </row>
    <row r="51" spans="1:12" ht="19" x14ac:dyDescent="0.25">
      <c r="A51" s="5" t="s">
        <v>43</v>
      </c>
      <c r="B51" s="1" t="s">
        <v>92</v>
      </c>
      <c r="C51" s="1">
        <v>41000000</v>
      </c>
      <c r="D51" s="1">
        <v>54000000</v>
      </c>
      <c r="E51" s="1">
        <v>114000000</v>
      </c>
      <c r="F51" s="1">
        <v>79000000</v>
      </c>
      <c r="G51" s="1">
        <v>133000000</v>
      </c>
      <c r="H51" s="1">
        <v>565000000</v>
      </c>
      <c r="I51" s="1">
        <v>1292000000</v>
      </c>
      <c r="J51" s="1">
        <v>1305000000</v>
      </c>
      <c r="K51" s="1">
        <v>1737000000</v>
      </c>
      <c r="L51" s="1">
        <v>2455000000</v>
      </c>
    </row>
    <row r="52" spans="1:12" ht="19" x14ac:dyDescent="0.25">
      <c r="A52" s="5" t="s">
        <v>44</v>
      </c>
      <c r="B52" s="1" t="s">
        <v>92</v>
      </c>
      <c r="C52" s="1">
        <v>4540000000</v>
      </c>
      <c r="D52" s="1">
        <v>4352000000</v>
      </c>
      <c r="E52" s="1">
        <v>8233000000</v>
      </c>
      <c r="F52" s="1">
        <v>7370000000</v>
      </c>
      <c r="G52" s="1">
        <v>8129000000</v>
      </c>
      <c r="H52" s="1">
        <v>10369000000</v>
      </c>
      <c r="I52" s="1">
        <v>12838000000</v>
      </c>
      <c r="J52" s="1">
        <v>19384000000</v>
      </c>
      <c r="K52" s="1">
        <v>23229000000</v>
      </c>
      <c r="L52" s="1">
        <v>21200000000</v>
      </c>
    </row>
    <row r="53" spans="1:12" ht="19" x14ac:dyDescent="0.25">
      <c r="A53" s="5" t="s">
        <v>45</v>
      </c>
      <c r="B53" s="1" t="s">
        <v>92</v>
      </c>
      <c r="C53" s="1" t="s">
        <v>92</v>
      </c>
      <c r="D53" s="1" t="s">
        <v>92</v>
      </c>
      <c r="E53" s="1" t="s">
        <v>92</v>
      </c>
      <c r="F53" s="1" t="s">
        <v>92</v>
      </c>
      <c r="G53" s="1" t="s">
        <v>92</v>
      </c>
      <c r="H53" s="1" t="s">
        <v>92</v>
      </c>
      <c r="I53" s="1" t="s">
        <v>92</v>
      </c>
      <c r="J53" s="1" t="s">
        <v>92</v>
      </c>
      <c r="K53" s="1" t="s">
        <v>92</v>
      </c>
      <c r="L53" s="1" t="s">
        <v>92</v>
      </c>
    </row>
    <row r="54" spans="1:12" ht="20" thickBot="1" x14ac:dyDescent="0.3">
      <c r="A54" s="7" t="s">
        <v>46</v>
      </c>
      <c r="B54" s="11" t="s">
        <v>92</v>
      </c>
      <c r="C54" s="11">
        <v>19160000000</v>
      </c>
      <c r="D54" s="11">
        <v>21917000000</v>
      </c>
      <c r="E54" s="11">
        <v>28881000000</v>
      </c>
      <c r="F54" s="11">
        <v>33103000000</v>
      </c>
      <c r="G54" s="11">
        <v>40774000000</v>
      </c>
      <c r="H54" s="11">
        <v>43332000000</v>
      </c>
      <c r="I54" s="11">
        <v>51333000000</v>
      </c>
      <c r="J54" s="11">
        <v>70379000000</v>
      </c>
      <c r="K54" s="11">
        <v>75803000000</v>
      </c>
      <c r="L54" s="11">
        <v>78717000000</v>
      </c>
    </row>
    <row r="55" spans="1:12" ht="20" thickTop="1" x14ac:dyDescent="0.25">
      <c r="A55" s="5" t="s">
        <v>47</v>
      </c>
      <c r="B55" s="1" t="s">
        <v>92</v>
      </c>
      <c r="C55" s="1">
        <v>9350000000</v>
      </c>
      <c r="D55" s="1">
        <v>10727000000</v>
      </c>
      <c r="E55" s="1">
        <v>12406000000</v>
      </c>
      <c r="F55" s="1">
        <v>15355000000</v>
      </c>
      <c r="G55" s="1">
        <v>19999000000</v>
      </c>
      <c r="H55" s="1">
        <v>21843000000</v>
      </c>
      <c r="I55" s="1">
        <v>24759000000</v>
      </c>
      <c r="J55" s="1">
        <v>35670000000</v>
      </c>
      <c r="K55" s="1">
        <v>39038000000</v>
      </c>
      <c r="L55" s="1">
        <v>40233000000</v>
      </c>
    </row>
    <row r="56" spans="1:12" ht="19" x14ac:dyDescent="0.25">
      <c r="A56" s="5" t="s">
        <v>48</v>
      </c>
      <c r="B56" s="1" t="s">
        <v>92</v>
      </c>
      <c r="C56" s="1" t="s">
        <v>92</v>
      </c>
      <c r="D56" s="1" t="s">
        <v>92</v>
      </c>
      <c r="E56" s="1" t="s">
        <v>92</v>
      </c>
      <c r="F56" s="1" t="s">
        <v>92</v>
      </c>
      <c r="G56" s="1">
        <v>1000000000</v>
      </c>
      <c r="H56" s="1">
        <v>1998000000</v>
      </c>
      <c r="I56" s="1" t="s">
        <v>92</v>
      </c>
      <c r="J56" s="1" t="s">
        <v>92</v>
      </c>
      <c r="K56" s="1">
        <v>999000000</v>
      </c>
      <c r="L56" s="1">
        <v>0</v>
      </c>
    </row>
    <row r="57" spans="1:12" ht="19" x14ac:dyDescent="0.25">
      <c r="A57" s="5" t="s">
        <v>49</v>
      </c>
      <c r="B57" s="1" t="s">
        <v>92</v>
      </c>
      <c r="C57" s="1" t="s">
        <v>92</v>
      </c>
      <c r="D57" s="1" t="s">
        <v>92</v>
      </c>
      <c r="E57" s="1" t="s">
        <v>92</v>
      </c>
      <c r="F57" s="1" t="s">
        <v>92</v>
      </c>
      <c r="G57" s="1" t="s">
        <v>92</v>
      </c>
      <c r="H57" s="1" t="s">
        <v>92</v>
      </c>
      <c r="I57" s="1" t="s">
        <v>92</v>
      </c>
      <c r="J57" s="1">
        <v>129000000</v>
      </c>
      <c r="K57" s="1">
        <v>236000000</v>
      </c>
      <c r="L57" s="1">
        <v>813000000</v>
      </c>
    </row>
    <row r="58" spans="1:12" ht="19" x14ac:dyDescent="0.25">
      <c r="A58" s="5" t="s">
        <v>50</v>
      </c>
      <c r="B58" s="1" t="s">
        <v>92</v>
      </c>
      <c r="C58" s="1" t="s">
        <v>92</v>
      </c>
      <c r="D58" s="1" t="s">
        <v>92</v>
      </c>
      <c r="E58" s="1" t="s">
        <v>92</v>
      </c>
      <c r="F58" s="1" t="s">
        <v>92</v>
      </c>
      <c r="G58" s="1" t="s">
        <v>92</v>
      </c>
      <c r="H58" s="1" t="s">
        <v>92</v>
      </c>
      <c r="I58" s="1" t="s">
        <v>92</v>
      </c>
      <c r="J58" s="1" t="s">
        <v>92</v>
      </c>
      <c r="K58" s="1" t="s">
        <v>92</v>
      </c>
      <c r="L58" s="1" t="s">
        <v>92</v>
      </c>
    </row>
    <row r="59" spans="1:12" ht="19" x14ac:dyDescent="0.25">
      <c r="A59" s="5" t="s">
        <v>51</v>
      </c>
      <c r="B59" s="1" t="s">
        <v>92</v>
      </c>
      <c r="C59" s="1">
        <v>1911000000</v>
      </c>
      <c r="D59" s="1">
        <v>2556000000</v>
      </c>
      <c r="E59" s="1">
        <v>1211000000</v>
      </c>
      <c r="F59" s="1">
        <v>1523000000</v>
      </c>
      <c r="G59" s="1">
        <v>1864000000</v>
      </c>
      <c r="H59" s="1">
        <v>2063000000</v>
      </c>
      <c r="I59" s="1">
        <v>2160000000</v>
      </c>
      <c r="J59" s="1">
        <v>2648000000</v>
      </c>
      <c r="K59" s="1">
        <v>2756000000</v>
      </c>
      <c r="L59" s="1">
        <v>4055000000</v>
      </c>
    </row>
    <row r="60" spans="1:12" ht="19" x14ac:dyDescent="0.25">
      <c r="A60" s="6" t="s">
        <v>52</v>
      </c>
      <c r="B60" s="10" t="s">
        <v>92</v>
      </c>
      <c r="C60" s="10">
        <v>11261000000</v>
      </c>
      <c r="D60" s="10">
        <v>13283000000</v>
      </c>
      <c r="E60" s="10">
        <v>13617000000</v>
      </c>
      <c r="F60" s="10">
        <v>16878000000</v>
      </c>
      <c r="G60" s="10">
        <v>22863000000</v>
      </c>
      <c r="H60" s="10">
        <v>25904000000</v>
      </c>
      <c r="I60" s="10">
        <v>26919000000</v>
      </c>
      <c r="J60" s="10">
        <v>38447000000</v>
      </c>
      <c r="K60" s="10">
        <v>43029000000</v>
      </c>
      <c r="L60" s="10">
        <v>45101000000</v>
      </c>
    </row>
    <row r="61" spans="1:12" ht="19" x14ac:dyDescent="0.25">
      <c r="A61" s="5" t="s">
        <v>53</v>
      </c>
      <c r="B61" s="1" t="s">
        <v>92</v>
      </c>
      <c r="C61" s="1">
        <v>509000000</v>
      </c>
      <c r="D61" s="1">
        <v>386000000</v>
      </c>
      <c r="E61" s="1" t="s">
        <v>92</v>
      </c>
      <c r="F61" s="1" t="s">
        <v>92</v>
      </c>
      <c r="G61" s="1" t="s">
        <v>92</v>
      </c>
      <c r="H61" s="1" t="s">
        <v>92</v>
      </c>
      <c r="I61" s="1">
        <v>4965000000</v>
      </c>
      <c r="J61" s="1">
        <v>8939000000</v>
      </c>
      <c r="K61" s="1">
        <v>8049000000</v>
      </c>
      <c r="L61" s="1">
        <v>10417000000</v>
      </c>
    </row>
    <row r="62" spans="1:12" ht="19" x14ac:dyDescent="0.25">
      <c r="A62" s="5" t="s">
        <v>50</v>
      </c>
      <c r="B62" s="1" t="s">
        <v>92</v>
      </c>
      <c r="C62" s="1" t="s">
        <v>92</v>
      </c>
      <c r="D62" s="1" t="s">
        <v>92</v>
      </c>
      <c r="E62" s="1" t="s">
        <v>92</v>
      </c>
      <c r="F62" s="1" t="s">
        <v>92</v>
      </c>
      <c r="G62" s="1" t="s">
        <v>92</v>
      </c>
      <c r="H62" s="1" t="s">
        <v>92</v>
      </c>
      <c r="I62" s="1" t="s">
        <v>92</v>
      </c>
      <c r="J62" s="1" t="s">
        <v>92</v>
      </c>
      <c r="K62" s="1" t="s">
        <v>92</v>
      </c>
      <c r="L62" s="1" t="s">
        <v>92</v>
      </c>
    </row>
    <row r="63" spans="1:12" ht="19" x14ac:dyDescent="0.25">
      <c r="A63" s="5" t="s">
        <v>54</v>
      </c>
      <c r="B63" s="1" t="s">
        <v>92</v>
      </c>
      <c r="C63" s="1" t="s">
        <v>92</v>
      </c>
      <c r="D63" s="1" t="s">
        <v>92</v>
      </c>
      <c r="E63" s="1">
        <v>1505000000</v>
      </c>
      <c r="F63" s="1">
        <v>1513000000</v>
      </c>
      <c r="G63" s="1">
        <v>1917000000</v>
      </c>
      <c r="H63" s="1">
        <v>2042000000</v>
      </c>
      <c r="I63" s="1">
        <v>2520000000</v>
      </c>
      <c r="J63" s="1">
        <v>2930000000</v>
      </c>
      <c r="K63" s="1">
        <v>2998000000</v>
      </c>
      <c r="L63" s="1">
        <v>2925000000</v>
      </c>
    </row>
    <row r="64" spans="1:12" ht="19" x14ac:dyDescent="0.25">
      <c r="A64" s="5" t="s">
        <v>55</v>
      </c>
      <c r="B64" s="1" t="s">
        <v>92</v>
      </c>
      <c r="C64" s="1" t="s">
        <v>92</v>
      </c>
      <c r="D64" s="1" t="s">
        <v>92</v>
      </c>
      <c r="E64" s="1" t="s">
        <v>92</v>
      </c>
      <c r="F64" s="1" t="s">
        <v>92</v>
      </c>
      <c r="G64" s="1" t="s">
        <v>92</v>
      </c>
      <c r="H64" s="1" t="s">
        <v>92</v>
      </c>
      <c r="I64" s="1" t="s">
        <v>92</v>
      </c>
      <c r="J64" s="1" t="s">
        <v>92</v>
      </c>
      <c r="K64" s="1" t="s">
        <v>92</v>
      </c>
      <c r="L64" s="1" t="s">
        <v>92</v>
      </c>
    </row>
    <row r="65" spans="1:12" ht="19" x14ac:dyDescent="0.25">
      <c r="A65" s="5" t="s">
        <v>56</v>
      </c>
      <c r="B65" s="1" t="s">
        <v>92</v>
      </c>
      <c r="C65" s="1">
        <v>509000000</v>
      </c>
      <c r="D65" s="1">
        <v>386000000</v>
      </c>
      <c r="E65" s="1">
        <v>1505000000</v>
      </c>
      <c r="F65" s="1">
        <v>1513000000</v>
      </c>
      <c r="G65" s="1">
        <v>1917000000</v>
      </c>
      <c r="H65" s="1">
        <v>2042000000</v>
      </c>
      <c r="I65" s="1">
        <v>7485000000</v>
      </c>
      <c r="J65" s="1">
        <v>11869000000</v>
      </c>
      <c r="K65" s="1">
        <v>11047000000</v>
      </c>
      <c r="L65" s="1">
        <v>13342000000</v>
      </c>
    </row>
    <row r="66" spans="1:12" ht="19" x14ac:dyDescent="0.25">
      <c r="A66" s="5" t="s">
        <v>57</v>
      </c>
      <c r="B66" s="1" t="s">
        <v>92</v>
      </c>
      <c r="C66" s="1" t="s">
        <v>92</v>
      </c>
      <c r="D66" s="1" t="s">
        <v>92</v>
      </c>
      <c r="E66" s="1" t="s">
        <v>92</v>
      </c>
      <c r="F66" s="1" t="s">
        <v>92</v>
      </c>
      <c r="G66" s="1" t="s">
        <v>92</v>
      </c>
      <c r="H66" s="1" t="s">
        <v>92</v>
      </c>
      <c r="I66" s="1" t="s">
        <v>92</v>
      </c>
      <c r="J66" s="1" t="s">
        <v>92</v>
      </c>
      <c r="K66" s="1" t="s">
        <v>92</v>
      </c>
      <c r="L66" s="1" t="s">
        <v>92</v>
      </c>
    </row>
    <row r="67" spans="1:12" ht="19" x14ac:dyDescent="0.25">
      <c r="A67" s="6" t="s">
        <v>58</v>
      </c>
      <c r="B67" s="10" t="s">
        <v>92</v>
      </c>
      <c r="C67" s="10">
        <v>11770000000</v>
      </c>
      <c r="D67" s="10">
        <v>13669000000</v>
      </c>
      <c r="E67" s="10">
        <v>15122000000</v>
      </c>
      <c r="F67" s="10">
        <v>18391000000</v>
      </c>
      <c r="G67" s="10">
        <v>24780000000</v>
      </c>
      <c r="H67" s="10">
        <v>27946000000</v>
      </c>
      <c r="I67" s="10">
        <v>34404000000</v>
      </c>
      <c r="J67" s="10">
        <v>50316000000</v>
      </c>
      <c r="K67" s="10">
        <v>54076000000</v>
      </c>
      <c r="L67" s="10">
        <v>58443000000</v>
      </c>
    </row>
    <row r="68" spans="1:12" ht="19" x14ac:dyDescent="0.25">
      <c r="A68" s="5" t="s">
        <v>59</v>
      </c>
      <c r="B68" s="1" t="s">
        <v>92</v>
      </c>
      <c r="C68" s="1" t="s">
        <v>92</v>
      </c>
      <c r="D68" s="1" t="s">
        <v>92</v>
      </c>
      <c r="E68" s="1" t="s">
        <v>92</v>
      </c>
      <c r="F68" s="1" t="s">
        <v>92</v>
      </c>
      <c r="G68" s="1" t="s">
        <v>92</v>
      </c>
      <c r="H68" s="1" t="s">
        <v>92</v>
      </c>
      <c r="I68" s="1" t="s">
        <v>92</v>
      </c>
      <c r="J68" s="1" t="s">
        <v>92</v>
      </c>
      <c r="K68" s="1" t="s">
        <v>92</v>
      </c>
      <c r="L68" s="1" t="s">
        <v>92</v>
      </c>
    </row>
    <row r="69" spans="1:12" ht="19" x14ac:dyDescent="0.25">
      <c r="A69" s="5" t="s">
        <v>60</v>
      </c>
      <c r="B69" s="1" t="s">
        <v>92</v>
      </c>
      <c r="C69" s="1" t="s">
        <v>92</v>
      </c>
      <c r="D69" s="1" t="s">
        <v>92</v>
      </c>
      <c r="E69" s="1">
        <v>668000000</v>
      </c>
      <c r="F69" s="1">
        <v>2069000000</v>
      </c>
      <c r="G69" s="1">
        <v>3823000000</v>
      </c>
      <c r="H69" s="1">
        <v>5880000000</v>
      </c>
      <c r="I69" s="1">
        <v>8342000000</v>
      </c>
      <c r="J69" s="1">
        <v>12366000000</v>
      </c>
      <c r="K69" s="1">
        <v>16535000000</v>
      </c>
      <c r="L69" s="1">
        <v>18954000000</v>
      </c>
    </row>
    <row r="70" spans="1:12" ht="19" x14ac:dyDescent="0.25">
      <c r="A70" s="5" t="s">
        <v>61</v>
      </c>
      <c r="B70" s="1" t="s">
        <v>92</v>
      </c>
      <c r="C70" s="1">
        <v>-1545000000</v>
      </c>
      <c r="D70" s="1">
        <v>-1940000000</v>
      </c>
      <c r="E70" s="1">
        <v>-9000000</v>
      </c>
      <c r="F70" s="1">
        <v>59000000</v>
      </c>
      <c r="G70" s="1">
        <v>-142000000</v>
      </c>
      <c r="H70" s="1">
        <v>78000000</v>
      </c>
      <c r="I70" s="1">
        <v>-173000000</v>
      </c>
      <c r="J70" s="1">
        <v>-484000000</v>
      </c>
      <c r="K70" s="1">
        <v>-136000000</v>
      </c>
      <c r="L70" s="1">
        <v>-928000000</v>
      </c>
    </row>
    <row r="71" spans="1:12" ht="19" x14ac:dyDescent="0.25">
      <c r="A71" s="5" t="s">
        <v>62</v>
      </c>
      <c r="B71" s="1" t="s">
        <v>92</v>
      </c>
      <c r="C71" s="1">
        <v>8935000000</v>
      </c>
      <c r="D71" s="1">
        <v>10188000000</v>
      </c>
      <c r="E71" s="1">
        <v>13100000000</v>
      </c>
      <c r="F71" s="1">
        <v>12584000000</v>
      </c>
      <c r="G71" s="1">
        <v>12313000000</v>
      </c>
      <c r="H71" s="1">
        <v>9428000000</v>
      </c>
      <c r="I71" s="1">
        <v>8716000000</v>
      </c>
      <c r="J71" s="1">
        <v>8137000000</v>
      </c>
      <c r="K71" s="1">
        <v>5328000000</v>
      </c>
      <c r="L71" s="1">
        <v>2248000000</v>
      </c>
    </row>
    <row r="72" spans="1:12" ht="19" x14ac:dyDescent="0.25">
      <c r="A72" s="6" t="s">
        <v>63</v>
      </c>
      <c r="B72" s="10" t="s">
        <v>92</v>
      </c>
      <c r="C72" s="10">
        <v>7390000000</v>
      </c>
      <c r="D72" s="10">
        <v>8248000000</v>
      </c>
      <c r="E72" s="10">
        <v>13759000000</v>
      </c>
      <c r="F72" s="10">
        <v>14712000000</v>
      </c>
      <c r="G72" s="10">
        <v>15994000000</v>
      </c>
      <c r="H72" s="10">
        <v>15386000000</v>
      </c>
      <c r="I72" s="10">
        <v>16885000000</v>
      </c>
      <c r="J72" s="10">
        <v>20019000000</v>
      </c>
      <c r="K72" s="10">
        <v>21727000000</v>
      </c>
      <c r="L72" s="10">
        <v>20274000000</v>
      </c>
    </row>
    <row r="73" spans="1:12" ht="20" thickBot="1" x14ac:dyDescent="0.3">
      <c r="A73" s="7" t="s">
        <v>64</v>
      </c>
      <c r="B73" s="11" t="s">
        <v>92</v>
      </c>
      <c r="C73" s="11">
        <v>19160000000</v>
      </c>
      <c r="D73" s="11">
        <v>21917000000</v>
      </c>
      <c r="E73" s="11">
        <v>28881000000</v>
      </c>
      <c r="F73" s="11">
        <v>33103000000</v>
      </c>
      <c r="G73" s="11">
        <v>40774000000</v>
      </c>
      <c r="H73" s="11">
        <v>43332000000</v>
      </c>
      <c r="I73" s="11">
        <v>51289000000</v>
      </c>
      <c r="J73" s="11">
        <v>70335000000</v>
      </c>
      <c r="K73" s="11">
        <v>75803000000</v>
      </c>
      <c r="L73" s="11">
        <v>78717000000</v>
      </c>
    </row>
    <row r="74" spans="1:1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row>
    <row r="75" spans="1:12" ht="21" x14ac:dyDescent="0.25">
      <c r="A75" s="4" t="s">
        <v>65</v>
      </c>
      <c r="B75" s="9" t="s">
        <v>91</v>
      </c>
      <c r="C75" s="9" t="s">
        <v>91</v>
      </c>
      <c r="D75" s="9" t="s">
        <v>91</v>
      </c>
      <c r="E75" s="9" t="s">
        <v>91</v>
      </c>
      <c r="F75" s="9" t="s">
        <v>91</v>
      </c>
      <c r="G75" s="9" t="s">
        <v>91</v>
      </c>
      <c r="H75" s="9" t="s">
        <v>91</v>
      </c>
      <c r="I75" s="9" t="s">
        <v>91</v>
      </c>
      <c r="J75" s="9" t="s">
        <v>91</v>
      </c>
      <c r="K75" s="9" t="s">
        <v>91</v>
      </c>
      <c r="L75" s="9" t="s">
        <v>91</v>
      </c>
    </row>
    <row r="76" spans="1:12" ht="19" x14ac:dyDescent="0.25">
      <c r="A76" s="5" t="s">
        <v>66</v>
      </c>
      <c r="B76" s="1">
        <v>778000000</v>
      </c>
      <c r="C76" s="1">
        <v>955000000</v>
      </c>
      <c r="D76" s="1">
        <v>419000000</v>
      </c>
      <c r="E76" s="1">
        <v>1228000000</v>
      </c>
      <c r="F76" s="1">
        <v>1401000000</v>
      </c>
      <c r="G76" s="1">
        <v>1795000000</v>
      </c>
      <c r="H76" s="1">
        <v>2057000000</v>
      </c>
      <c r="I76" s="1">
        <v>2459000000</v>
      </c>
      <c r="J76" s="1">
        <v>4202000000</v>
      </c>
      <c r="K76" s="1">
        <v>4169000000</v>
      </c>
      <c r="L76" s="1">
        <v>2419000000</v>
      </c>
    </row>
    <row r="77" spans="1:12" ht="19" x14ac:dyDescent="0.25">
      <c r="A77" s="5" t="s">
        <v>13</v>
      </c>
      <c r="B77" s="1">
        <v>382000000</v>
      </c>
      <c r="C77" s="1">
        <v>453000000</v>
      </c>
      <c r="D77" s="1">
        <v>516000000</v>
      </c>
      <c r="E77" s="1">
        <v>608000000</v>
      </c>
      <c r="F77" s="1">
        <v>724000000</v>
      </c>
      <c r="G77" s="1">
        <v>805000000</v>
      </c>
      <c r="H77" s="1">
        <v>776000000</v>
      </c>
      <c r="I77" s="1">
        <v>912000000</v>
      </c>
      <c r="J77" s="1">
        <v>1189000000</v>
      </c>
      <c r="K77" s="1">
        <v>1265000000</v>
      </c>
      <c r="L77" s="1">
        <v>1317000000</v>
      </c>
    </row>
    <row r="78" spans="1:12" ht="19" x14ac:dyDescent="0.25">
      <c r="A78" s="5" t="s">
        <v>67</v>
      </c>
      <c r="B78" s="1">
        <v>46000000</v>
      </c>
      <c r="C78" s="1">
        <v>52000000</v>
      </c>
      <c r="D78" s="1">
        <v>680000000</v>
      </c>
      <c r="E78" s="1">
        <v>127000000</v>
      </c>
      <c r="F78" s="1">
        <v>52000000</v>
      </c>
      <c r="G78" s="1">
        <v>-1299000000</v>
      </c>
      <c r="H78" s="1">
        <v>-171000000</v>
      </c>
      <c r="I78" s="1">
        <v>-269000000</v>
      </c>
      <c r="J78" s="1">
        <v>165000000</v>
      </c>
      <c r="K78" s="1">
        <v>-482000000</v>
      </c>
      <c r="L78" s="1">
        <v>-811000000</v>
      </c>
    </row>
    <row r="79" spans="1:12" ht="19" x14ac:dyDescent="0.25">
      <c r="A79" s="5" t="s">
        <v>68</v>
      </c>
      <c r="B79" s="1">
        <v>205000000</v>
      </c>
      <c r="C79" s="1">
        <v>253000000</v>
      </c>
      <c r="D79" s="1">
        <v>299000000</v>
      </c>
      <c r="E79" s="1">
        <v>346000000</v>
      </c>
      <c r="F79" s="1">
        <v>438000000</v>
      </c>
      <c r="G79" s="1">
        <v>733000000</v>
      </c>
      <c r="H79" s="1">
        <v>853000000</v>
      </c>
      <c r="I79" s="1">
        <v>1021000000</v>
      </c>
      <c r="J79" s="1">
        <v>1376000000</v>
      </c>
      <c r="K79" s="1">
        <v>1376000000</v>
      </c>
      <c r="L79" s="1">
        <v>1261000000</v>
      </c>
    </row>
    <row r="80" spans="1:12" ht="19" x14ac:dyDescent="0.25">
      <c r="A80" s="14" t="s">
        <v>104</v>
      </c>
      <c r="B80" s="15">
        <f t="shared" ref="B80:L80" si="6">B79/B3</f>
        <v>3.6206287530907807E-2</v>
      </c>
      <c r="C80" s="15">
        <f t="shared" si="6"/>
        <v>3.760963282295228E-2</v>
      </c>
      <c r="D80" s="15">
        <f t="shared" si="6"/>
        <v>3.7258566978193144E-2</v>
      </c>
      <c r="E80" s="15">
        <f t="shared" si="6"/>
        <v>3.7413494809688579E-2</v>
      </c>
      <c r="F80" s="15">
        <f t="shared" si="6"/>
        <v>4.0398450470392915E-2</v>
      </c>
      <c r="G80" s="15">
        <f t="shared" si="6"/>
        <v>5.5979838093783416E-2</v>
      </c>
      <c r="H80" s="15">
        <f t="shared" si="6"/>
        <v>5.5206782732509223E-2</v>
      </c>
      <c r="I80" s="15">
        <f t="shared" si="6"/>
        <v>5.7449921224397932E-2</v>
      </c>
      <c r="J80" s="15">
        <f t="shared" si="6"/>
        <v>6.4137223827724438E-2</v>
      </c>
      <c r="K80" s="15">
        <f t="shared" si="6"/>
        <v>5.4235150368531E-2</v>
      </c>
      <c r="L80" s="15">
        <f t="shared" si="6"/>
        <v>4.5824551202849041E-2</v>
      </c>
    </row>
    <row r="81" spans="1:20" ht="19" x14ac:dyDescent="0.25">
      <c r="A81" s="5" t="s">
        <v>69</v>
      </c>
      <c r="B81" s="1">
        <v>-154000000</v>
      </c>
      <c r="C81" s="1">
        <v>-146000000</v>
      </c>
      <c r="D81" s="1">
        <v>-299000000</v>
      </c>
      <c r="E81" s="1">
        <v>-506000000</v>
      </c>
      <c r="F81" s="1">
        <v>-481000000</v>
      </c>
      <c r="G81" s="1">
        <v>-581000000</v>
      </c>
      <c r="H81" s="1">
        <v>622000000</v>
      </c>
      <c r="I81" s="1">
        <v>-585000000</v>
      </c>
      <c r="J81" s="1">
        <v>-952000000</v>
      </c>
      <c r="K81" s="1">
        <v>-1102000000</v>
      </c>
      <c r="L81" s="1">
        <v>-454000000</v>
      </c>
    </row>
    <row r="82" spans="1:20" ht="19" x14ac:dyDescent="0.25">
      <c r="A82" s="5" t="s">
        <v>70</v>
      </c>
      <c r="B82" s="1">
        <v>-20000000</v>
      </c>
      <c r="C82" s="1">
        <v>1000000</v>
      </c>
      <c r="D82" s="1">
        <v>-13000000</v>
      </c>
      <c r="E82" s="1">
        <v>-22000000</v>
      </c>
      <c r="F82" s="1">
        <v>-77000000</v>
      </c>
      <c r="G82" s="1">
        <v>12000000</v>
      </c>
      <c r="H82" s="1">
        <v>-59000000</v>
      </c>
      <c r="I82" s="1">
        <v>-129000000</v>
      </c>
      <c r="J82" s="1">
        <v>-100000000</v>
      </c>
      <c r="K82" s="1">
        <v>-222000000</v>
      </c>
      <c r="L82" s="1">
        <v>-163000000</v>
      </c>
    </row>
    <row r="83" spans="1:20" ht="21" x14ac:dyDescent="0.25">
      <c r="A83" s="5" t="s">
        <v>34</v>
      </c>
      <c r="B83" s="1" t="s">
        <v>92</v>
      </c>
      <c r="C83" s="1" t="s">
        <v>92</v>
      </c>
      <c r="D83" s="1" t="s">
        <v>92</v>
      </c>
      <c r="E83" s="1" t="s">
        <v>92</v>
      </c>
      <c r="F83" s="1" t="s">
        <v>92</v>
      </c>
      <c r="G83" s="1" t="s">
        <v>92</v>
      </c>
      <c r="H83" s="1" t="s">
        <v>92</v>
      </c>
      <c r="I83" s="1" t="s">
        <v>92</v>
      </c>
      <c r="J83" s="1" t="s">
        <v>92</v>
      </c>
      <c r="K83" s="1" t="s">
        <v>92</v>
      </c>
      <c r="L83" s="1" t="s">
        <v>92</v>
      </c>
      <c r="S83" s="61" t="s">
        <v>126</v>
      </c>
      <c r="T83" s="62"/>
    </row>
    <row r="84" spans="1:20" ht="19" x14ac:dyDescent="0.25">
      <c r="A84" s="5" t="s">
        <v>47</v>
      </c>
      <c r="B84" s="1">
        <v>1000000</v>
      </c>
      <c r="C84" s="1">
        <v>-13000000</v>
      </c>
      <c r="D84" s="1">
        <v>42000000</v>
      </c>
      <c r="E84" s="1">
        <v>12000000</v>
      </c>
      <c r="F84" s="1">
        <v>11000000</v>
      </c>
      <c r="G84" s="1">
        <v>62000000</v>
      </c>
      <c r="H84" s="1">
        <v>26000000</v>
      </c>
      <c r="I84" s="1">
        <v>503000000</v>
      </c>
      <c r="J84" s="1">
        <v>-4000000</v>
      </c>
      <c r="K84" s="1">
        <v>-31000000</v>
      </c>
      <c r="L84" s="1">
        <v>-35000000</v>
      </c>
      <c r="S84" s="63" t="s">
        <v>127</v>
      </c>
      <c r="T84" s="64"/>
    </row>
    <row r="85" spans="1:20" ht="20" x14ac:dyDescent="0.25">
      <c r="A85" s="5" t="s">
        <v>71</v>
      </c>
      <c r="B85" s="1">
        <v>-163000000</v>
      </c>
      <c r="C85" s="1">
        <v>-304000000</v>
      </c>
      <c r="D85" s="1">
        <v>-39000000</v>
      </c>
      <c r="E85" s="1">
        <v>-493000000</v>
      </c>
      <c r="F85" s="1">
        <v>-643000000</v>
      </c>
      <c r="G85" s="1">
        <v>-817000000</v>
      </c>
      <c r="H85" s="1">
        <v>-1046000000</v>
      </c>
      <c r="I85" s="1">
        <v>-1079000000</v>
      </c>
      <c r="J85" s="1">
        <v>-1120000000</v>
      </c>
      <c r="K85" s="1">
        <v>-1178000000</v>
      </c>
      <c r="L85" s="1">
        <v>-1230000000</v>
      </c>
      <c r="S85" s="23" t="s">
        <v>128</v>
      </c>
      <c r="T85" s="24">
        <f>L17</f>
        <v>304000000</v>
      </c>
    </row>
    <row r="86" spans="1:20" ht="20" x14ac:dyDescent="0.25">
      <c r="A86" s="5" t="s">
        <v>72</v>
      </c>
      <c r="B86" s="1">
        <v>308000000</v>
      </c>
      <c r="C86" s="1">
        <v>426000000</v>
      </c>
      <c r="D86" s="1">
        <v>605000000</v>
      </c>
      <c r="E86" s="1">
        <v>743000000</v>
      </c>
      <c r="F86" s="1">
        <v>1024000000</v>
      </c>
      <c r="G86" s="1">
        <v>1078000000</v>
      </c>
      <c r="H86" s="1">
        <v>1346000000</v>
      </c>
      <c r="I86" s="1">
        <v>1023000000</v>
      </c>
      <c r="J86" s="1">
        <v>-126000000</v>
      </c>
      <c r="K86" s="1">
        <v>1114000000</v>
      </c>
      <c r="L86" s="1">
        <v>2081000000</v>
      </c>
      <c r="S86" s="23" t="s">
        <v>129</v>
      </c>
      <c r="T86" s="24">
        <f>L56</f>
        <v>0</v>
      </c>
    </row>
    <row r="87" spans="1:20" ht="20" x14ac:dyDescent="0.25">
      <c r="A87" s="6" t="s">
        <v>73</v>
      </c>
      <c r="B87" s="10">
        <v>1565000000</v>
      </c>
      <c r="C87" s="10">
        <v>1993000000</v>
      </c>
      <c r="D87" s="10">
        <v>2220000000</v>
      </c>
      <c r="E87" s="10">
        <v>2546000000</v>
      </c>
      <c r="F87" s="10">
        <v>3158000000</v>
      </c>
      <c r="G87" s="10">
        <v>2531000000</v>
      </c>
      <c r="H87" s="10">
        <v>5483000000</v>
      </c>
      <c r="I87" s="10">
        <v>4561000000</v>
      </c>
      <c r="J87" s="10">
        <v>5854000000</v>
      </c>
      <c r="K87" s="10">
        <v>6340000000</v>
      </c>
      <c r="L87" s="10">
        <v>5813000000</v>
      </c>
      <c r="S87" s="23" t="s">
        <v>130</v>
      </c>
      <c r="T87" s="24">
        <f>L61</f>
        <v>10417000000</v>
      </c>
    </row>
    <row r="88" spans="1:20" ht="20" x14ac:dyDescent="0.25">
      <c r="A88" s="5" t="s">
        <v>74</v>
      </c>
      <c r="B88" s="1">
        <v>-511000000</v>
      </c>
      <c r="C88" s="1">
        <v>-391000000</v>
      </c>
      <c r="D88" s="1">
        <v>-492000000</v>
      </c>
      <c r="E88" s="1">
        <v>-722000000</v>
      </c>
      <c r="F88" s="1">
        <v>-669000000</v>
      </c>
      <c r="G88" s="1">
        <v>-667000000</v>
      </c>
      <c r="H88" s="1">
        <v>-823000000</v>
      </c>
      <c r="I88" s="1">
        <v>-704000000</v>
      </c>
      <c r="J88" s="1">
        <v>-866000000</v>
      </c>
      <c r="K88" s="1">
        <v>-908000000</v>
      </c>
      <c r="L88" s="1">
        <v>-706000000</v>
      </c>
      <c r="S88" s="33" t="s">
        <v>131</v>
      </c>
      <c r="T88" s="34">
        <f>T85/(T86+T87)</f>
        <v>2.918306614188346E-2</v>
      </c>
    </row>
    <row r="89" spans="1:20" ht="20" customHeight="1" x14ac:dyDescent="0.25">
      <c r="A89" s="14" t="s">
        <v>105</v>
      </c>
      <c r="B89" s="15">
        <f t="shared" ref="B89:L89" si="7">(-1*B88)/B3</f>
        <v>9.0250794772165313E-2</v>
      </c>
      <c r="C89" s="15">
        <f t="shared" si="7"/>
        <v>5.8123977999108074E-2</v>
      </c>
      <c r="D89" s="15">
        <f t="shared" si="7"/>
        <v>6.1308411214953271E-2</v>
      </c>
      <c r="E89" s="15">
        <f t="shared" si="7"/>
        <v>7.8070934256055366E-2</v>
      </c>
      <c r="F89" s="15">
        <f t="shared" si="7"/>
        <v>6.1704482567791923E-2</v>
      </c>
      <c r="G89" s="15">
        <f t="shared" si="7"/>
        <v>5.0939361539636477E-2</v>
      </c>
      <c r="H89" s="15">
        <f t="shared" si="7"/>
        <v>5.3265160831014173E-2</v>
      </c>
      <c r="I89" s="15">
        <f t="shared" si="7"/>
        <v>3.9612874184109838E-2</v>
      </c>
      <c r="J89" s="15">
        <f t="shared" si="7"/>
        <v>4.0365433019483546E-2</v>
      </c>
      <c r="K89" s="15">
        <f t="shared" si="7"/>
        <v>3.5788892830396907E-2</v>
      </c>
      <c r="L89" s="15">
        <f t="shared" si="7"/>
        <v>2.5655934297550694E-2</v>
      </c>
      <c r="S89" s="23" t="s">
        <v>106</v>
      </c>
      <c r="T89" s="24">
        <f>L27</f>
        <v>947000000</v>
      </c>
    </row>
    <row r="90" spans="1:20" ht="20" x14ac:dyDescent="0.25">
      <c r="A90" s="5" t="s">
        <v>75</v>
      </c>
      <c r="B90" s="1" t="s">
        <v>92</v>
      </c>
      <c r="C90" s="1" t="s">
        <v>92</v>
      </c>
      <c r="D90" s="1" t="s">
        <v>92</v>
      </c>
      <c r="E90" s="1">
        <v>-1225000000</v>
      </c>
      <c r="F90" s="1">
        <v>-19000000</v>
      </c>
      <c r="G90" s="1">
        <v>-323000000</v>
      </c>
      <c r="H90" s="1">
        <v>-2124000000</v>
      </c>
      <c r="I90" s="1">
        <v>-70000000</v>
      </c>
      <c r="J90" s="1">
        <v>-3609000000</v>
      </c>
      <c r="K90" s="1">
        <v>-2763000000</v>
      </c>
      <c r="L90" s="1" t="s">
        <v>92</v>
      </c>
      <c r="S90" s="23" t="s">
        <v>19</v>
      </c>
      <c r="T90" s="24">
        <f>L25</f>
        <v>3366000000</v>
      </c>
    </row>
    <row r="91" spans="1:20" ht="20" x14ac:dyDescent="0.25">
      <c r="A91" s="5" t="s">
        <v>76</v>
      </c>
      <c r="B91" s="1">
        <v>-265000000</v>
      </c>
      <c r="C91" s="1">
        <v>-610000000</v>
      </c>
      <c r="D91" s="1">
        <v>-76000000</v>
      </c>
      <c r="E91" s="1">
        <v>-7542000000</v>
      </c>
      <c r="F91" s="1">
        <v>-21041000000</v>
      </c>
      <c r="G91" s="1">
        <v>-19418000000</v>
      </c>
      <c r="H91" s="1">
        <v>-22381000000</v>
      </c>
      <c r="I91" s="1">
        <v>-27881000000</v>
      </c>
      <c r="J91" s="1">
        <v>-41513000000</v>
      </c>
      <c r="K91" s="1">
        <v>-40116000000</v>
      </c>
      <c r="L91" s="1">
        <v>-20219000000</v>
      </c>
      <c r="S91" s="33" t="s">
        <v>132</v>
      </c>
      <c r="T91" s="34">
        <f>T89/T90</f>
        <v>0.28134284016636957</v>
      </c>
    </row>
    <row r="92" spans="1:20" ht="20" x14ac:dyDescent="0.25">
      <c r="A92" s="5" t="s">
        <v>77</v>
      </c>
      <c r="B92" s="1">
        <v>180000000</v>
      </c>
      <c r="C92" s="1">
        <v>320000000</v>
      </c>
      <c r="D92" s="1">
        <v>409000000</v>
      </c>
      <c r="E92" s="1">
        <v>3318000000</v>
      </c>
      <c r="F92" s="1">
        <v>18429000000</v>
      </c>
      <c r="G92" s="1">
        <v>18450000000</v>
      </c>
      <c r="H92" s="1">
        <v>21898000000</v>
      </c>
      <c r="I92" s="1">
        <v>24878000000</v>
      </c>
      <c r="J92" s="1">
        <v>30908000000</v>
      </c>
      <c r="K92" s="1">
        <v>39698000000</v>
      </c>
      <c r="L92" s="1">
        <v>23411000000</v>
      </c>
      <c r="S92" s="35" t="s">
        <v>133</v>
      </c>
      <c r="T92" s="36">
        <f>T88*(1-T91)</f>
        <v>2.097261942876295E-2</v>
      </c>
    </row>
    <row r="93" spans="1:20" ht="19" x14ac:dyDescent="0.25">
      <c r="A93" s="5" t="s">
        <v>78</v>
      </c>
      <c r="B93" s="1">
        <v>-930000000</v>
      </c>
      <c r="C93" s="1">
        <v>-1040000000</v>
      </c>
      <c r="D93" s="1">
        <v>-1387000000</v>
      </c>
      <c r="E93" s="1">
        <v>-218000000</v>
      </c>
      <c r="F93" s="1">
        <v>-1699000000</v>
      </c>
      <c r="G93" s="1">
        <v>-3400000000</v>
      </c>
      <c r="H93" s="1">
        <v>4270000000</v>
      </c>
      <c r="I93" s="1">
        <v>-1956000000</v>
      </c>
      <c r="J93" s="1">
        <v>-1138000000</v>
      </c>
      <c r="K93" s="1">
        <v>-1396000000</v>
      </c>
      <c r="L93" s="1">
        <v>-5907000000</v>
      </c>
      <c r="S93" s="63" t="s">
        <v>134</v>
      </c>
      <c r="T93" s="64"/>
    </row>
    <row r="94" spans="1:20" ht="20" x14ac:dyDescent="0.25">
      <c r="A94" s="6" t="s">
        <v>79</v>
      </c>
      <c r="B94" s="10">
        <v>-1526000000</v>
      </c>
      <c r="C94" s="10">
        <v>-1721000000</v>
      </c>
      <c r="D94" s="10">
        <v>-1546000000</v>
      </c>
      <c r="E94" s="10">
        <v>-6389000000</v>
      </c>
      <c r="F94" s="10">
        <v>-4999000000</v>
      </c>
      <c r="G94" s="10">
        <v>-5358000000</v>
      </c>
      <c r="H94" s="10">
        <v>840000000</v>
      </c>
      <c r="I94" s="10">
        <v>-5733000000</v>
      </c>
      <c r="J94" s="10">
        <v>-16218000000</v>
      </c>
      <c r="K94" s="10">
        <v>-5485000000</v>
      </c>
      <c r="L94" s="10">
        <v>-3421000000</v>
      </c>
      <c r="S94" s="23" t="s">
        <v>135</v>
      </c>
      <c r="T94" s="37">
        <v>4.095E-2</v>
      </c>
    </row>
    <row r="95" spans="1:20" ht="20" x14ac:dyDescent="0.25">
      <c r="A95" s="5" t="s">
        <v>80</v>
      </c>
      <c r="B95" s="1" t="s">
        <v>92</v>
      </c>
      <c r="C95" s="1">
        <v>-133000000</v>
      </c>
      <c r="D95" s="1" t="s">
        <v>92</v>
      </c>
      <c r="E95" s="1">
        <v>-862000000</v>
      </c>
      <c r="F95" s="1">
        <v>-21000000</v>
      </c>
      <c r="G95" s="1" t="s">
        <v>92</v>
      </c>
      <c r="H95" s="1">
        <v>-1115000000</v>
      </c>
      <c r="I95" s="1">
        <v>-2516000000</v>
      </c>
      <c r="J95" s="1">
        <v>-3000000000</v>
      </c>
      <c r="K95" s="1">
        <v>-361000000</v>
      </c>
      <c r="L95" s="1">
        <v>-1686000000</v>
      </c>
      <c r="S95" s="23" t="s">
        <v>136</v>
      </c>
      <c r="T95" s="38" cm="1">
        <f t="array" ref="T95">_FV(A1,"Beta")</f>
        <v>1.3066</v>
      </c>
    </row>
    <row r="96" spans="1:20" ht="20" x14ac:dyDescent="0.25">
      <c r="A96" s="5" t="s">
        <v>81</v>
      </c>
      <c r="B96" s="1" t="s">
        <v>92</v>
      </c>
      <c r="C96" s="1" t="s">
        <v>92</v>
      </c>
      <c r="D96" s="1" t="s">
        <v>92</v>
      </c>
      <c r="E96" s="1">
        <v>75000000</v>
      </c>
      <c r="F96" s="1">
        <v>109000000</v>
      </c>
      <c r="G96" s="1">
        <v>144000000</v>
      </c>
      <c r="H96" s="1">
        <v>144000000</v>
      </c>
      <c r="I96" s="1">
        <v>138000000</v>
      </c>
      <c r="J96" s="1">
        <v>137000000</v>
      </c>
      <c r="K96" s="1">
        <v>162000000</v>
      </c>
      <c r="L96" s="1">
        <v>143000000</v>
      </c>
      <c r="S96" s="23" t="s">
        <v>137</v>
      </c>
      <c r="T96" s="37">
        <v>8.4000000000000005E-2</v>
      </c>
    </row>
    <row r="97" spans="1:20" ht="20" x14ac:dyDescent="0.25">
      <c r="A97" s="5" t="s">
        <v>82</v>
      </c>
      <c r="B97" s="1" t="s">
        <v>92</v>
      </c>
      <c r="C97" s="1" t="s">
        <v>92</v>
      </c>
      <c r="D97" s="1" t="s">
        <v>92</v>
      </c>
      <c r="E97" s="1" t="s">
        <v>92</v>
      </c>
      <c r="F97" s="1">
        <v>-995000000</v>
      </c>
      <c r="G97" s="1">
        <v>-1006000000</v>
      </c>
      <c r="H97" s="1">
        <v>-3520000000</v>
      </c>
      <c r="I97" s="1">
        <v>-1411000000</v>
      </c>
      <c r="J97" s="1">
        <v>-1635000000</v>
      </c>
      <c r="K97" s="1">
        <v>-3373000000</v>
      </c>
      <c r="L97" s="1">
        <v>-4199000000</v>
      </c>
      <c r="S97" s="35" t="s">
        <v>138</v>
      </c>
      <c r="T97" s="36">
        <f>(T94)+((T95)*(T96-T94))</f>
        <v>9.7199130000000009E-2</v>
      </c>
    </row>
    <row r="98" spans="1:20" ht="19" x14ac:dyDescent="0.25">
      <c r="A98" s="5" t="s">
        <v>83</v>
      </c>
      <c r="B98" s="1" t="s">
        <v>92</v>
      </c>
      <c r="C98" s="1" t="s">
        <v>92</v>
      </c>
      <c r="D98" s="1" t="s">
        <v>92</v>
      </c>
      <c r="E98" s="1" t="s">
        <v>92</v>
      </c>
      <c r="F98" s="1" t="s">
        <v>92</v>
      </c>
      <c r="G98" s="1" t="s">
        <v>92</v>
      </c>
      <c r="H98" s="1" t="s">
        <v>92</v>
      </c>
      <c r="I98" s="1" t="s">
        <v>92</v>
      </c>
      <c r="J98" s="1" t="s">
        <v>92</v>
      </c>
      <c r="K98" s="1" t="s">
        <v>92</v>
      </c>
      <c r="L98" s="1" t="s">
        <v>92</v>
      </c>
      <c r="S98" s="63" t="s">
        <v>139</v>
      </c>
      <c r="T98" s="64"/>
    </row>
    <row r="99" spans="1:20" ht="20" x14ac:dyDescent="0.25">
      <c r="A99" s="5" t="s">
        <v>84</v>
      </c>
      <c r="B99" s="1">
        <v>-210000000</v>
      </c>
      <c r="C99" s="1">
        <v>48000000</v>
      </c>
      <c r="D99" s="1">
        <v>-51000000</v>
      </c>
      <c r="E99" s="1">
        <v>3866000000</v>
      </c>
      <c r="F99" s="1">
        <v>2945000000</v>
      </c>
      <c r="G99" s="1">
        <v>4946000000</v>
      </c>
      <c r="H99" s="1">
        <v>3229000000</v>
      </c>
      <c r="I99" s="1">
        <v>7477000000</v>
      </c>
      <c r="J99" s="1">
        <v>16990000000</v>
      </c>
      <c r="K99" s="1">
        <v>2808000000</v>
      </c>
      <c r="L99" s="1">
        <v>4632000000</v>
      </c>
      <c r="S99" s="23" t="s">
        <v>140</v>
      </c>
      <c r="T99" s="24">
        <f>T86+T87</f>
        <v>10417000000</v>
      </c>
    </row>
    <row r="100" spans="1:20" ht="20" x14ac:dyDescent="0.25">
      <c r="A100" s="6" t="s">
        <v>85</v>
      </c>
      <c r="B100" s="10">
        <v>-210000000</v>
      </c>
      <c r="C100" s="10">
        <v>-85000000</v>
      </c>
      <c r="D100" s="10">
        <v>-51000000</v>
      </c>
      <c r="E100" s="10">
        <v>3079000000</v>
      </c>
      <c r="F100" s="10">
        <v>2038000000</v>
      </c>
      <c r="G100" s="10">
        <v>4084000000</v>
      </c>
      <c r="H100" s="10">
        <v>-1262000000</v>
      </c>
      <c r="I100" s="10">
        <v>3688000000</v>
      </c>
      <c r="J100" s="10">
        <v>12492000000</v>
      </c>
      <c r="K100" s="10">
        <v>-764000000</v>
      </c>
      <c r="L100" s="10">
        <v>-1110000000</v>
      </c>
      <c r="S100" s="33" t="s">
        <v>141</v>
      </c>
      <c r="T100" s="34">
        <f>T99/T103</f>
        <v>0.10939384029822502</v>
      </c>
    </row>
    <row r="101" spans="1:20" ht="20" x14ac:dyDescent="0.25">
      <c r="A101" s="5" t="s">
        <v>86</v>
      </c>
      <c r="B101" s="1">
        <v>-1000000</v>
      </c>
      <c r="C101" s="1">
        <v>3000000</v>
      </c>
      <c r="D101" s="1">
        <v>-26000000</v>
      </c>
      <c r="E101" s="1">
        <v>-44000000</v>
      </c>
      <c r="F101" s="1" t="s">
        <v>92</v>
      </c>
      <c r="G101" s="1">
        <v>36000000</v>
      </c>
      <c r="H101" s="1">
        <v>-113000000</v>
      </c>
      <c r="I101" s="1">
        <v>-6000000</v>
      </c>
      <c r="J101" s="1">
        <v>169000000</v>
      </c>
      <c r="K101" s="1">
        <v>-102000000</v>
      </c>
      <c r="L101" s="1">
        <v>-155000000</v>
      </c>
      <c r="S101" s="23" t="s">
        <v>142</v>
      </c>
      <c r="T101" s="39" cm="1">
        <f t="array" ref="T101">_FV(A1,"Market cap",TRUE)</f>
        <v>84807740000</v>
      </c>
    </row>
    <row r="102" spans="1:20" ht="20" x14ac:dyDescent="0.25">
      <c r="A102" s="6" t="s">
        <v>87</v>
      </c>
      <c r="B102" s="10">
        <v>-172000000</v>
      </c>
      <c r="C102" s="10">
        <v>190000000</v>
      </c>
      <c r="D102" s="10">
        <v>597000000</v>
      </c>
      <c r="E102" s="10">
        <v>-808000000</v>
      </c>
      <c r="F102" s="10">
        <v>197000000</v>
      </c>
      <c r="G102" s="10">
        <v>1293000000</v>
      </c>
      <c r="H102" s="10">
        <v>4948000000</v>
      </c>
      <c r="I102" s="10">
        <v>2510000000</v>
      </c>
      <c r="J102" s="10">
        <v>2297000000</v>
      </c>
      <c r="K102" s="10">
        <v>-11000000</v>
      </c>
      <c r="L102" s="10">
        <v>1127000000</v>
      </c>
      <c r="S102" s="33" t="s">
        <v>143</v>
      </c>
      <c r="T102" s="34">
        <f>T101/T103</f>
        <v>0.89060615970177504</v>
      </c>
    </row>
    <row r="103" spans="1:20" ht="20" x14ac:dyDescent="0.25">
      <c r="A103" s="5" t="s">
        <v>88</v>
      </c>
      <c r="B103" s="1">
        <v>1586000000</v>
      </c>
      <c r="C103" s="1">
        <v>1414000000</v>
      </c>
      <c r="D103" s="1">
        <v>1604000000</v>
      </c>
      <c r="E103" s="1">
        <v>2201000000</v>
      </c>
      <c r="F103" s="1">
        <v>1393000000</v>
      </c>
      <c r="G103" s="1">
        <v>1590000000</v>
      </c>
      <c r="H103" s="1">
        <v>8285000000</v>
      </c>
      <c r="I103" s="1">
        <v>13233000000</v>
      </c>
      <c r="J103" s="1">
        <v>15743000000</v>
      </c>
      <c r="K103" s="1">
        <v>18040000000</v>
      </c>
      <c r="L103" s="1">
        <v>18029000000</v>
      </c>
      <c r="S103" s="35" t="s">
        <v>144</v>
      </c>
      <c r="T103" s="40">
        <f>T99+T101</f>
        <v>95224740000</v>
      </c>
    </row>
    <row r="104" spans="1:20" ht="20" thickBot="1" x14ac:dyDescent="0.3">
      <c r="A104" s="7" t="s">
        <v>89</v>
      </c>
      <c r="B104" s="11">
        <v>1414000000</v>
      </c>
      <c r="C104" s="11">
        <v>1604000000</v>
      </c>
      <c r="D104" s="11">
        <v>2201000000</v>
      </c>
      <c r="E104" s="11">
        <v>1393000000</v>
      </c>
      <c r="F104" s="11">
        <v>1590000000</v>
      </c>
      <c r="G104" s="11">
        <v>2883000000</v>
      </c>
      <c r="H104" s="11">
        <v>13233000000</v>
      </c>
      <c r="I104" s="11">
        <v>15743000000</v>
      </c>
      <c r="J104" s="11">
        <v>18040000000</v>
      </c>
      <c r="K104" s="11">
        <v>18029000000</v>
      </c>
      <c r="L104" s="11">
        <v>19156000000</v>
      </c>
      <c r="S104" s="63" t="s">
        <v>145</v>
      </c>
      <c r="T104" s="64"/>
    </row>
    <row r="105" spans="1:20" ht="21" thickTop="1" x14ac:dyDescent="0.25">
      <c r="A105" s="14" t="s">
        <v>107</v>
      </c>
      <c r="B105" s="1"/>
      <c r="C105" s="15">
        <f>(C106/B106)-1</f>
        <v>0.51992409867172684</v>
      </c>
      <c r="D105" s="15">
        <f>(D106/C106)-1</f>
        <v>7.8651685393258397E-2</v>
      </c>
      <c r="E105" s="15">
        <f>(E106/D106)-1</f>
        <v>5.555555555555558E-2</v>
      </c>
      <c r="F105" s="15">
        <f>(F106/E106)-1</f>
        <v>0.36458333333333326</v>
      </c>
      <c r="G105" s="15">
        <f>(G106/F106)-1</f>
        <v>-0.25110486139011656</v>
      </c>
      <c r="H105" s="15">
        <f t="shared" ref="H105:L105" si="8">(H106/G106)-1</f>
        <v>1.5</v>
      </c>
      <c r="I105" s="15">
        <f t="shared" si="8"/>
        <v>-0.17231759656652357</v>
      </c>
      <c r="J105" s="15">
        <f t="shared" si="8"/>
        <v>0.29323308270676685</v>
      </c>
      <c r="K105" s="15">
        <f t="shared" si="8"/>
        <v>8.9013632718524471E-2</v>
      </c>
      <c r="L105" s="15">
        <f t="shared" si="8"/>
        <v>-5.9830633284241541E-2</v>
      </c>
      <c r="M105" s="15"/>
      <c r="N105" s="15"/>
      <c r="O105" s="15"/>
      <c r="P105" s="15"/>
      <c r="Q105" s="15"/>
      <c r="R105" s="15"/>
      <c r="S105" s="25" t="s">
        <v>108</v>
      </c>
      <c r="T105" s="26">
        <f>(T100*T92)+(T102*T97)</f>
        <v>8.8860419276079156E-2</v>
      </c>
    </row>
    <row r="106" spans="1:20" ht="19" x14ac:dyDescent="0.25">
      <c r="A106" s="5" t="s">
        <v>90</v>
      </c>
      <c r="B106" s="1">
        <v>1054000000</v>
      </c>
      <c r="C106" s="1">
        <v>1602000000</v>
      </c>
      <c r="D106" s="1">
        <v>1728000000</v>
      </c>
      <c r="E106" s="1">
        <v>1824000000</v>
      </c>
      <c r="F106" s="1">
        <v>2489000000</v>
      </c>
      <c r="G106" s="1">
        <v>1864000000</v>
      </c>
      <c r="H106" s="1">
        <v>4660000000</v>
      </c>
      <c r="I106" s="1">
        <v>3857000000</v>
      </c>
      <c r="J106" s="1">
        <v>4988000000</v>
      </c>
      <c r="K106" s="1">
        <v>5432000000</v>
      </c>
      <c r="L106" s="1">
        <v>5107000000</v>
      </c>
      <c r="M106" s="41">
        <f>L106*(1+$T$106)</f>
        <v>5657683593.0595875</v>
      </c>
      <c r="N106" s="41">
        <f t="shared" ref="N106:Q106" si="9">M106*(1+$T$106)</f>
        <v>6267746943.249588</v>
      </c>
      <c r="O106" s="41">
        <f t="shared" si="9"/>
        <v>6943592920.7504559</v>
      </c>
      <c r="P106" s="41">
        <f t="shared" si="9"/>
        <v>7692314811.9472399</v>
      </c>
      <c r="Q106" s="41">
        <f t="shared" si="9"/>
        <v>8521770766.438838</v>
      </c>
      <c r="R106" s="42" t="s">
        <v>146</v>
      </c>
      <c r="S106" s="43" t="s">
        <v>147</v>
      </c>
      <c r="T106" s="44">
        <f>(SUM(M4:Q4)/5)</f>
        <v>0.10782917428227679</v>
      </c>
    </row>
    <row r="107" spans="1:20" ht="19" x14ac:dyDescent="0.25">
      <c r="A107" s="5"/>
      <c r="B107" s="13"/>
      <c r="C107" s="13"/>
      <c r="D107" s="13"/>
      <c r="E107" s="13"/>
      <c r="F107" s="13"/>
      <c r="G107" s="13"/>
      <c r="H107" s="13"/>
      <c r="I107" s="13"/>
      <c r="J107" s="13"/>
      <c r="K107" s="13"/>
      <c r="L107" s="13"/>
      <c r="M107" s="42"/>
      <c r="N107" s="42"/>
      <c r="O107" s="42"/>
      <c r="P107" s="42"/>
      <c r="Q107" s="45">
        <f>Q106*(1+T107)/(T108-T107)</f>
        <v>136779794661.8195</v>
      </c>
      <c r="R107" s="46" t="s">
        <v>148</v>
      </c>
      <c r="S107" s="47" t="s">
        <v>149</v>
      </c>
      <c r="T107" s="48">
        <v>2.5000000000000001E-2</v>
      </c>
    </row>
    <row r="108" spans="1:20" ht="19" x14ac:dyDescent="0.25">
      <c r="M108" s="45">
        <f t="shared" ref="M108:O108" si="10">M107+M106</f>
        <v>5657683593.0595875</v>
      </c>
      <c r="N108" s="45">
        <f t="shared" si="10"/>
        <v>6267746943.249588</v>
      </c>
      <c r="O108" s="45">
        <f t="shared" si="10"/>
        <v>6943592920.7504559</v>
      </c>
      <c r="P108" s="45">
        <f>P107+P106</f>
        <v>7692314811.9472399</v>
      </c>
      <c r="Q108" s="45">
        <f>Q107+Q106</f>
        <v>145301565428.25833</v>
      </c>
      <c r="R108" s="46" t="s">
        <v>144</v>
      </c>
      <c r="S108" s="49" t="s">
        <v>150</v>
      </c>
      <c r="T108" s="50">
        <f>T105</f>
        <v>8.8860419276079156E-2</v>
      </c>
    </row>
    <row r="109" spans="1:20" ht="19" x14ac:dyDescent="0.25">
      <c r="M109" s="59" t="s">
        <v>151</v>
      </c>
      <c r="N109" s="60"/>
    </row>
    <row r="110" spans="1:20" ht="20" x14ac:dyDescent="0.25">
      <c r="M110" s="51" t="s">
        <v>152</v>
      </c>
      <c r="N110" s="39">
        <f>NPV(T108,M108,N108,O108,P108,Q108)</f>
        <v>116264569764.71271</v>
      </c>
    </row>
    <row r="111" spans="1:20" ht="20" x14ac:dyDescent="0.25">
      <c r="M111" s="51" t="s">
        <v>153</v>
      </c>
      <c r="N111" s="39">
        <f>L40</f>
        <v>10851000000</v>
      </c>
    </row>
    <row r="112" spans="1:20" ht="20" x14ac:dyDescent="0.25">
      <c r="M112" s="51" t="s">
        <v>140</v>
      </c>
      <c r="N112" s="39">
        <f>T99</f>
        <v>10417000000</v>
      </c>
    </row>
    <row r="113" spans="13:14" ht="20" x14ac:dyDescent="0.25">
      <c r="M113" s="51" t="s">
        <v>154</v>
      </c>
      <c r="N113" s="39">
        <f>N110+N111-N112</f>
        <v>116698569764.71271</v>
      </c>
    </row>
    <row r="114" spans="13:14" ht="20" x14ac:dyDescent="0.25">
      <c r="M114" s="51" t="s">
        <v>155</v>
      </c>
      <c r="N114" s="52">
        <f>L34*(1+(5*R16))</f>
        <v>1097200573.5815661</v>
      </c>
    </row>
    <row r="115" spans="13:14" ht="20" x14ac:dyDescent="0.25">
      <c r="M115" s="53" t="s">
        <v>156</v>
      </c>
      <c r="N115" s="54">
        <f>N113/N114</f>
        <v>106.36028869705774</v>
      </c>
    </row>
    <row r="116" spans="13:14" ht="20" x14ac:dyDescent="0.25">
      <c r="M116" s="51" t="s">
        <v>157</v>
      </c>
      <c r="N116" s="55" cm="1">
        <f t="array" ref="N116">_FV(A1,"Price")</f>
        <v>74.959999999999994</v>
      </c>
    </row>
    <row r="117" spans="13:14" ht="20" x14ac:dyDescent="0.25">
      <c r="M117" s="56" t="s">
        <v>158</v>
      </c>
      <c r="N117" s="57">
        <f>N115/N116-1</f>
        <v>0.4188939260546658</v>
      </c>
    </row>
    <row r="118" spans="13:14" ht="20" x14ac:dyDescent="0.25">
      <c r="M118" s="56" t="s">
        <v>159</v>
      </c>
      <c r="N118" s="58" t="str">
        <f>IF(N115&gt;N116,"BUY","SELL")</f>
        <v>BUY</v>
      </c>
    </row>
  </sheetData>
  <mergeCells count="6">
    <mergeCell ref="M109:N109"/>
    <mergeCell ref="S83:T83"/>
    <mergeCell ref="S84:T84"/>
    <mergeCell ref="S93:T93"/>
    <mergeCell ref="S98:T98"/>
    <mergeCell ref="S104:T104"/>
  </mergeCells>
  <hyperlinks>
    <hyperlink ref="A1" r:id="rId1" tooltip="https://roic.ai/company/PYPL" display="ROIC.AI | PY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33917/000163391716000113/0001633917-16-000113-index.html" xr:uid="{00000000-0004-0000-0000-00000A000000}"/>
    <hyperlink ref="E74" r:id="rId9" tooltip="https://www.sec.gov/Archives/edgar/data/1633917/000163391716000113/0001633917-16-000113-index.html" xr:uid="{00000000-0004-0000-0000-00000B000000}"/>
    <hyperlink ref="F36" r:id="rId10" tooltip="https://www.sec.gov/Archives/edgar/data/1633917/000163391717000027/0001633917-17-000027-index.html" xr:uid="{00000000-0004-0000-0000-00000D000000}"/>
    <hyperlink ref="F74" r:id="rId11" tooltip="https://www.sec.gov/Archives/edgar/data/1633917/000163391717000027/0001633917-17-000027-index.html" xr:uid="{00000000-0004-0000-0000-00000E000000}"/>
    <hyperlink ref="G36" r:id="rId12" tooltip="https://www.sec.gov/Archives/edgar/data/1633917/000163391718000029/0001633917-18-000029-index.html" xr:uid="{00000000-0004-0000-0000-000010000000}"/>
    <hyperlink ref="G74" r:id="rId13" tooltip="https://www.sec.gov/Archives/edgar/data/1633917/000163391718000029/0001633917-18-000029-index.html" xr:uid="{00000000-0004-0000-0000-000011000000}"/>
    <hyperlink ref="H36" r:id="rId14" tooltip="https://www.sec.gov/Archives/edgar/data/1633917/000163391719000043/0001633917-19-000043-index.html" xr:uid="{00000000-0004-0000-0000-000013000000}"/>
    <hyperlink ref="H74" r:id="rId15" tooltip="https://www.sec.gov/Archives/edgar/data/1633917/000163391719000043/0001633917-19-000043-index.html" xr:uid="{00000000-0004-0000-0000-000014000000}"/>
    <hyperlink ref="I36" r:id="rId16" tooltip="https://www.sec.gov/Archives/edgar/data/1633917/000163391720000028/0001633917-20-000028-index.html" xr:uid="{00000000-0004-0000-0000-000016000000}"/>
    <hyperlink ref="I74" r:id="rId17" tooltip="https://www.sec.gov/Archives/edgar/data/1633917/000163391720000028/0001633917-20-000028-index.html" xr:uid="{00000000-0004-0000-0000-000017000000}"/>
    <hyperlink ref="J36" r:id="rId18" tooltip="https://www.sec.gov/Archives/edgar/data/1633917/000163391721000018/0001633917-21-000018-index.htm" xr:uid="{00000000-0004-0000-0000-000019000000}"/>
    <hyperlink ref="J74" r:id="rId19" tooltip="https://www.sec.gov/Archives/edgar/data/1633917/000163391721000018/0001633917-21-000018-index.htm" xr:uid="{00000000-0004-0000-0000-00001A000000}"/>
    <hyperlink ref="K36" r:id="rId20" tooltip="https://www.sec.gov/Archives/edgar/data/1633917/000163391722000027/0001633917-22-000027-index.htm" xr:uid="{00000000-0004-0000-0000-00001C000000}"/>
    <hyperlink ref="K74" r:id="rId21" tooltip="https://www.sec.gov/Archives/edgar/data/1633917/000163391722000027/0001633917-22-000027-index.htm" xr:uid="{00000000-0004-0000-0000-00001D000000}"/>
    <hyperlink ref="L36" r:id="rId22" tooltip="https://www.sec.gov/Archives/edgar/data/1633917/000163391723000033/0001633917-23-000033-index.htm" xr:uid="{00000000-0004-0000-0000-00001F000000}"/>
    <hyperlink ref="L74" r:id="rId23" tooltip="https://www.sec.gov/Archives/edgar/data/1633917/000163391723000033/0001633917-23-000033-index.htm" xr:uid="{00000000-0004-0000-0000-000020000000}"/>
    <hyperlink ref="M1" r:id="rId24" display="https://finbox.com/NASDAQGS:PYPL/explorer/revenue_proj" xr:uid="{1D80918F-A165-9649-92F2-66AE4678E525}"/>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2023-03-14T05:32:11Z</dcterms:created>
  <dcterms:modified xsi:type="dcterms:W3CDTF">2023-04-10T10:07:09Z</dcterms:modified>
</cp:coreProperties>
</file>