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20001_{1F15DF1D-ED62-D140-9ADE-1C54CBAF4E7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6" i="1" l="1"/>
  <c r="AF101" i="1"/>
  <c r="AG16" i="1" s="1"/>
  <c r="Z111" i="1"/>
  <c r="AF97" i="1"/>
  <c r="AF90" i="1"/>
  <c r="AF89" i="1"/>
  <c r="AF91" i="1" s="1"/>
  <c r="AF88" i="1"/>
  <c r="AF92" i="1" s="1"/>
  <c r="AF87" i="1"/>
  <c r="AF86" i="1"/>
  <c r="AF99" i="1" s="1"/>
  <c r="AF85" i="1"/>
  <c r="AD19" i="1"/>
  <c r="AE16" i="1"/>
  <c r="AD16" i="1"/>
  <c r="Z114" i="1" s="1"/>
  <c r="AG13" i="1"/>
  <c r="AF13" i="1"/>
  <c r="AE13" i="1"/>
  <c r="AD13" i="1"/>
  <c r="AG10" i="1"/>
  <c r="AF10" i="1"/>
  <c r="AE10" i="1"/>
  <c r="AD10" i="1"/>
  <c r="AG7" i="1"/>
  <c r="AF7" i="1"/>
  <c r="AE7" i="1"/>
  <c r="AD7" i="1"/>
  <c r="AG4" i="1"/>
  <c r="AF4" i="1"/>
  <c r="AE4" i="1"/>
  <c r="AD4" i="1"/>
  <c r="AC4" i="1"/>
  <c r="AB4" i="1"/>
  <c r="AA4" i="1"/>
  <c r="Z4" i="1"/>
  <c r="Y4" i="1"/>
  <c r="X13" i="1"/>
  <c r="X9" i="1"/>
  <c r="X20" i="1"/>
  <c r="X29" i="1"/>
  <c r="X35" i="1"/>
  <c r="X80" i="1"/>
  <c r="X89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F16" i="1" l="1"/>
  <c r="AF106" i="1"/>
  <c r="Z106" i="1" s="1"/>
  <c r="AA106" i="1" s="1"/>
  <c r="AB106" i="1" s="1"/>
  <c r="AC106" i="1" s="1"/>
  <c r="AF103" i="1"/>
  <c r="AF102" i="1" s="1"/>
  <c r="Z112" i="1"/>
  <c r="Y108" i="1" l="1"/>
  <c r="Z108" i="1"/>
  <c r="AF100" i="1"/>
  <c r="AF105" i="1" s="1"/>
  <c r="AF108" i="1" s="1"/>
  <c r="AA108" i="1"/>
  <c r="AC107" i="1" l="1"/>
  <c r="AC108" i="1" s="1"/>
  <c r="AB108" i="1"/>
  <c r="Z110" i="1" l="1"/>
  <c r="Z113" i="1" s="1"/>
  <c r="Z115" i="1" s="1"/>
  <c r="Z118" i="1" s="1"/>
  <c r="Z117" i="1" l="1"/>
</calcChain>
</file>

<file path=xl/sharedStrings.xml><?xml version="1.0" encoding="utf-8"?>
<sst xmlns="http://schemas.openxmlformats.org/spreadsheetml/2006/main" count="980" uniqueCount="162">
  <si>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</si>
  <si>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</si>
  <si>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</si>
  <si>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</si>
  <si>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</si>
  <si>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</si>
  <si>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</si>
  <si>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</si>
  <si>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</si>
  <si>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</si>
  <si>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</si>
  <si>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</si>
  <si>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</si>
  <si>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</si>
  <si>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</si>
  <si>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</si>
  <si>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</si>
  <si>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</si>
  <si>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</si>
  <si>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</si>
  <si>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</si>
  <si>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</si>
  <si>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</si>
  <si>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</si>
  <si>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</si>
  <si>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</si>
  <si>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</si>
  <si>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</si>
  <si>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</si>
  <si>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</si>
  <si>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</si>
  <si>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</si>
  <si>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</si>
  <si>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</si>
  <si>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</si>
  <si>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</si>
  <si>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</si>
  <si>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</si>
  <si>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</si>
  <si>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</si>
  <si>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</si>
  <si>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</si>
  <si>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</si>
  <si>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</si>
  <si>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</si>
  <si>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</si>
  <si>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</si>
  <si>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</si>
  <si>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</si>
  <si>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</si>
  <si>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</si>
  <si>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</si>
  <si>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</si>
  <si>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</si>
  <si>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</si>
  <si>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</si>
  <si>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</si>
  <si>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</si>
  <si>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</si>
  <si>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</si>
  <si>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</si>
  <si>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</si>
  <si>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</si>
  <si>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</si>
  <si>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</si>
  <si>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</si>
  <si>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</si>
  <si>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</si>
  <si>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</si>
  <si>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</si>
  <si>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</si>
  <si>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</si>
  <si>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</si>
  <si>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</si>
  <si>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</si>
  <si>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</si>
  <si>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</si>
  <si>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</si>
  <si>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</si>
  <si>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</si>
  <si>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</si>
  <si>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</si>
  <si>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</si>
  <si>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</si>
  <si>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</si>
  <si>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</si>
  <si>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</si>
  <si>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</si>
  <si>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</si>
  <si>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</si>
  <si>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</si>
  <si>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</si>
  <si>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</si>
  <si>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</si>
  <si>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-Infinity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</si>
  <si>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</si>
  <si>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</si>
  <si>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</si>
  <si>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</si>
  <si>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</si>
  <si>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</si>
  <si>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</si>
  <si>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</si>
  <si>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</si>
  <si>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</si>
  <si>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</si>
  <si>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</si>
  <si>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</si>
  <si>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</si>
  <si>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</si>
  <si>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</si>
  <si>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</si>
  <si>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</si>
  <si>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</si>
  <si>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</si>
  <si>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</si>
  <si>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</si>
  <si>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</si>
  <si>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</si>
  <si>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</si>
  <si>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</si>
  <si>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</si>
  <si>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</si>
  <si>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</si>
  <si>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</si>
  <si>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</si>
  <si>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</si>
  <si>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</si>
  <si>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</si>
  <si>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</si>
  <si>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</si>
  <si>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</si>
  <si>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</si>
  <si>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</si>
  <si>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</si>
  <si>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</si>
  <si>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</si>
  <si>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</si>
  <si>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</si>
  <si>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</si>
  <si>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</si>
  <si>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</si>
  <si>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</si>
  <si>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</si>
  <si>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</si>
  <si>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</si>
  <si>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</si>
  <si>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</si>
  <si>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</si>
  <si>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</si>
  <si>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</si>
  <si>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</si>
  <si>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</si>
  <si>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</si>
  <si>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</si>
  <si>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</si>
  <si>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</si>
  <si>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</si>
  <si>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</si>
  <si>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</si>
  <si>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</si>
  <si>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DexCom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</si>
</sst>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6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093557/000110465906012220/0001104659-06-012220-index.htm" TargetMode="External"/><Relationship Id="rId18" Type="http://schemas.openxmlformats.org/officeDocument/2006/relationships/hyperlink" Target="https://www.sec.gov/Archives/edgar/data/1093557/000119312509046182/0001193125-09-046182-index.htm" TargetMode="External"/><Relationship Id="rId26" Type="http://schemas.openxmlformats.org/officeDocument/2006/relationships/hyperlink" Target="https://www.sec.gov/Archives/edgar/data/1093557/000119312513069590/0001193125-13-069590-index.htm" TargetMode="External"/><Relationship Id="rId39" Type="http://schemas.openxmlformats.org/officeDocument/2006/relationships/hyperlink" Target="https://www.sec.gov/Archives/edgar/data/1093557/000109355719000041/0001093557-19-000041-index.htm" TargetMode="External"/><Relationship Id="rId21" Type="http://schemas.openxmlformats.org/officeDocument/2006/relationships/hyperlink" Target="https://www.sec.gov/Archives/edgar/data/1093557/000119312510051468/0001193125-10-051468-index.htm" TargetMode="External"/><Relationship Id="rId34" Type="http://schemas.openxmlformats.org/officeDocument/2006/relationships/hyperlink" Target="https://www.sec.gov/Archives/edgar/data/1093557/000109355717000048/0001093557-17-000048-index.htm" TargetMode="External"/><Relationship Id="rId42" Type="http://schemas.openxmlformats.org/officeDocument/2006/relationships/hyperlink" Target="https://www.sec.gov/Archives/edgar/data/1093557/000109355721000024/0001093557-21-000024-index.htm" TargetMode="External"/><Relationship Id="rId47" Type="http://schemas.openxmlformats.org/officeDocument/2006/relationships/hyperlink" Target="https://www.sec.gov/Archives/edgar/data/1093557/000109355723000024/0001093557-23-000024-index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93557/000119312508053011/0001193125-08-053011-index.htm" TargetMode="External"/><Relationship Id="rId29" Type="http://schemas.openxmlformats.org/officeDocument/2006/relationships/hyperlink" Target="https://www.sec.gov/Archives/edgar/data/1093557/000109355714000028/0001093557-14-000028-index.htm" TargetMode="External"/><Relationship Id="rId1" Type="http://schemas.openxmlformats.org/officeDocument/2006/relationships/hyperlink" Target="https://roic.ai/company/DXCM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093557/000119312512075640/0001193125-12-075640-index.htm" TargetMode="External"/><Relationship Id="rId32" Type="http://schemas.openxmlformats.org/officeDocument/2006/relationships/hyperlink" Target="https://www.sec.gov/Archives/edgar/data/1093557/000109355716000432/0001093557-16-000432-index.htm" TargetMode="External"/><Relationship Id="rId37" Type="http://schemas.openxmlformats.org/officeDocument/2006/relationships/hyperlink" Target="https://www.sec.gov/Archives/edgar/data/1093557/000109355718000018/0001093557-18-000018-index.htm" TargetMode="External"/><Relationship Id="rId40" Type="http://schemas.openxmlformats.org/officeDocument/2006/relationships/hyperlink" Target="https://www.sec.gov/Archives/edgar/data/1093557/000109355720000029/0001093557-20-000029-index.htm" TargetMode="External"/><Relationship Id="rId45" Type="http://schemas.openxmlformats.org/officeDocument/2006/relationships/hyperlink" Target="https://www.sec.gov/Archives/edgar/data/1093557/000109355722000014/0001093557-22-000014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093557/000110465907014481/0001104659-07-014481-index.htm" TargetMode="External"/><Relationship Id="rId23" Type="http://schemas.openxmlformats.org/officeDocument/2006/relationships/hyperlink" Target="https://www.sec.gov/Archives/edgar/data/1093557/000119312511055131/0001193125-11-055131-index.htm" TargetMode="External"/><Relationship Id="rId28" Type="http://schemas.openxmlformats.org/officeDocument/2006/relationships/hyperlink" Target="https://www.sec.gov/Archives/edgar/data/1093557/000109355714000028/0001093557-14-000028-index.htm" TargetMode="External"/><Relationship Id="rId36" Type="http://schemas.openxmlformats.org/officeDocument/2006/relationships/hyperlink" Target="https://www.sec.gov/Archives/edgar/data/1093557/000109355718000018/0001093557-18-000018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093557/000119312509046182/0001193125-09-046182-index.htm" TargetMode="External"/><Relationship Id="rId31" Type="http://schemas.openxmlformats.org/officeDocument/2006/relationships/hyperlink" Target="https://www.sec.gov/Archives/edgar/data/1093557/000109355715000040/0001093557-15-000040-index.htm" TargetMode="External"/><Relationship Id="rId44" Type="http://schemas.openxmlformats.org/officeDocument/2006/relationships/hyperlink" Target="https://www.sec.gov/Archives/edgar/data/1093557/000109355722000014/0001093557-22-000014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093557/000110465907014481/0001104659-07-014481-index.htm" TargetMode="External"/><Relationship Id="rId22" Type="http://schemas.openxmlformats.org/officeDocument/2006/relationships/hyperlink" Target="https://www.sec.gov/Archives/edgar/data/1093557/000119312511055131/0001193125-11-055131-index.htm" TargetMode="External"/><Relationship Id="rId27" Type="http://schemas.openxmlformats.org/officeDocument/2006/relationships/hyperlink" Target="https://www.sec.gov/Archives/edgar/data/1093557/000119312513069590/0001193125-13-069590-index.htm" TargetMode="External"/><Relationship Id="rId30" Type="http://schemas.openxmlformats.org/officeDocument/2006/relationships/hyperlink" Target="https://www.sec.gov/Archives/edgar/data/1093557/000109355715000040/0001093557-15-000040-index.htm" TargetMode="External"/><Relationship Id="rId35" Type="http://schemas.openxmlformats.org/officeDocument/2006/relationships/hyperlink" Target="https://www.sec.gov/Archives/edgar/data/1093557/000109355717000048/0001093557-17-000048-index.htm" TargetMode="External"/><Relationship Id="rId43" Type="http://schemas.openxmlformats.org/officeDocument/2006/relationships/hyperlink" Target="https://www.sec.gov/Archives/edgar/data/1093557/000109355721000024/0001093557-21-000024-index.htm" TargetMode="External"/><Relationship Id="rId48" Type="http://schemas.openxmlformats.org/officeDocument/2006/relationships/hyperlink" Target="https://finbox.com/NASDAQGS:DXCM/explorer/revenue_proj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093557/000110465906012220/0001104659-06-012220-index.htm" TargetMode="External"/><Relationship Id="rId17" Type="http://schemas.openxmlformats.org/officeDocument/2006/relationships/hyperlink" Target="https://www.sec.gov/Archives/edgar/data/1093557/000119312508053011/0001193125-08-053011-index.htm" TargetMode="External"/><Relationship Id="rId25" Type="http://schemas.openxmlformats.org/officeDocument/2006/relationships/hyperlink" Target="https://www.sec.gov/Archives/edgar/data/1093557/000119312512075640/0001193125-12-075640-index.htm" TargetMode="External"/><Relationship Id="rId33" Type="http://schemas.openxmlformats.org/officeDocument/2006/relationships/hyperlink" Target="https://www.sec.gov/Archives/edgar/data/1093557/000109355716000432/0001093557-16-000432-index.htm" TargetMode="External"/><Relationship Id="rId38" Type="http://schemas.openxmlformats.org/officeDocument/2006/relationships/hyperlink" Target="https://www.sec.gov/Archives/edgar/data/1093557/000109355719000041/0001093557-19-000041-index.htm" TargetMode="External"/><Relationship Id="rId46" Type="http://schemas.openxmlformats.org/officeDocument/2006/relationships/hyperlink" Target="https://www.sec.gov/Archives/edgar/data/1093557/000109355723000024/0001093557-23-000024-index.htm" TargetMode="External"/><Relationship Id="rId20" Type="http://schemas.openxmlformats.org/officeDocument/2006/relationships/hyperlink" Target="https://www.sec.gov/Archives/edgar/data/1093557/000119312510051468/0001193125-10-051468-index.htm" TargetMode="External"/><Relationship Id="rId41" Type="http://schemas.openxmlformats.org/officeDocument/2006/relationships/hyperlink" Target="https://www.sec.gov/Archives/edgar/data/1093557/000109355720000029/0001093557-20-000029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8"/>
  <sheetViews>
    <sheetView tabSelected="1" zoomScale="80" zoomScaleNormal="80" workbookViewId="0">
      <pane xSplit="1" ySplit="1" topLeftCell="V88" activePane="bottomRight" state="frozen"/>
      <selection pane="topRight"/>
      <selection pane="bottomLeft"/>
      <selection pane="bottomRight" activeCell="AD118" sqref="AD118"/>
    </sheetView>
  </sheetViews>
  <sheetFormatPr baseColWidth="10" defaultRowHeight="16" x14ac:dyDescent="0.2"/>
  <cols>
    <col min="1" max="1" width="50" customWidth="1"/>
    <col min="2" max="24" width="15" customWidth="1"/>
    <col min="25" max="33" width="21" customWidth="1"/>
  </cols>
  <sheetData>
    <row r="1" spans="1:33" ht="22" thickBot="1" x14ac:dyDescent="0.3">
      <c r="A1" s="3" t="s">
        <v>161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27">
        <v>2023</v>
      </c>
      <c r="Z1" s="27">
        <v>2024</v>
      </c>
      <c r="AA1" s="27">
        <v>2025</v>
      </c>
      <c r="AB1" s="27">
        <v>2026</v>
      </c>
      <c r="AC1" s="27">
        <v>2027</v>
      </c>
    </row>
    <row r="2" spans="1:33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/>
      <c r="AC2" s="9"/>
      <c r="AD2" s="9"/>
      <c r="AE2" s="9"/>
      <c r="AF2" s="9"/>
      <c r="AG2" s="9"/>
    </row>
    <row r="3" spans="1:33" ht="40" x14ac:dyDescent="0.25">
      <c r="A3" s="5" t="s">
        <v>1</v>
      </c>
      <c r="B3" s="1" t="s">
        <v>92</v>
      </c>
      <c r="C3" s="1" t="s">
        <v>92</v>
      </c>
      <c r="D3" s="1" t="s">
        <v>92</v>
      </c>
      <c r="E3" s="1" t="s">
        <v>92</v>
      </c>
      <c r="F3" s="1" t="s">
        <v>92</v>
      </c>
      <c r="G3" s="1" t="s">
        <v>92</v>
      </c>
      <c r="H3" s="1">
        <v>2169790</v>
      </c>
      <c r="I3" s="1">
        <v>4627000</v>
      </c>
      <c r="J3" s="1">
        <v>9838000</v>
      </c>
      <c r="K3" s="1">
        <v>29693000</v>
      </c>
      <c r="L3" s="1">
        <v>48631000</v>
      </c>
      <c r="M3" s="1">
        <v>76266000</v>
      </c>
      <c r="N3" s="1">
        <v>99900000</v>
      </c>
      <c r="O3" s="1">
        <v>160000000</v>
      </c>
      <c r="P3" s="1">
        <v>259200000</v>
      </c>
      <c r="Q3" s="1">
        <v>402000000</v>
      </c>
      <c r="R3" s="1">
        <v>573300000</v>
      </c>
      <c r="S3" s="1">
        <v>718500000</v>
      </c>
      <c r="T3" s="1">
        <v>1031600000</v>
      </c>
      <c r="U3" s="1">
        <v>1476000000</v>
      </c>
      <c r="V3" s="1">
        <v>1926700000</v>
      </c>
      <c r="W3" s="1">
        <v>2448500000</v>
      </c>
      <c r="X3" s="1">
        <v>2909800000</v>
      </c>
      <c r="Y3" s="1">
        <v>3466000000</v>
      </c>
      <c r="Z3" s="1">
        <v>4138000000</v>
      </c>
      <c r="AA3" s="1">
        <v>4858000000</v>
      </c>
      <c r="AB3" s="1">
        <v>5840000000</v>
      </c>
      <c r="AC3" s="1">
        <v>6584000000</v>
      </c>
      <c r="AD3" s="18" t="s">
        <v>110</v>
      </c>
      <c r="AE3" s="19" t="s">
        <v>111</v>
      </c>
      <c r="AF3" s="19" t="s">
        <v>112</v>
      </c>
      <c r="AG3" s="19" t="s">
        <v>113</v>
      </c>
    </row>
    <row r="4" spans="1:33" ht="19" x14ac:dyDescent="0.25">
      <c r="A4" s="14" t="s">
        <v>95</v>
      </c>
      <c r="B4" s="1"/>
      <c r="C4" s="15" t="e">
        <f>(C3/B3)-1</f>
        <v>#VALUE!</v>
      </c>
      <c r="D4" s="15" t="e">
        <f>(D3/C3)-1</f>
        <v>#VALUE!</v>
      </c>
      <c r="E4" s="15" t="e">
        <f>(E3/D3)-1</f>
        <v>#VALUE!</v>
      </c>
      <c r="F4" s="15" t="e">
        <f t="shared" ref="F4:AC4" si="0">(F3/E3)-1</f>
        <v>#VALUE!</v>
      </c>
      <c r="G4" s="15" t="e">
        <f t="shared" si="0"/>
        <v>#VALUE!</v>
      </c>
      <c r="H4" s="16" t="e">
        <f t="shared" si="0"/>
        <v>#VALUE!</v>
      </c>
      <c r="I4" s="16">
        <f t="shared" si="0"/>
        <v>1.1324644320418105</v>
      </c>
      <c r="J4" s="16">
        <f t="shared" si="0"/>
        <v>1.1262156905122112</v>
      </c>
      <c r="K4" s="16">
        <f t="shared" si="0"/>
        <v>2.0181947550315105</v>
      </c>
      <c r="L4" s="16">
        <f t="shared" si="0"/>
        <v>0.63779341932441991</v>
      </c>
      <c r="M4" s="16">
        <f t="shared" si="0"/>
        <v>0.56825892948942025</v>
      </c>
      <c r="N4" s="16">
        <f t="shared" si="0"/>
        <v>0.30988907245692698</v>
      </c>
      <c r="O4" s="16">
        <f t="shared" si="0"/>
        <v>0.6016016016016017</v>
      </c>
      <c r="P4" s="16">
        <f t="shared" si="0"/>
        <v>0.62000000000000011</v>
      </c>
      <c r="Q4" s="16">
        <f t="shared" si="0"/>
        <v>0.55092592592592582</v>
      </c>
      <c r="R4" s="16">
        <f t="shared" si="0"/>
        <v>0.42611940298507456</v>
      </c>
      <c r="S4" s="16">
        <f t="shared" si="0"/>
        <v>0.25327053898482466</v>
      </c>
      <c r="T4" s="16">
        <f t="shared" si="0"/>
        <v>0.43576896311760605</v>
      </c>
      <c r="U4" s="16">
        <f t="shared" si="0"/>
        <v>0.43078712679333075</v>
      </c>
      <c r="V4" s="16">
        <f t="shared" si="0"/>
        <v>0.30535230352303522</v>
      </c>
      <c r="W4" s="16">
        <f t="shared" si="0"/>
        <v>0.27082576426013394</v>
      </c>
      <c r="X4" s="16">
        <f t="shared" si="0"/>
        <v>0.18840106187461703</v>
      </c>
      <c r="Y4" s="16">
        <f t="shared" si="0"/>
        <v>0.19114715788026659</v>
      </c>
      <c r="Z4" s="16">
        <f t="shared" si="0"/>
        <v>0.19388343912290829</v>
      </c>
      <c r="AA4" s="16">
        <f t="shared" si="0"/>
        <v>0.17399710004833246</v>
      </c>
      <c r="AB4" s="16">
        <f t="shared" si="0"/>
        <v>0.20214079868258539</v>
      </c>
      <c r="AC4" s="16">
        <f t="shared" si="0"/>
        <v>0.12739726027397258</v>
      </c>
      <c r="AD4" s="17">
        <f>(X4+W4+V4)/3</f>
        <v>0.25485970988592871</v>
      </c>
      <c r="AE4" s="17">
        <f>(X20+W20+V20)/3</f>
        <v>0.42205743434457421</v>
      </c>
      <c r="AF4" s="17">
        <f>(X29+W29+V29)/3</f>
        <v>1.4670885245897347</v>
      </c>
      <c r="AG4" s="17">
        <f>(X105+W105+V105)/3</f>
        <v>1.655300182616178</v>
      </c>
    </row>
    <row r="5" spans="1:33" ht="19" x14ac:dyDescent="0.25">
      <c r="A5" s="5" t="s">
        <v>2</v>
      </c>
      <c r="B5" s="1" t="s">
        <v>92</v>
      </c>
      <c r="C5" s="1" t="s">
        <v>92</v>
      </c>
      <c r="D5" s="1" t="s">
        <v>92</v>
      </c>
      <c r="E5" s="1" t="s">
        <v>92</v>
      </c>
      <c r="F5" s="1" t="s">
        <v>92</v>
      </c>
      <c r="G5" s="1" t="s">
        <v>92</v>
      </c>
      <c r="H5" s="1">
        <v>10958953</v>
      </c>
      <c r="I5" s="1">
        <v>12736000</v>
      </c>
      <c r="J5" s="1">
        <v>15367000</v>
      </c>
      <c r="K5" s="1">
        <v>26032000</v>
      </c>
      <c r="L5" s="1">
        <v>30188000</v>
      </c>
      <c r="M5" s="1">
        <v>40422000</v>
      </c>
      <c r="N5" s="1">
        <v>53300000</v>
      </c>
      <c r="O5" s="1">
        <v>59900000</v>
      </c>
      <c r="P5" s="1">
        <v>82900000</v>
      </c>
      <c r="Q5" s="1">
        <v>123600000</v>
      </c>
      <c r="R5" s="1">
        <v>194900000</v>
      </c>
      <c r="S5" s="1">
        <v>226400000</v>
      </c>
      <c r="T5" s="1">
        <v>367700000</v>
      </c>
      <c r="U5" s="1">
        <v>544500000</v>
      </c>
      <c r="V5" s="1">
        <v>646600000</v>
      </c>
      <c r="W5" s="1">
        <v>768000000</v>
      </c>
      <c r="X5" s="1">
        <v>1026700000</v>
      </c>
    </row>
    <row r="6" spans="1:33" ht="20" x14ac:dyDescent="0.25">
      <c r="A6" s="6" t="s">
        <v>3</v>
      </c>
      <c r="B6" s="10" t="s">
        <v>92</v>
      </c>
      <c r="C6" s="10" t="s">
        <v>92</v>
      </c>
      <c r="D6" s="10" t="s">
        <v>92</v>
      </c>
      <c r="E6" s="10" t="s">
        <v>92</v>
      </c>
      <c r="F6" s="10" t="s">
        <v>92</v>
      </c>
      <c r="G6" s="10" t="s">
        <v>92</v>
      </c>
      <c r="H6" s="10">
        <v>-8789163</v>
      </c>
      <c r="I6" s="10">
        <v>-8109000</v>
      </c>
      <c r="J6" s="10">
        <v>-5529000</v>
      </c>
      <c r="K6" s="10">
        <v>3661000</v>
      </c>
      <c r="L6" s="10">
        <v>18443000</v>
      </c>
      <c r="M6" s="10">
        <v>35844000</v>
      </c>
      <c r="N6" s="10">
        <v>46600000</v>
      </c>
      <c r="O6" s="10">
        <v>100100000</v>
      </c>
      <c r="P6" s="10">
        <v>176300000</v>
      </c>
      <c r="Q6" s="10">
        <v>278400000</v>
      </c>
      <c r="R6" s="10">
        <v>378400000</v>
      </c>
      <c r="S6" s="10">
        <v>492100000</v>
      </c>
      <c r="T6" s="10">
        <v>663900000</v>
      </c>
      <c r="U6" s="10">
        <v>931500000</v>
      </c>
      <c r="V6" s="10">
        <v>1280100000</v>
      </c>
      <c r="W6" s="10">
        <v>1680500000</v>
      </c>
      <c r="X6" s="10">
        <v>1883100000</v>
      </c>
      <c r="AD6" s="18" t="s">
        <v>114</v>
      </c>
      <c r="AE6" s="19" t="s">
        <v>115</v>
      </c>
      <c r="AF6" s="19" t="s">
        <v>116</v>
      </c>
      <c r="AG6" s="19" t="s">
        <v>117</v>
      </c>
    </row>
    <row r="7" spans="1:33" ht="19" x14ac:dyDescent="0.25">
      <c r="A7" s="5" t="s">
        <v>4</v>
      </c>
      <c r="B7" s="2" t="s">
        <v>92</v>
      </c>
      <c r="C7" s="2" t="s">
        <v>92</v>
      </c>
      <c r="D7" s="2" t="s">
        <v>92</v>
      </c>
      <c r="E7" s="2" t="s">
        <v>92</v>
      </c>
      <c r="F7" s="2" t="s">
        <v>92</v>
      </c>
      <c r="G7" s="2" t="s">
        <v>92</v>
      </c>
      <c r="H7" s="2">
        <v>-4.0507</v>
      </c>
      <c r="I7" s="2">
        <v>-1.7524999999999999</v>
      </c>
      <c r="J7" s="2">
        <v>-0.56200000000000006</v>
      </c>
      <c r="K7" s="2">
        <v>0.12330000000000001</v>
      </c>
      <c r="L7" s="2">
        <v>0.37919999999999998</v>
      </c>
      <c r="M7" s="2">
        <v>0.47</v>
      </c>
      <c r="N7" s="2">
        <v>0.46650000000000003</v>
      </c>
      <c r="O7" s="2">
        <v>0.62560000000000004</v>
      </c>
      <c r="P7" s="2">
        <v>0.68020000000000003</v>
      </c>
      <c r="Q7" s="2">
        <v>0.6925</v>
      </c>
      <c r="R7" s="2">
        <v>0.66</v>
      </c>
      <c r="S7" s="2">
        <v>0.68489999999999995</v>
      </c>
      <c r="T7" s="2">
        <v>0.64359999999999995</v>
      </c>
      <c r="U7" s="2">
        <v>0.63109999999999999</v>
      </c>
      <c r="V7" s="2">
        <v>0.66439999999999999</v>
      </c>
      <c r="W7" s="2">
        <v>0.68630000000000002</v>
      </c>
      <c r="X7" s="2">
        <v>0.6472</v>
      </c>
      <c r="AD7" s="17">
        <f>X7</f>
        <v>0.6472</v>
      </c>
      <c r="AE7" s="20">
        <f>X21</f>
        <v>0.1943</v>
      </c>
      <c r="AF7" s="20">
        <f>X30</f>
        <v>0.1173</v>
      </c>
      <c r="AG7" s="20">
        <f>X106/X3</f>
        <v>0.10471510069420578</v>
      </c>
    </row>
    <row r="8" spans="1:33" ht="19" x14ac:dyDescent="0.25">
      <c r="A8" s="5" t="s">
        <v>5</v>
      </c>
      <c r="B8" s="1">
        <v>2902000</v>
      </c>
      <c r="C8" s="1">
        <v>5039000</v>
      </c>
      <c r="D8" s="1">
        <v>6310907</v>
      </c>
      <c r="E8" s="1">
        <v>8934631</v>
      </c>
      <c r="F8" s="1">
        <v>12469842</v>
      </c>
      <c r="G8" s="1">
        <v>26769514</v>
      </c>
      <c r="H8" s="1">
        <v>19419550</v>
      </c>
      <c r="I8" s="1">
        <v>16131000</v>
      </c>
      <c r="J8" s="1">
        <v>19629000</v>
      </c>
      <c r="K8" s="1">
        <v>14294000</v>
      </c>
      <c r="L8" s="1">
        <v>23227000</v>
      </c>
      <c r="M8" s="1">
        <v>30747000</v>
      </c>
      <c r="N8" s="1">
        <v>39500000</v>
      </c>
      <c r="O8" s="1">
        <v>44800000</v>
      </c>
      <c r="P8" s="1">
        <v>69400000</v>
      </c>
      <c r="Q8" s="1">
        <v>137500000</v>
      </c>
      <c r="R8" s="1">
        <v>156100000</v>
      </c>
      <c r="S8" s="1">
        <v>185400000</v>
      </c>
      <c r="T8" s="1">
        <v>417400000</v>
      </c>
      <c r="U8" s="1">
        <v>273500000</v>
      </c>
      <c r="V8" s="1">
        <v>359900000</v>
      </c>
      <c r="W8" s="1">
        <v>604200000</v>
      </c>
      <c r="X8" s="1">
        <v>484200000</v>
      </c>
    </row>
    <row r="9" spans="1:33" ht="19" customHeight="1" x14ac:dyDescent="0.25">
      <c r="A9" s="14" t="s">
        <v>96</v>
      </c>
      <c r="B9" s="15" t="e">
        <f>B8/B3</f>
        <v>#VALUE!</v>
      </c>
      <c r="C9" s="15" t="e">
        <f t="shared" ref="C9:X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>
        <f t="shared" si="1"/>
        <v>8.9499675083763872</v>
      </c>
      <c r="I9" s="15">
        <f t="shared" si="1"/>
        <v>3.4862762048843745</v>
      </c>
      <c r="J9" s="15">
        <f t="shared" si="1"/>
        <v>1.9952226062207765</v>
      </c>
      <c r="K9" s="15">
        <f t="shared" si="1"/>
        <v>0.48139292089044555</v>
      </c>
      <c r="L9" s="15">
        <f t="shared" si="1"/>
        <v>0.47761715778001684</v>
      </c>
      <c r="M9" s="15">
        <f t="shared" si="1"/>
        <v>0.40315474785618755</v>
      </c>
      <c r="N9" s="15">
        <f t="shared" si="1"/>
        <v>0.39539539539539542</v>
      </c>
      <c r="O9" s="15">
        <f t="shared" si="1"/>
        <v>0.28000000000000003</v>
      </c>
      <c r="P9" s="15">
        <f t="shared" si="1"/>
        <v>0.26774691358024694</v>
      </c>
      <c r="Q9" s="15">
        <f t="shared" si="1"/>
        <v>0.3420398009950249</v>
      </c>
      <c r="R9" s="15">
        <f t="shared" si="1"/>
        <v>0.27228327228327226</v>
      </c>
      <c r="S9" s="15">
        <f t="shared" si="1"/>
        <v>0.2580375782881002</v>
      </c>
      <c r="T9" s="15">
        <f t="shared" si="1"/>
        <v>0.40461419154711126</v>
      </c>
      <c r="U9" s="15">
        <f t="shared" si="1"/>
        <v>0.18529810298102981</v>
      </c>
      <c r="V9" s="15">
        <f t="shared" si="1"/>
        <v>0.18679607619245342</v>
      </c>
      <c r="W9" s="15">
        <f t="shared" si="1"/>
        <v>0.24676332448437818</v>
      </c>
      <c r="X9" s="15">
        <f t="shared" si="1"/>
        <v>0.16640318922262698</v>
      </c>
      <c r="AD9" s="18" t="s">
        <v>97</v>
      </c>
      <c r="AE9" s="19" t="s">
        <v>98</v>
      </c>
      <c r="AF9" s="19" t="s">
        <v>99</v>
      </c>
      <c r="AG9" s="19" t="s">
        <v>100</v>
      </c>
    </row>
    <row r="10" spans="1:33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AD10" s="17">
        <f>X9</f>
        <v>0.16640318922262698</v>
      </c>
      <c r="AE10" s="20">
        <f>X13</f>
        <v>0.34373496460237818</v>
      </c>
      <c r="AF10" s="20">
        <f>X80</f>
        <v>4.3473778266547532E-2</v>
      </c>
      <c r="AG10" s="20">
        <f>X89</f>
        <v>0.12536944119870783</v>
      </c>
    </row>
    <row r="11" spans="1:33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</row>
    <row r="12" spans="1:33" ht="20" x14ac:dyDescent="0.25">
      <c r="A12" s="5" t="s">
        <v>8</v>
      </c>
      <c r="B12" s="1">
        <v>1112000</v>
      </c>
      <c r="C12" s="1">
        <v>1685000</v>
      </c>
      <c r="D12" s="1" t="s">
        <v>92</v>
      </c>
      <c r="E12" s="1">
        <v>1249960</v>
      </c>
      <c r="F12" s="1">
        <v>1597275</v>
      </c>
      <c r="G12" s="1">
        <v>5659960</v>
      </c>
      <c r="H12" s="1">
        <v>21111325</v>
      </c>
      <c r="I12" s="1">
        <v>22436000</v>
      </c>
      <c r="J12" s="1">
        <v>27669000</v>
      </c>
      <c r="K12" s="1">
        <v>35200000</v>
      </c>
      <c r="L12" s="1">
        <v>40506000</v>
      </c>
      <c r="M12" s="1">
        <v>49940000</v>
      </c>
      <c r="N12" s="1">
        <v>62800000</v>
      </c>
      <c r="O12" s="1">
        <v>84200000</v>
      </c>
      <c r="P12" s="1">
        <v>128400000</v>
      </c>
      <c r="Q12" s="1">
        <v>198000000</v>
      </c>
      <c r="R12" s="1">
        <v>286200000</v>
      </c>
      <c r="S12" s="1">
        <v>349200000</v>
      </c>
      <c r="T12" s="1">
        <v>432800000</v>
      </c>
      <c r="U12" s="1">
        <v>515700000</v>
      </c>
      <c r="V12" s="1">
        <v>620700000</v>
      </c>
      <c r="W12" s="1">
        <v>810500000</v>
      </c>
      <c r="X12" s="1">
        <v>1000200000</v>
      </c>
      <c r="AD12" s="18" t="s">
        <v>118</v>
      </c>
      <c r="AE12" s="19" t="s">
        <v>119</v>
      </c>
      <c r="AF12" s="19" t="s">
        <v>120</v>
      </c>
      <c r="AG12" s="19" t="s">
        <v>121</v>
      </c>
    </row>
    <row r="13" spans="1:33" ht="19" x14ac:dyDescent="0.25">
      <c r="A13" s="14" t="s">
        <v>101</v>
      </c>
      <c r="B13" s="15" t="e">
        <f>B12/B3</f>
        <v>#VALUE!</v>
      </c>
      <c r="C13" s="15" t="e">
        <f t="shared" ref="C13:X13" si="2">C12/C3</f>
        <v>#VALUE!</v>
      </c>
      <c r="D13" s="15" t="e">
        <f t="shared" si="2"/>
        <v>#VALUE!</v>
      </c>
      <c r="E13" s="15" t="e">
        <f t="shared" si="2"/>
        <v>#VALUE!</v>
      </c>
      <c r="F13" s="15" t="e">
        <f t="shared" si="2"/>
        <v>#VALUE!</v>
      </c>
      <c r="G13" s="15" t="e">
        <f t="shared" si="2"/>
        <v>#VALUE!</v>
      </c>
      <c r="H13" s="15">
        <f t="shared" si="2"/>
        <v>9.7296627784255616</v>
      </c>
      <c r="I13" s="15">
        <f t="shared" si="2"/>
        <v>4.848930192349254</v>
      </c>
      <c r="J13" s="15">
        <f t="shared" si="2"/>
        <v>2.8124618824964425</v>
      </c>
      <c r="K13" s="15">
        <f t="shared" si="2"/>
        <v>1.1854645876132421</v>
      </c>
      <c r="L13" s="15">
        <f t="shared" si="2"/>
        <v>0.83292550019534861</v>
      </c>
      <c r="M13" s="15">
        <f t="shared" si="2"/>
        <v>0.6548134162011906</v>
      </c>
      <c r="N13" s="15">
        <f t="shared" si="2"/>
        <v>0.62862862862862867</v>
      </c>
      <c r="O13" s="15">
        <f t="shared" si="2"/>
        <v>0.52625</v>
      </c>
      <c r="P13" s="15">
        <f t="shared" si="2"/>
        <v>0.49537037037037035</v>
      </c>
      <c r="Q13" s="15">
        <f t="shared" si="2"/>
        <v>0.4925373134328358</v>
      </c>
      <c r="R13" s="15">
        <f t="shared" si="2"/>
        <v>0.49921507064364207</v>
      </c>
      <c r="S13" s="15">
        <f t="shared" si="2"/>
        <v>0.4860125260960334</v>
      </c>
      <c r="T13" s="15">
        <f t="shared" si="2"/>
        <v>0.41954245831717718</v>
      </c>
      <c r="U13" s="15">
        <f t="shared" si="2"/>
        <v>0.349390243902439</v>
      </c>
      <c r="V13" s="15">
        <f t="shared" si="2"/>
        <v>0.32215705610629575</v>
      </c>
      <c r="W13" s="15">
        <f t="shared" si="2"/>
        <v>0.33101899121911377</v>
      </c>
      <c r="X13" s="15">
        <f t="shared" si="2"/>
        <v>0.34373496460237818</v>
      </c>
      <c r="AD13" s="17">
        <f>X28/X72</f>
        <v>0.16005253776151609</v>
      </c>
      <c r="AE13" s="20">
        <f>X28/X54</f>
        <v>6.3282452658716182E-2</v>
      </c>
      <c r="AF13" s="20">
        <f>X22/(X72+X56+X61)</f>
        <v>7.8399935869173112E-2</v>
      </c>
      <c r="AG13" s="21">
        <f>X67/X72</f>
        <v>1.5291772211276855</v>
      </c>
    </row>
    <row r="14" spans="1:33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>
        <v>7500000</v>
      </c>
    </row>
    <row r="15" spans="1:33" ht="20" x14ac:dyDescent="0.25">
      <c r="A15" s="5" t="s">
        <v>10</v>
      </c>
      <c r="B15" s="1">
        <v>4014000</v>
      </c>
      <c r="C15" s="1">
        <v>6724000</v>
      </c>
      <c r="D15" s="1">
        <v>6310907</v>
      </c>
      <c r="E15" s="1">
        <v>10184591</v>
      </c>
      <c r="F15" s="1">
        <v>14067117</v>
      </c>
      <c r="G15" s="1">
        <v>32429474</v>
      </c>
      <c r="H15" s="1">
        <v>40530875</v>
      </c>
      <c r="I15" s="1">
        <v>38567000</v>
      </c>
      <c r="J15" s="1">
        <v>47298000</v>
      </c>
      <c r="K15" s="1">
        <v>49494000</v>
      </c>
      <c r="L15" s="1">
        <v>63733000</v>
      </c>
      <c r="M15" s="1">
        <v>80687000</v>
      </c>
      <c r="N15" s="1">
        <v>102300000</v>
      </c>
      <c r="O15" s="1">
        <v>129000000</v>
      </c>
      <c r="P15" s="1">
        <v>197800000</v>
      </c>
      <c r="Q15" s="1">
        <v>335500000</v>
      </c>
      <c r="R15" s="1">
        <v>442300000</v>
      </c>
      <c r="S15" s="1">
        <v>534600000</v>
      </c>
      <c r="T15" s="1">
        <v>850200000</v>
      </c>
      <c r="U15" s="1">
        <v>789200000</v>
      </c>
      <c r="V15" s="1">
        <v>980600000</v>
      </c>
      <c r="W15" s="1">
        <v>1414700000</v>
      </c>
      <c r="X15" s="1">
        <v>1491900000</v>
      </c>
      <c r="AD15" s="18" t="s">
        <v>122</v>
      </c>
      <c r="AE15" s="19" t="s">
        <v>123</v>
      </c>
      <c r="AF15" s="19" t="s">
        <v>124</v>
      </c>
      <c r="AG15" s="19" t="s">
        <v>125</v>
      </c>
    </row>
    <row r="16" spans="1:33" ht="19" x14ac:dyDescent="0.25">
      <c r="A16" s="5" t="s">
        <v>11</v>
      </c>
      <c r="B16" s="1">
        <v>4014000</v>
      </c>
      <c r="C16" s="1">
        <v>6724000</v>
      </c>
      <c r="D16" s="1">
        <v>6310907</v>
      </c>
      <c r="E16" s="1">
        <v>10184591</v>
      </c>
      <c r="F16" s="1">
        <v>14067117</v>
      </c>
      <c r="G16" s="1">
        <v>32429474</v>
      </c>
      <c r="H16" s="1">
        <v>51489828</v>
      </c>
      <c r="I16" s="1">
        <v>51303000</v>
      </c>
      <c r="J16" s="1">
        <v>62665000</v>
      </c>
      <c r="K16" s="1">
        <v>75526000</v>
      </c>
      <c r="L16" s="1">
        <v>93921000</v>
      </c>
      <c r="M16" s="1">
        <v>121109000</v>
      </c>
      <c r="N16" s="1">
        <v>155600000</v>
      </c>
      <c r="O16" s="1">
        <v>188900000</v>
      </c>
      <c r="P16" s="1">
        <v>280700000</v>
      </c>
      <c r="Q16" s="1">
        <v>459100000</v>
      </c>
      <c r="R16" s="1">
        <v>637200000</v>
      </c>
      <c r="S16" s="1">
        <v>761000000</v>
      </c>
      <c r="T16" s="1">
        <v>1217900000</v>
      </c>
      <c r="U16" s="1">
        <v>1333700000</v>
      </c>
      <c r="V16" s="1">
        <v>1627200000</v>
      </c>
      <c r="W16" s="1">
        <v>2182700000</v>
      </c>
      <c r="X16" s="1">
        <v>2518600000</v>
      </c>
      <c r="AD16" s="28">
        <f>(X35+W35+V35+U35+T35)/5</f>
        <v>4.3837699153739078E-2</v>
      </c>
      <c r="AE16" s="29">
        <f>AF101/X3</f>
        <v>16.720659495497973</v>
      </c>
      <c r="AF16" s="29">
        <f>AF101/X28</f>
        <v>142.59605803048066</v>
      </c>
      <c r="AG16" s="30">
        <f>AF101/X106</f>
        <v>159.67763373810305</v>
      </c>
    </row>
    <row r="17" spans="1:30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>
        <v>8045000</v>
      </c>
      <c r="L17" s="1">
        <v>1548000</v>
      </c>
      <c r="M17" s="1">
        <v>11000</v>
      </c>
      <c r="N17" s="1">
        <v>200000</v>
      </c>
      <c r="O17" s="1">
        <v>900000</v>
      </c>
      <c r="P17" s="1">
        <v>800000</v>
      </c>
      <c r="Q17" s="1">
        <v>400000</v>
      </c>
      <c r="R17" s="1">
        <v>700000</v>
      </c>
      <c r="S17" s="1">
        <v>12800000</v>
      </c>
      <c r="T17" s="1">
        <v>22700000</v>
      </c>
      <c r="U17" s="1">
        <v>60300000</v>
      </c>
      <c r="V17" s="1">
        <v>84700000</v>
      </c>
      <c r="W17" s="1">
        <v>102000000</v>
      </c>
      <c r="X17" s="1">
        <v>18600000</v>
      </c>
    </row>
    <row r="18" spans="1:30" ht="20" x14ac:dyDescent="0.25">
      <c r="A18" s="5" t="s">
        <v>13</v>
      </c>
      <c r="B18" s="1" t="s">
        <v>92</v>
      </c>
      <c r="C18" s="1" t="s">
        <v>92</v>
      </c>
      <c r="D18" s="1" t="s">
        <v>92</v>
      </c>
      <c r="E18" s="1">
        <v>353550</v>
      </c>
      <c r="F18" s="1">
        <v>935494</v>
      </c>
      <c r="G18" s="1">
        <v>1065007</v>
      </c>
      <c r="H18" s="1">
        <v>2697912</v>
      </c>
      <c r="I18" s="1">
        <v>3332000</v>
      </c>
      <c r="J18" s="1">
        <v>3582000</v>
      </c>
      <c r="K18" s="1">
        <v>2373000</v>
      </c>
      <c r="L18" s="1">
        <v>2437000</v>
      </c>
      <c r="M18" s="1">
        <v>3759000</v>
      </c>
      <c r="N18" s="1">
        <v>6600000</v>
      </c>
      <c r="O18" s="1">
        <v>7000000</v>
      </c>
      <c r="P18" s="1">
        <v>8400000</v>
      </c>
      <c r="Q18" s="1">
        <v>10800000</v>
      </c>
      <c r="R18" s="1">
        <v>15000000</v>
      </c>
      <c r="S18" s="1">
        <v>16100000</v>
      </c>
      <c r="T18" s="1">
        <v>29100000</v>
      </c>
      <c r="U18" s="1">
        <v>48700000</v>
      </c>
      <c r="V18" s="1">
        <v>67100000</v>
      </c>
      <c r="W18" s="1">
        <v>102000000</v>
      </c>
      <c r="X18" s="1">
        <v>155900000</v>
      </c>
      <c r="AD18" s="18" t="s">
        <v>126</v>
      </c>
    </row>
    <row r="19" spans="1:30" ht="19" x14ac:dyDescent="0.25">
      <c r="A19" s="6" t="s">
        <v>14</v>
      </c>
      <c r="B19" s="10">
        <v>-3965000</v>
      </c>
      <c r="C19" s="10">
        <v>-6273000</v>
      </c>
      <c r="D19" s="10">
        <v>-7708029</v>
      </c>
      <c r="E19" s="10">
        <v>-9561041</v>
      </c>
      <c r="F19" s="10">
        <v>-13010970</v>
      </c>
      <c r="G19" s="10">
        <v>-29702423</v>
      </c>
      <c r="H19" s="10">
        <v>-43901379</v>
      </c>
      <c r="I19" s="10">
        <v>-42546000</v>
      </c>
      <c r="J19" s="10">
        <v>-51602000</v>
      </c>
      <c r="K19" s="10">
        <v>-43106000</v>
      </c>
      <c r="L19" s="10">
        <v>-51185000</v>
      </c>
      <c r="M19" s="10">
        <v>-40976000</v>
      </c>
      <c r="N19" s="10">
        <v>-49000000</v>
      </c>
      <c r="O19" s="10">
        <v>-21900000</v>
      </c>
      <c r="P19" s="10">
        <v>-13100000</v>
      </c>
      <c r="Q19" s="10">
        <v>-46300000</v>
      </c>
      <c r="R19" s="10">
        <v>-49200000</v>
      </c>
      <c r="S19" s="10">
        <v>-19700000</v>
      </c>
      <c r="T19" s="10">
        <v>-74700000</v>
      </c>
      <c r="U19" s="10">
        <v>213200000</v>
      </c>
      <c r="V19" s="10">
        <v>376800000</v>
      </c>
      <c r="W19" s="10">
        <v>377900000</v>
      </c>
      <c r="X19" s="10">
        <v>565300000</v>
      </c>
      <c r="AD19" s="31">
        <f>X40-X56-X61</f>
        <v>-401800000</v>
      </c>
    </row>
    <row r="20" spans="1:30" ht="19" customHeight="1" x14ac:dyDescent="0.25">
      <c r="A20" s="14" t="s">
        <v>102</v>
      </c>
      <c r="B20" s="1"/>
      <c r="C20" s="15">
        <f>(C19/B19)-1</f>
        <v>0.5820933165195461</v>
      </c>
      <c r="D20" s="15">
        <f>(D19/C19)-1</f>
        <v>0.22876279292204682</v>
      </c>
      <c r="E20" s="15">
        <f>(E19/D19)-1</f>
        <v>0.24040023720720294</v>
      </c>
      <c r="F20" s="15">
        <f t="shared" ref="F20:X20" si="3">(F19/E19)-1</f>
        <v>0.36083194288153342</v>
      </c>
      <c r="G20" s="15">
        <f t="shared" si="3"/>
        <v>1.2828753736270238</v>
      </c>
      <c r="H20" s="15">
        <f t="shared" si="3"/>
        <v>0.47804032687838305</v>
      </c>
      <c r="I20" s="15">
        <f t="shared" si="3"/>
        <v>-3.0873267101700796E-2</v>
      </c>
      <c r="J20" s="15">
        <f t="shared" si="3"/>
        <v>0.21285197198326511</v>
      </c>
      <c r="K20" s="15">
        <f t="shared" si="3"/>
        <v>-0.16464478121003057</v>
      </c>
      <c r="L20" s="15">
        <f t="shared" si="3"/>
        <v>0.18742170463508567</v>
      </c>
      <c r="M20" s="15">
        <f t="shared" si="3"/>
        <v>-0.19945296473576246</v>
      </c>
      <c r="N20" s="15">
        <f t="shared" si="3"/>
        <v>0.19582194455290902</v>
      </c>
      <c r="O20" s="15">
        <f t="shared" si="3"/>
        <v>-0.55306122448979589</v>
      </c>
      <c r="P20" s="15">
        <f t="shared" si="3"/>
        <v>-0.40182648401826482</v>
      </c>
      <c r="Q20" s="15">
        <f t="shared" si="3"/>
        <v>2.5343511450381677</v>
      </c>
      <c r="R20" s="15">
        <f t="shared" si="3"/>
        <v>6.2634989200863966E-2</v>
      </c>
      <c r="S20" s="15">
        <f t="shared" si="3"/>
        <v>-0.59959349593495936</v>
      </c>
      <c r="T20" s="15">
        <f t="shared" si="3"/>
        <v>2.7918781725888326</v>
      </c>
      <c r="U20" s="15">
        <f t="shared" si="3"/>
        <v>-3.8540829986613119</v>
      </c>
      <c r="V20" s="15">
        <f t="shared" si="3"/>
        <v>0.76735459662288941</v>
      </c>
      <c r="W20" s="15">
        <f t="shared" si="3"/>
        <v>2.9193205944797462E-3</v>
      </c>
      <c r="X20" s="15">
        <f t="shared" si="3"/>
        <v>0.49589838581635348</v>
      </c>
    </row>
    <row r="21" spans="1:30" ht="19" x14ac:dyDescent="0.25">
      <c r="A21" s="5" t="s">
        <v>15</v>
      </c>
      <c r="B21" s="2" t="s">
        <v>94</v>
      </c>
      <c r="C21" s="2" t="s">
        <v>94</v>
      </c>
      <c r="D21" s="2" t="s">
        <v>94</v>
      </c>
      <c r="E21" s="2" t="s">
        <v>94</v>
      </c>
      <c r="F21" s="2" t="s">
        <v>94</v>
      </c>
      <c r="G21" s="2" t="s">
        <v>94</v>
      </c>
      <c r="H21" s="2">
        <v>-20.233000000000001</v>
      </c>
      <c r="I21" s="2">
        <v>-9.1951999999999998</v>
      </c>
      <c r="J21" s="2">
        <v>-5.2451999999999996</v>
      </c>
      <c r="K21" s="2">
        <v>-1.4517</v>
      </c>
      <c r="L21" s="2">
        <v>-1.0525</v>
      </c>
      <c r="M21" s="2">
        <v>-0.5373</v>
      </c>
      <c r="N21" s="2">
        <v>-0.49049999999999999</v>
      </c>
      <c r="O21" s="2">
        <v>-0.13689999999999999</v>
      </c>
      <c r="P21" s="2">
        <v>-5.0500000000000003E-2</v>
      </c>
      <c r="Q21" s="2">
        <v>-0.1152</v>
      </c>
      <c r="R21" s="2">
        <v>-8.5800000000000001E-2</v>
      </c>
      <c r="S21" s="2">
        <v>-2.7400000000000001E-2</v>
      </c>
      <c r="T21" s="2">
        <v>-7.2400000000000006E-2</v>
      </c>
      <c r="U21" s="2">
        <v>0.1444</v>
      </c>
      <c r="V21" s="2">
        <v>0.1956</v>
      </c>
      <c r="W21" s="2">
        <v>0.15429999999999999</v>
      </c>
      <c r="X21" s="2">
        <v>0.1943</v>
      </c>
    </row>
    <row r="22" spans="1:30" ht="19" x14ac:dyDescent="0.25">
      <c r="A22" s="6" t="s">
        <v>16</v>
      </c>
      <c r="B22" s="10">
        <v>-4014000</v>
      </c>
      <c r="C22" s="10">
        <v>-6724000</v>
      </c>
      <c r="D22" s="10">
        <v>-6310907</v>
      </c>
      <c r="E22" s="10">
        <v>-10184591</v>
      </c>
      <c r="F22" s="10">
        <v>-14067117</v>
      </c>
      <c r="G22" s="10">
        <v>-32429474</v>
      </c>
      <c r="H22" s="10">
        <v>-49320038</v>
      </c>
      <c r="I22" s="10">
        <v>-46676000</v>
      </c>
      <c r="J22" s="10">
        <v>-52827000</v>
      </c>
      <c r="K22" s="10">
        <v>-45833000</v>
      </c>
      <c r="L22" s="10">
        <v>-45290000</v>
      </c>
      <c r="M22" s="10">
        <v>-44843000</v>
      </c>
      <c r="N22" s="10">
        <v>-55700000</v>
      </c>
      <c r="O22" s="10">
        <v>-28900000</v>
      </c>
      <c r="P22" s="10">
        <v>-21500000</v>
      </c>
      <c r="Q22" s="10">
        <v>-57100000</v>
      </c>
      <c r="R22" s="10">
        <v>-63900000</v>
      </c>
      <c r="S22" s="10">
        <v>-42500000</v>
      </c>
      <c r="T22" s="10">
        <v>-186300000</v>
      </c>
      <c r="U22" s="10">
        <v>142300000</v>
      </c>
      <c r="V22" s="10">
        <v>299500000</v>
      </c>
      <c r="W22" s="10">
        <v>265800000</v>
      </c>
      <c r="X22" s="10">
        <v>391200000</v>
      </c>
    </row>
    <row r="23" spans="1:30" ht="19" x14ac:dyDescent="0.25">
      <c r="A23" s="5" t="s">
        <v>17</v>
      </c>
      <c r="B23" s="2" t="s">
        <v>94</v>
      </c>
      <c r="C23" s="2" t="s">
        <v>94</v>
      </c>
      <c r="D23" s="2" t="s">
        <v>94</v>
      </c>
      <c r="E23" s="2" t="s">
        <v>94</v>
      </c>
      <c r="F23" s="2" t="s">
        <v>94</v>
      </c>
      <c r="G23" s="2" t="s">
        <v>94</v>
      </c>
      <c r="H23" s="2">
        <v>-22.7303</v>
      </c>
      <c r="I23" s="2">
        <v>-10.0877</v>
      </c>
      <c r="J23" s="2">
        <v>-5.3696999999999999</v>
      </c>
      <c r="K23" s="2">
        <v>-1.5436000000000001</v>
      </c>
      <c r="L23" s="2">
        <v>-0.93130000000000002</v>
      </c>
      <c r="M23" s="2">
        <v>-0.58799999999999997</v>
      </c>
      <c r="N23" s="2">
        <v>-0.55759999999999998</v>
      </c>
      <c r="O23" s="2">
        <v>-0.18060000000000001</v>
      </c>
      <c r="P23" s="2">
        <v>-8.2900000000000001E-2</v>
      </c>
      <c r="Q23" s="2">
        <v>-0.14199999999999999</v>
      </c>
      <c r="R23" s="2">
        <v>-0.1115</v>
      </c>
      <c r="S23" s="2">
        <v>-5.9200000000000003E-2</v>
      </c>
      <c r="T23" s="2">
        <v>-0.18060000000000001</v>
      </c>
      <c r="U23" s="2">
        <v>9.64E-2</v>
      </c>
      <c r="V23" s="2">
        <v>0.15540000000000001</v>
      </c>
      <c r="W23" s="2">
        <v>0.1086</v>
      </c>
      <c r="X23" s="2">
        <v>0.13439999999999999</v>
      </c>
    </row>
    <row r="24" spans="1:30" ht="19" x14ac:dyDescent="0.25">
      <c r="A24" s="5" t="s">
        <v>18</v>
      </c>
      <c r="B24" s="1" t="s">
        <v>92</v>
      </c>
      <c r="C24" s="1" t="s">
        <v>92</v>
      </c>
      <c r="D24" s="1" t="s">
        <v>92</v>
      </c>
      <c r="E24" s="1" t="s">
        <v>92</v>
      </c>
      <c r="F24" s="1" t="s">
        <v>92</v>
      </c>
      <c r="G24" s="1" t="s">
        <v>92</v>
      </c>
      <c r="H24" s="1" t="s">
        <v>92</v>
      </c>
      <c r="I24" s="1" t="s">
        <v>92</v>
      </c>
      <c r="J24" s="1">
        <v>34000</v>
      </c>
      <c r="K24" s="1" t="s">
        <v>92</v>
      </c>
      <c r="L24" s="1">
        <v>-8427000</v>
      </c>
      <c r="M24" s="1">
        <v>1000</v>
      </c>
      <c r="N24" s="1">
        <v>-100000</v>
      </c>
      <c r="O24" s="1">
        <v>-900000</v>
      </c>
      <c r="P24" s="1">
        <v>-800000</v>
      </c>
      <c r="Q24" s="1">
        <v>-400000</v>
      </c>
      <c r="R24" s="1">
        <v>-1000000</v>
      </c>
      <c r="S24" s="1">
        <v>-6100000</v>
      </c>
      <c r="T24" s="1">
        <v>59800000</v>
      </c>
      <c r="U24" s="1">
        <v>-38100000</v>
      </c>
      <c r="V24" s="1">
        <v>-74500000</v>
      </c>
      <c r="W24" s="1">
        <v>-91900000</v>
      </c>
      <c r="X24" s="1">
        <v>-400000</v>
      </c>
    </row>
    <row r="25" spans="1:30" ht="19" x14ac:dyDescent="0.25">
      <c r="A25" s="6" t="s">
        <v>19</v>
      </c>
      <c r="B25" s="10" t="s">
        <v>92</v>
      </c>
      <c r="C25" s="10" t="s">
        <v>92</v>
      </c>
      <c r="D25" s="10" t="s">
        <v>92</v>
      </c>
      <c r="E25" s="10" t="s">
        <v>92</v>
      </c>
      <c r="F25" s="10" t="s">
        <v>92</v>
      </c>
      <c r="G25" s="10" t="s">
        <v>92</v>
      </c>
      <c r="H25" s="10" t="s">
        <v>92</v>
      </c>
      <c r="I25" s="10" t="s">
        <v>92</v>
      </c>
      <c r="J25" s="10" t="s">
        <v>92</v>
      </c>
      <c r="K25" s="10" t="s">
        <v>92</v>
      </c>
      <c r="L25" s="10" t="s">
        <v>92</v>
      </c>
      <c r="M25" s="10" t="s">
        <v>92</v>
      </c>
      <c r="N25" s="10">
        <v>-55800000</v>
      </c>
      <c r="O25" s="10">
        <v>-29800000</v>
      </c>
      <c r="P25" s="10">
        <v>-22300000</v>
      </c>
      <c r="Q25" s="10">
        <v>-57500000</v>
      </c>
      <c r="R25" s="10">
        <v>-64900000</v>
      </c>
      <c r="S25" s="10">
        <v>-48600000</v>
      </c>
      <c r="T25" s="10">
        <v>-126500000</v>
      </c>
      <c r="U25" s="10">
        <v>104200000</v>
      </c>
      <c r="V25" s="10">
        <v>225000000</v>
      </c>
      <c r="W25" s="10">
        <v>173900000</v>
      </c>
      <c r="X25" s="10">
        <v>390800000</v>
      </c>
    </row>
    <row r="26" spans="1:30" ht="19" x14ac:dyDescent="0.25">
      <c r="A26" s="5" t="s">
        <v>20</v>
      </c>
      <c r="B26" s="2" t="s">
        <v>92</v>
      </c>
      <c r="C26" s="2" t="s">
        <v>92</v>
      </c>
      <c r="D26" s="2" t="s">
        <v>92</v>
      </c>
      <c r="E26" s="2" t="s">
        <v>92</v>
      </c>
      <c r="F26" s="2" t="s">
        <v>92</v>
      </c>
      <c r="G26" s="2" t="s">
        <v>92</v>
      </c>
      <c r="H26" s="2" t="s">
        <v>92</v>
      </c>
      <c r="I26" s="2" t="s">
        <v>92</v>
      </c>
      <c r="J26" s="2" t="s">
        <v>92</v>
      </c>
      <c r="K26" s="2" t="s">
        <v>92</v>
      </c>
      <c r="L26" s="2" t="s">
        <v>92</v>
      </c>
      <c r="M26" s="2" t="s">
        <v>92</v>
      </c>
      <c r="N26" s="2">
        <v>-0.55859999999999999</v>
      </c>
      <c r="O26" s="2">
        <v>-0.1862</v>
      </c>
      <c r="P26" s="2">
        <v>-8.5999999999999993E-2</v>
      </c>
      <c r="Q26" s="2">
        <v>-0.14299999999999999</v>
      </c>
      <c r="R26" s="2">
        <v>-0.1132</v>
      </c>
      <c r="S26" s="2">
        <v>-6.7599999999999993E-2</v>
      </c>
      <c r="T26" s="2">
        <v>-0.1226</v>
      </c>
      <c r="U26" s="2">
        <v>7.0599999999999996E-2</v>
      </c>
      <c r="V26" s="2">
        <v>0.1168</v>
      </c>
      <c r="W26" s="2">
        <v>7.0999999999999994E-2</v>
      </c>
      <c r="X26" s="2">
        <v>0.1343</v>
      </c>
    </row>
    <row r="27" spans="1:30" ht="19" x14ac:dyDescent="0.25">
      <c r="A27" s="5" t="s">
        <v>21</v>
      </c>
      <c r="B27" s="1" t="s">
        <v>92</v>
      </c>
      <c r="C27" s="1" t="s">
        <v>92</v>
      </c>
      <c r="D27" s="1" t="s">
        <v>92</v>
      </c>
      <c r="E27" s="1" t="s">
        <v>92</v>
      </c>
      <c r="F27" s="1" t="s">
        <v>92</v>
      </c>
      <c r="G27" s="1" t="s">
        <v>92</v>
      </c>
      <c r="H27" s="1" t="s">
        <v>92</v>
      </c>
      <c r="I27" s="1" t="s">
        <v>92</v>
      </c>
      <c r="J27" s="1" t="s">
        <v>92</v>
      </c>
      <c r="K27" s="1" t="s">
        <v>92</v>
      </c>
      <c r="L27" s="1" t="s">
        <v>92</v>
      </c>
      <c r="M27" s="1" t="s">
        <v>92</v>
      </c>
      <c r="N27" s="1">
        <v>-1300000</v>
      </c>
      <c r="O27" s="1" t="s">
        <v>92</v>
      </c>
      <c r="P27" s="1">
        <v>100000</v>
      </c>
      <c r="Q27" s="1">
        <v>100000</v>
      </c>
      <c r="R27" s="1">
        <v>700000</v>
      </c>
      <c r="S27" s="1">
        <v>1600000</v>
      </c>
      <c r="T27" s="1">
        <v>600000</v>
      </c>
      <c r="U27" s="1">
        <v>3100000</v>
      </c>
      <c r="V27" s="1">
        <v>-268600000</v>
      </c>
      <c r="W27" s="1">
        <v>19200000</v>
      </c>
      <c r="X27" s="1">
        <v>49600000</v>
      </c>
    </row>
    <row r="28" spans="1:30" ht="20" thickBot="1" x14ac:dyDescent="0.3">
      <c r="A28" s="7" t="s">
        <v>22</v>
      </c>
      <c r="B28" s="11">
        <v>-3965000</v>
      </c>
      <c r="C28" s="11">
        <v>-6273000</v>
      </c>
      <c r="D28" s="11">
        <v>-7708029</v>
      </c>
      <c r="E28" s="11">
        <v>-9914591</v>
      </c>
      <c r="F28" s="11">
        <v>-13946464</v>
      </c>
      <c r="G28" s="11">
        <v>-30767430</v>
      </c>
      <c r="H28" s="11">
        <v>-46599291</v>
      </c>
      <c r="I28" s="11">
        <v>-45878000</v>
      </c>
      <c r="J28" s="11">
        <v>-55184000</v>
      </c>
      <c r="K28" s="11">
        <v>-53524000</v>
      </c>
      <c r="L28" s="11">
        <v>-55170000</v>
      </c>
      <c r="M28" s="11">
        <v>-44746000</v>
      </c>
      <c r="N28" s="11">
        <v>-54500000</v>
      </c>
      <c r="O28" s="11">
        <v>-29800000</v>
      </c>
      <c r="P28" s="11">
        <v>-22400000</v>
      </c>
      <c r="Q28" s="11">
        <v>-57600000</v>
      </c>
      <c r="R28" s="11">
        <v>-65600000</v>
      </c>
      <c r="S28" s="11">
        <v>-50200000</v>
      </c>
      <c r="T28" s="11">
        <v>-127100000</v>
      </c>
      <c r="U28" s="11">
        <v>101100000</v>
      </c>
      <c r="V28" s="11">
        <v>493600000</v>
      </c>
      <c r="W28" s="11">
        <v>154700000</v>
      </c>
      <c r="X28" s="11">
        <v>341200000</v>
      </c>
    </row>
    <row r="29" spans="1:30" ht="20" customHeight="1" thickTop="1" x14ac:dyDescent="0.25">
      <c r="A29" s="14" t="s">
        <v>103</v>
      </c>
      <c r="B29" s="1"/>
      <c r="C29" s="15">
        <f>(C28/B28)-1</f>
        <v>0.5820933165195461</v>
      </c>
      <c r="D29" s="15">
        <f>(D28/C28)-1</f>
        <v>0.22876279292204682</v>
      </c>
      <c r="E29" s="15">
        <f>(E28/D28)-1</f>
        <v>0.28626799406177628</v>
      </c>
      <c r="F29" s="15">
        <f t="shared" ref="F29:X29" si="4">(F28/E28)-1</f>
        <v>0.40666054706643973</v>
      </c>
      <c r="G29" s="15">
        <f t="shared" si="4"/>
        <v>1.2061097350554233</v>
      </c>
      <c r="H29" s="15">
        <f t="shared" si="4"/>
        <v>0.51456559745159081</v>
      </c>
      <c r="I29" s="15">
        <f t="shared" si="4"/>
        <v>-1.5478583139816426E-2</v>
      </c>
      <c r="J29" s="15">
        <f t="shared" si="4"/>
        <v>0.20284232093814025</v>
      </c>
      <c r="K29" s="15">
        <f t="shared" si="4"/>
        <v>-3.0081182951580132E-2</v>
      </c>
      <c r="L29" s="15">
        <f t="shared" si="4"/>
        <v>3.0752559599432017E-2</v>
      </c>
      <c r="M29" s="15">
        <f t="shared" si="4"/>
        <v>-0.18894326626789926</v>
      </c>
      <c r="N29" s="15">
        <f t="shared" si="4"/>
        <v>0.21798596522594194</v>
      </c>
      <c r="O29" s="15">
        <f t="shared" si="4"/>
        <v>-0.4532110091743119</v>
      </c>
      <c r="P29" s="15">
        <f t="shared" si="4"/>
        <v>-0.24832214765100669</v>
      </c>
      <c r="Q29" s="15">
        <f t="shared" si="4"/>
        <v>1.5714285714285716</v>
      </c>
      <c r="R29" s="15">
        <f t="shared" si="4"/>
        <v>0.13888888888888884</v>
      </c>
      <c r="S29" s="15">
        <f t="shared" si="4"/>
        <v>-0.2347560975609756</v>
      </c>
      <c r="T29" s="15">
        <f t="shared" si="4"/>
        <v>1.5318725099601593</v>
      </c>
      <c r="U29" s="15">
        <f t="shared" si="4"/>
        <v>-1.7954366640440598</v>
      </c>
      <c r="V29" s="15">
        <f t="shared" si="4"/>
        <v>3.8822947576656777</v>
      </c>
      <c r="W29" s="15">
        <f t="shared" si="4"/>
        <v>-0.68658833063209079</v>
      </c>
      <c r="X29" s="15">
        <f t="shared" si="4"/>
        <v>1.2055591467356175</v>
      </c>
    </row>
    <row r="30" spans="1:30" ht="19" x14ac:dyDescent="0.25">
      <c r="A30" s="5" t="s">
        <v>23</v>
      </c>
      <c r="B30" s="2" t="s">
        <v>94</v>
      </c>
      <c r="C30" s="2" t="s">
        <v>94</v>
      </c>
      <c r="D30" s="2" t="s">
        <v>94</v>
      </c>
      <c r="E30" s="2" t="s">
        <v>94</v>
      </c>
      <c r="F30" s="2" t="s">
        <v>94</v>
      </c>
      <c r="G30" s="2" t="s">
        <v>94</v>
      </c>
      <c r="H30" s="2">
        <v>-21.476400000000002</v>
      </c>
      <c r="I30" s="2">
        <v>-9.9153000000000002</v>
      </c>
      <c r="J30" s="2">
        <v>-5.6093000000000002</v>
      </c>
      <c r="K30" s="2">
        <v>-1.8026</v>
      </c>
      <c r="L30" s="2">
        <v>-1.1345000000000001</v>
      </c>
      <c r="M30" s="2">
        <v>-0.5867</v>
      </c>
      <c r="N30" s="2">
        <v>-0.54549999999999998</v>
      </c>
      <c r="O30" s="2">
        <v>-0.1862</v>
      </c>
      <c r="P30" s="2">
        <v>-8.6400000000000005E-2</v>
      </c>
      <c r="Q30" s="2">
        <v>-0.14330000000000001</v>
      </c>
      <c r="R30" s="2">
        <v>-0.1144</v>
      </c>
      <c r="S30" s="2">
        <v>-6.9900000000000004E-2</v>
      </c>
      <c r="T30" s="2">
        <v>-0.1232</v>
      </c>
      <c r="U30" s="2">
        <v>6.8500000000000005E-2</v>
      </c>
      <c r="V30" s="2">
        <v>0.25619999999999998</v>
      </c>
      <c r="W30" s="2">
        <v>6.3200000000000006E-2</v>
      </c>
      <c r="X30" s="2">
        <v>0.1173</v>
      </c>
    </row>
    <row r="31" spans="1:30" ht="19" x14ac:dyDescent="0.25">
      <c r="A31" s="5" t="s">
        <v>24</v>
      </c>
      <c r="B31" s="12">
        <v>-0.59</v>
      </c>
      <c r="C31" s="12">
        <v>-0.97</v>
      </c>
      <c r="D31" s="12">
        <v>-1.24</v>
      </c>
      <c r="E31" s="12">
        <v>-1.51</v>
      </c>
      <c r="F31" s="12">
        <v>-1.88</v>
      </c>
      <c r="G31" s="12">
        <v>-0.41</v>
      </c>
      <c r="H31" s="12">
        <v>-0.43</v>
      </c>
      <c r="I31" s="12">
        <v>-0.41</v>
      </c>
      <c r="J31" s="12">
        <v>-0.47</v>
      </c>
      <c r="K31" s="12">
        <v>-0.3</v>
      </c>
      <c r="L31" s="12">
        <v>-0.24</v>
      </c>
      <c r="M31" s="12">
        <v>-0.17</v>
      </c>
      <c r="N31" s="12">
        <v>-0.2</v>
      </c>
      <c r="O31" s="12">
        <v>-0.1</v>
      </c>
      <c r="P31" s="12">
        <v>-7.0000000000000007E-2</v>
      </c>
      <c r="Q31" s="12">
        <v>-0.18</v>
      </c>
      <c r="R31" s="12">
        <v>-0.2</v>
      </c>
      <c r="S31" s="12">
        <v>-0.14000000000000001</v>
      </c>
      <c r="T31" s="12">
        <v>-0.36</v>
      </c>
      <c r="U31" s="12">
        <v>0.28000000000000003</v>
      </c>
      <c r="V31" s="12">
        <v>1.31</v>
      </c>
      <c r="W31" s="12">
        <v>0.4</v>
      </c>
      <c r="X31" s="12">
        <v>0.88</v>
      </c>
    </row>
    <row r="32" spans="1:30" ht="19" x14ac:dyDescent="0.25">
      <c r="A32" s="5" t="s">
        <v>25</v>
      </c>
      <c r="B32" s="12">
        <v>-0.59</v>
      </c>
      <c r="C32" s="12">
        <v>-0.97</v>
      </c>
      <c r="D32" s="12">
        <v>-1.24</v>
      </c>
      <c r="E32" s="12">
        <v>-1.51</v>
      </c>
      <c r="F32" s="12">
        <v>-1.88</v>
      </c>
      <c r="G32" s="12">
        <v>-0.41</v>
      </c>
      <c r="H32" s="12">
        <v>-0.43</v>
      </c>
      <c r="I32" s="12">
        <v>-0.41</v>
      </c>
      <c r="J32" s="12">
        <v>-0.47</v>
      </c>
      <c r="K32" s="12">
        <v>-0.3</v>
      </c>
      <c r="L32" s="12">
        <v>-0.24</v>
      </c>
      <c r="M32" s="12">
        <v>-0.17</v>
      </c>
      <c r="N32" s="12">
        <v>-0.2</v>
      </c>
      <c r="O32" s="12">
        <v>-0.1</v>
      </c>
      <c r="P32" s="12">
        <v>-7.0000000000000007E-2</v>
      </c>
      <c r="Q32" s="12">
        <v>-0.18</v>
      </c>
      <c r="R32" s="12">
        <v>-0.2</v>
      </c>
      <c r="S32" s="12">
        <v>-0.14000000000000001</v>
      </c>
      <c r="T32" s="12">
        <v>-0.36</v>
      </c>
      <c r="U32" s="12">
        <v>0.28000000000000003</v>
      </c>
      <c r="V32" s="12">
        <v>1.26</v>
      </c>
      <c r="W32" s="12">
        <v>0.39</v>
      </c>
      <c r="X32" s="12">
        <v>0.8</v>
      </c>
    </row>
    <row r="33" spans="1:24" ht="19" x14ac:dyDescent="0.25">
      <c r="A33" s="5" t="s">
        <v>26</v>
      </c>
      <c r="B33" s="1">
        <v>6908096</v>
      </c>
      <c r="C33" s="1">
        <v>7585976</v>
      </c>
      <c r="D33" s="1">
        <v>8184832</v>
      </c>
      <c r="E33" s="1">
        <v>8679688</v>
      </c>
      <c r="F33" s="1">
        <v>9145280</v>
      </c>
      <c r="G33" s="1">
        <v>75776832</v>
      </c>
      <c r="H33" s="1">
        <v>108942816</v>
      </c>
      <c r="I33" s="1">
        <v>113252000</v>
      </c>
      <c r="J33" s="1">
        <v>117948000</v>
      </c>
      <c r="K33" s="1">
        <v>177388000</v>
      </c>
      <c r="L33" s="1">
        <v>227524000</v>
      </c>
      <c r="M33" s="1">
        <v>262256000</v>
      </c>
      <c r="N33" s="1">
        <v>274800000</v>
      </c>
      <c r="O33" s="1">
        <v>284400000</v>
      </c>
      <c r="P33" s="1">
        <v>300800000</v>
      </c>
      <c r="Q33" s="1">
        <v>319200000</v>
      </c>
      <c r="R33" s="1">
        <v>334400000</v>
      </c>
      <c r="S33" s="1">
        <v>345200000</v>
      </c>
      <c r="T33" s="1">
        <v>352800000</v>
      </c>
      <c r="U33" s="1">
        <v>364400000</v>
      </c>
      <c r="V33" s="1">
        <v>377600000</v>
      </c>
      <c r="W33" s="1">
        <v>386800000</v>
      </c>
      <c r="X33" s="1">
        <v>389400000</v>
      </c>
    </row>
    <row r="34" spans="1:24" ht="19" x14ac:dyDescent="0.25">
      <c r="A34" s="5" t="s">
        <v>27</v>
      </c>
      <c r="B34" s="1">
        <v>6908096</v>
      </c>
      <c r="C34" s="1">
        <v>7585976</v>
      </c>
      <c r="D34" s="1">
        <v>8184832</v>
      </c>
      <c r="E34" s="1">
        <v>8679688</v>
      </c>
      <c r="F34" s="1">
        <v>9145280</v>
      </c>
      <c r="G34" s="1">
        <v>75776832</v>
      </c>
      <c r="H34" s="1">
        <v>108942816</v>
      </c>
      <c r="I34" s="1">
        <v>113252000</v>
      </c>
      <c r="J34" s="1">
        <v>117948000</v>
      </c>
      <c r="K34" s="1">
        <v>177388000</v>
      </c>
      <c r="L34" s="1">
        <v>227524000</v>
      </c>
      <c r="M34" s="1">
        <v>262256000</v>
      </c>
      <c r="N34" s="1">
        <v>274800000</v>
      </c>
      <c r="O34" s="1">
        <v>284400000</v>
      </c>
      <c r="P34" s="1">
        <v>300800000</v>
      </c>
      <c r="Q34" s="1">
        <v>319200000</v>
      </c>
      <c r="R34" s="1">
        <v>334400000</v>
      </c>
      <c r="S34" s="1">
        <v>345200000</v>
      </c>
      <c r="T34" s="1">
        <v>352800000</v>
      </c>
      <c r="U34" s="1">
        <v>369200000</v>
      </c>
      <c r="V34" s="1">
        <v>390000000</v>
      </c>
      <c r="W34" s="1">
        <v>400400000</v>
      </c>
      <c r="X34" s="1">
        <v>427500000</v>
      </c>
    </row>
    <row r="35" spans="1:24" ht="20" customHeight="1" x14ac:dyDescent="0.25">
      <c r="A35" s="14" t="s">
        <v>104</v>
      </c>
      <c r="B35" s="1"/>
      <c r="C35" s="22">
        <f>(C34-B34)/B34</f>
        <v>9.8128341007420863E-2</v>
      </c>
      <c r="D35" s="22">
        <f t="shared" ref="D35:X35" si="5">(D34-C34)/C34</f>
        <v>7.8942511813905034E-2</v>
      </c>
      <c r="E35" s="22">
        <f t="shared" si="5"/>
        <v>6.0460129175528586E-2</v>
      </c>
      <c r="F35" s="22">
        <f t="shared" si="5"/>
        <v>5.3641559466192791E-2</v>
      </c>
      <c r="G35" s="22">
        <f t="shared" si="5"/>
        <v>7.2858952377619932</v>
      </c>
      <c r="H35" s="22">
        <f t="shared" si="5"/>
        <v>0.43767973831368406</v>
      </c>
      <c r="I35" s="22">
        <f t="shared" si="5"/>
        <v>3.9554549425269127E-2</v>
      </c>
      <c r="J35" s="22">
        <f t="shared" si="5"/>
        <v>4.1465051389820928E-2</v>
      </c>
      <c r="K35" s="22">
        <f t="shared" si="5"/>
        <v>0.50395089361413503</v>
      </c>
      <c r="L35" s="22">
        <f t="shared" si="5"/>
        <v>0.28263467652828828</v>
      </c>
      <c r="M35" s="22">
        <f t="shared" si="5"/>
        <v>0.15265202791793392</v>
      </c>
      <c r="N35" s="22">
        <f t="shared" si="5"/>
        <v>4.7831126837898849E-2</v>
      </c>
      <c r="O35" s="22">
        <f t="shared" si="5"/>
        <v>3.4934497816593885E-2</v>
      </c>
      <c r="P35" s="22">
        <f t="shared" si="5"/>
        <v>5.7665260196905765E-2</v>
      </c>
      <c r="Q35" s="22">
        <f t="shared" si="5"/>
        <v>6.1170212765957445E-2</v>
      </c>
      <c r="R35" s="22">
        <f t="shared" si="5"/>
        <v>4.7619047619047616E-2</v>
      </c>
      <c r="S35" s="22">
        <f t="shared" si="5"/>
        <v>3.2296650717703351E-2</v>
      </c>
      <c r="T35" s="22">
        <f t="shared" si="5"/>
        <v>2.20162224797219E-2</v>
      </c>
      <c r="U35" s="22">
        <f t="shared" si="5"/>
        <v>4.6485260770975055E-2</v>
      </c>
      <c r="V35" s="22">
        <f t="shared" si="5"/>
        <v>5.6338028169014086E-2</v>
      </c>
      <c r="W35" s="22">
        <f t="shared" si="5"/>
        <v>2.6666666666666668E-2</v>
      </c>
      <c r="X35" s="22">
        <f t="shared" si="5"/>
        <v>6.768231768231768E-2</v>
      </c>
    </row>
    <row r="36" spans="1:24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</row>
    <row r="37" spans="1:2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</row>
    <row r="38" spans="1:24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>
        <v>20016186</v>
      </c>
      <c r="F38" s="1">
        <v>27229208</v>
      </c>
      <c r="G38" s="1">
        <v>37247064</v>
      </c>
      <c r="H38" s="1">
        <v>18167066</v>
      </c>
      <c r="I38" s="1">
        <v>23115000</v>
      </c>
      <c r="J38" s="1">
        <v>12700000</v>
      </c>
      <c r="K38" s="1">
        <v>3577000</v>
      </c>
      <c r="L38" s="1">
        <v>4889000</v>
      </c>
      <c r="M38" s="1">
        <v>2553000</v>
      </c>
      <c r="N38" s="1">
        <v>8100000</v>
      </c>
      <c r="O38" s="1">
        <v>43200000</v>
      </c>
      <c r="P38" s="1">
        <v>71800000</v>
      </c>
      <c r="Q38" s="1">
        <v>86100000</v>
      </c>
      <c r="R38" s="1">
        <v>94500000</v>
      </c>
      <c r="S38" s="1">
        <v>441500000</v>
      </c>
      <c r="T38" s="1">
        <v>1137000000</v>
      </c>
      <c r="U38" s="1">
        <v>446200000</v>
      </c>
      <c r="V38" s="1">
        <v>817600000</v>
      </c>
      <c r="W38" s="1">
        <v>1052600000</v>
      </c>
      <c r="X38" s="1">
        <v>642300000</v>
      </c>
    </row>
    <row r="39" spans="1:24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>
        <v>13277688</v>
      </c>
      <c r="H39" s="1">
        <v>36341449</v>
      </c>
      <c r="I39" s="1">
        <v>41208000</v>
      </c>
      <c r="J39" s="1">
        <v>14368000</v>
      </c>
      <c r="K39" s="1">
        <v>24439000</v>
      </c>
      <c r="L39" s="1">
        <v>42224000</v>
      </c>
      <c r="M39" s="1">
        <v>79358000</v>
      </c>
      <c r="N39" s="1">
        <v>40600000</v>
      </c>
      <c r="O39" s="1">
        <v>11400000</v>
      </c>
      <c r="P39" s="1">
        <v>11800000</v>
      </c>
      <c r="Q39" s="1">
        <v>29100000</v>
      </c>
      <c r="R39" s="1">
        <v>29200000</v>
      </c>
      <c r="S39" s="1">
        <v>107100000</v>
      </c>
      <c r="T39" s="1">
        <v>248600000</v>
      </c>
      <c r="U39" s="1">
        <v>1087100000</v>
      </c>
      <c r="V39" s="1">
        <v>1890100000</v>
      </c>
      <c r="W39" s="1">
        <v>1678600000</v>
      </c>
      <c r="X39" s="1">
        <v>1813900000</v>
      </c>
    </row>
    <row r="40" spans="1:24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>
        <v>20016186</v>
      </c>
      <c r="F40" s="1">
        <v>27229208</v>
      </c>
      <c r="G40" s="1">
        <v>50524752</v>
      </c>
      <c r="H40" s="1">
        <v>54508515</v>
      </c>
      <c r="I40" s="1">
        <v>64323000</v>
      </c>
      <c r="J40" s="1">
        <v>27068000</v>
      </c>
      <c r="K40" s="1">
        <v>28016000</v>
      </c>
      <c r="L40" s="1">
        <v>47113000</v>
      </c>
      <c r="M40" s="1">
        <v>81911000</v>
      </c>
      <c r="N40" s="1">
        <v>48700000</v>
      </c>
      <c r="O40" s="1">
        <v>54600000</v>
      </c>
      <c r="P40" s="1">
        <v>83600000</v>
      </c>
      <c r="Q40" s="1">
        <v>115200000</v>
      </c>
      <c r="R40" s="1">
        <v>123700000</v>
      </c>
      <c r="S40" s="1">
        <v>548600000</v>
      </c>
      <c r="T40" s="1">
        <v>1385600000</v>
      </c>
      <c r="U40" s="1">
        <v>1533300000</v>
      </c>
      <c r="V40" s="1">
        <v>2707700000</v>
      </c>
      <c r="W40" s="1">
        <v>2731200000</v>
      </c>
      <c r="X40" s="1">
        <v>2456200000</v>
      </c>
    </row>
    <row r="41" spans="1:24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>
        <v>120477</v>
      </c>
      <c r="I41" s="1">
        <v>215000</v>
      </c>
      <c r="J41" s="1">
        <v>1118000</v>
      </c>
      <c r="K41" s="1">
        <v>3490000</v>
      </c>
      <c r="L41" s="1">
        <v>6671000</v>
      </c>
      <c r="M41" s="1">
        <v>12547000</v>
      </c>
      <c r="N41" s="1">
        <v>19500000</v>
      </c>
      <c r="O41" s="1">
        <v>26100000</v>
      </c>
      <c r="P41" s="1">
        <v>42400000</v>
      </c>
      <c r="Q41" s="1">
        <v>74100000</v>
      </c>
      <c r="R41" s="1">
        <v>101700000</v>
      </c>
      <c r="S41" s="1">
        <v>134300000</v>
      </c>
      <c r="T41" s="1">
        <v>226700000</v>
      </c>
      <c r="U41" s="1">
        <v>286300000</v>
      </c>
      <c r="V41" s="1">
        <v>428500000</v>
      </c>
      <c r="W41" s="1">
        <v>514300000</v>
      </c>
      <c r="X41" s="1">
        <v>713300000</v>
      </c>
    </row>
    <row r="42" spans="1:24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>
        <v>1413024</v>
      </c>
      <c r="I42" s="1">
        <v>1139000</v>
      </c>
      <c r="J42" s="1">
        <v>2446000</v>
      </c>
      <c r="K42" s="1">
        <v>2641000</v>
      </c>
      <c r="L42" s="1">
        <v>8112000</v>
      </c>
      <c r="M42" s="1">
        <v>8171000</v>
      </c>
      <c r="N42" s="1">
        <v>7400000</v>
      </c>
      <c r="O42" s="1">
        <v>9000000</v>
      </c>
      <c r="P42" s="1">
        <v>16000000</v>
      </c>
      <c r="Q42" s="1">
        <v>35200000</v>
      </c>
      <c r="R42" s="1">
        <v>45400000</v>
      </c>
      <c r="S42" s="1">
        <v>45200000</v>
      </c>
      <c r="T42" s="1">
        <v>70700000</v>
      </c>
      <c r="U42" s="1">
        <v>119800000</v>
      </c>
      <c r="V42" s="1">
        <v>234700000</v>
      </c>
      <c r="W42" s="1">
        <v>357300000</v>
      </c>
      <c r="X42" s="1">
        <v>306700000</v>
      </c>
    </row>
    <row r="43" spans="1:24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>
        <v>119653</v>
      </c>
      <c r="F43" s="1">
        <v>43781</v>
      </c>
      <c r="G43" s="1">
        <v>488015</v>
      </c>
      <c r="H43" s="1">
        <v>1313907</v>
      </c>
      <c r="I43" s="1">
        <v>1614000</v>
      </c>
      <c r="J43" s="1">
        <v>1426000</v>
      </c>
      <c r="K43" s="1">
        <v>2773000</v>
      </c>
      <c r="L43" s="1">
        <v>4129000</v>
      </c>
      <c r="M43" s="1">
        <v>1781000</v>
      </c>
      <c r="N43" s="1">
        <v>2000000</v>
      </c>
      <c r="O43" s="1">
        <v>3400000</v>
      </c>
      <c r="P43" s="1">
        <v>3900000</v>
      </c>
      <c r="Q43" s="1">
        <v>6800000</v>
      </c>
      <c r="R43" s="1">
        <v>9200000</v>
      </c>
      <c r="S43" s="1">
        <v>16600000</v>
      </c>
      <c r="T43" s="1">
        <v>16500000</v>
      </c>
      <c r="U43" s="1">
        <v>30000000</v>
      </c>
      <c r="V43" s="1">
        <v>53900000</v>
      </c>
      <c r="W43" s="1">
        <v>81600000</v>
      </c>
      <c r="X43" s="1">
        <v>192600000</v>
      </c>
    </row>
    <row r="44" spans="1:24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>
        <v>20135839</v>
      </c>
      <c r="F44" s="10">
        <v>27272989</v>
      </c>
      <c r="G44" s="10">
        <v>51012767</v>
      </c>
      <c r="H44" s="10">
        <v>57355923</v>
      </c>
      <c r="I44" s="10">
        <v>67291000</v>
      </c>
      <c r="J44" s="10">
        <v>32058000</v>
      </c>
      <c r="K44" s="10">
        <v>36920000</v>
      </c>
      <c r="L44" s="10">
        <v>66025000</v>
      </c>
      <c r="M44" s="10">
        <v>104410000</v>
      </c>
      <c r="N44" s="10">
        <v>77600000</v>
      </c>
      <c r="O44" s="10">
        <v>93100000</v>
      </c>
      <c r="P44" s="10">
        <v>145900000</v>
      </c>
      <c r="Q44" s="10">
        <v>231300000</v>
      </c>
      <c r="R44" s="10">
        <v>280000000</v>
      </c>
      <c r="S44" s="10">
        <v>744700000</v>
      </c>
      <c r="T44" s="10">
        <v>1699500000</v>
      </c>
      <c r="U44" s="10">
        <v>1969400000</v>
      </c>
      <c r="V44" s="10">
        <v>3424800000</v>
      </c>
      <c r="W44" s="10">
        <v>3684400000</v>
      </c>
      <c r="X44" s="10">
        <v>3668800000</v>
      </c>
    </row>
    <row r="45" spans="1:24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>
        <v>611079</v>
      </c>
      <c r="F45" s="1">
        <v>1851892</v>
      </c>
      <c r="G45" s="1">
        <v>5463491</v>
      </c>
      <c r="H45" s="1">
        <v>6117685</v>
      </c>
      <c r="I45" s="1">
        <v>6649000</v>
      </c>
      <c r="J45" s="1">
        <v>6105000</v>
      </c>
      <c r="K45" s="1">
        <v>6422000</v>
      </c>
      <c r="L45" s="1">
        <v>10763000</v>
      </c>
      <c r="M45" s="1">
        <v>15019000</v>
      </c>
      <c r="N45" s="1">
        <v>18900000</v>
      </c>
      <c r="O45" s="1">
        <v>20700000</v>
      </c>
      <c r="P45" s="1">
        <v>31200000</v>
      </c>
      <c r="Q45" s="1">
        <v>54700000</v>
      </c>
      <c r="R45" s="1">
        <v>109400000</v>
      </c>
      <c r="S45" s="1">
        <v>145600000</v>
      </c>
      <c r="T45" s="1">
        <v>183100000</v>
      </c>
      <c r="U45" s="1">
        <v>392800000</v>
      </c>
      <c r="V45" s="1">
        <v>608600000</v>
      </c>
      <c r="W45" s="1">
        <v>889900000</v>
      </c>
      <c r="X45" s="1">
        <v>1135600000</v>
      </c>
    </row>
    <row r="46" spans="1:24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>
        <v>3200000</v>
      </c>
      <c r="O46" s="1">
        <v>3200000</v>
      </c>
      <c r="P46" s="1">
        <v>3200000</v>
      </c>
      <c r="Q46" s="1">
        <v>3700000</v>
      </c>
      <c r="R46" s="1">
        <v>11300000</v>
      </c>
      <c r="S46" s="1">
        <v>12100000</v>
      </c>
      <c r="T46" s="1">
        <v>18700000</v>
      </c>
      <c r="U46" s="1">
        <v>18600000</v>
      </c>
      <c r="V46" s="1">
        <v>19300000</v>
      </c>
      <c r="W46" s="1">
        <v>26500000</v>
      </c>
      <c r="X46" s="1">
        <v>25700000</v>
      </c>
    </row>
    <row r="47" spans="1:24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>
        <v>4200000</v>
      </c>
      <c r="O47" s="1">
        <v>3600000</v>
      </c>
      <c r="P47" s="1">
        <v>2700000</v>
      </c>
      <c r="Q47" s="1">
        <v>2200000</v>
      </c>
      <c r="R47" s="1">
        <v>200000</v>
      </c>
      <c r="S47" s="1" t="s">
        <v>92</v>
      </c>
      <c r="T47" s="1" t="s">
        <v>92</v>
      </c>
      <c r="U47" s="1" t="s">
        <v>92</v>
      </c>
      <c r="V47" s="1" t="s">
        <v>92</v>
      </c>
      <c r="W47" s="1">
        <v>42000000</v>
      </c>
      <c r="X47" s="1">
        <v>173300000</v>
      </c>
    </row>
    <row r="48" spans="1:24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>
        <v>7400000</v>
      </c>
      <c r="O48" s="1">
        <v>6800000</v>
      </c>
      <c r="P48" s="1">
        <v>5900000</v>
      </c>
      <c r="Q48" s="1">
        <v>5900000</v>
      </c>
      <c r="R48" s="1">
        <v>11500000</v>
      </c>
      <c r="S48" s="1">
        <v>12100000</v>
      </c>
      <c r="T48" s="1">
        <v>18700000</v>
      </c>
      <c r="U48" s="1">
        <v>18600000</v>
      </c>
      <c r="V48" s="1">
        <v>19300000</v>
      </c>
      <c r="W48" s="1">
        <v>68500000</v>
      </c>
      <c r="X48" s="1">
        <v>199000000</v>
      </c>
    </row>
    <row r="49" spans="1:24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</row>
    <row r="50" spans="1:24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>
        <v>216400000</v>
      </c>
      <c r="W50" s="1">
        <v>220800000</v>
      </c>
      <c r="X50" s="1">
        <v>341200000</v>
      </c>
    </row>
    <row r="51" spans="1:24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>
        <v>20063</v>
      </c>
      <c r="F51" s="1">
        <v>233000</v>
      </c>
      <c r="G51" s="1">
        <v>250000</v>
      </c>
      <c r="H51" s="1">
        <v>1079000</v>
      </c>
      <c r="I51" s="1">
        <v>3319000</v>
      </c>
      <c r="J51" s="1">
        <v>6203000</v>
      </c>
      <c r="K51" s="1">
        <v>3606000</v>
      </c>
      <c r="L51" s="1">
        <v>376000</v>
      </c>
      <c r="M51" s="1">
        <v>1046000</v>
      </c>
      <c r="N51" s="1">
        <v>2100000</v>
      </c>
      <c r="O51" s="1">
        <v>1900000</v>
      </c>
      <c r="P51" s="1">
        <v>1600000</v>
      </c>
      <c r="Q51" s="1">
        <v>100000</v>
      </c>
      <c r="R51" s="1">
        <v>1900000</v>
      </c>
      <c r="S51" s="1">
        <v>1700000</v>
      </c>
      <c r="T51" s="1">
        <v>14700000</v>
      </c>
      <c r="U51" s="1">
        <v>14200000</v>
      </c>
      <c r="V51" s="1">
        <v>21400000</v>
      </c>
      <c r="W51" s="1" t="s">
        <v>92</v>
      </c>
      <c r="X51" s="1">
        <v>47100000</v>
      </c>
    </row>
    <row r="52" spans="1:24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>
        <v>631142</v>
      </c>
      <c r="F52" s="1">
        <v>2084892</v>
      </c>
      <c r="G52" s="1">
        <v>5713491</v>
      </c>
      <c r="H52" s="1">
        <v>7196685</v>
      </c>
      <c r="I52" s="1">
        <v>9968000</v>
      </c>
      <c r="J52" s="1">
        <v>12308000</v>
      </c>
      <c r="K52" s="1">
        <v>10028000</v>
      </c>
      <c r="L52" s="1">
        <v>11139000</v>
      </c>
      <c r="M52" s="1">
        <v>16065000</v>
      </c>
      <c r="N52" s="1">
        <v>28400000</v>
      </c>
      <c r="O52" s="1">
        <v>29400000</v>
      </c>
      <c r="P52" s="1">
        <v>38700000</v>
      </c>
      <c r="Q52" s="1">
        <v>60700000</v>
      </c>
      <c r="R52" s="1">
        <v>122800000</v>
      </c>
      <c r="S52" s="1">
        <v>159400000</v>
      </c>
      <c r="T52" s="1">
        <v>216500000</v>
      </c>
      <c r="U52" s="1">
        <v>425600000</v>
      </c>
      <c r="V52" s="1">
        <v>865700000</v>
      </c>
      <c r="W52" s="1">
        <v>1179200000</v>
      </c>
      <c r="X52" s="1">
        <v>1722900000</v>
      </c>
    </row>
    <row r="53" spans="1:24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</row>
    <row r="54" spans="1:24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>
        <v>20766981</v>
      </c>
      <c r="F54" s="11">
        <v>29357881</v>
      </c>
      <c r="G54" s="11">
        <v>56726258</v>
      </c>
      <c r="H54" s="11">
        <v>64552608</v>
      </c>
      <c r="I54" s="11">
        <v>77259000</v>
      </c>
      <c r="J54" s="11">
        <v>44366000</v>
      </c>
      <c r="K54" s="11">
        <v>46948000</v>
      </c>
      <c r="L54" s="11">
        <v>77164000</v>
      </c>
      <c r="M54" s="11">
        <v>120475000</v>
      </c>
      <c r="N54" s="11">
        <v>106000000</v>
      </c>
      <c r="O54" s="11">
        <v>122500000</v>
      </c>
      <c r="P54" s="11">
        <v>184600000</v>
      </c>
      <c r="Q54" s="11">
        <v>292000000</v>
      </c>
      <c r="R54" s="11">
        <v>402800000</v>
      </c>
      <c r="S54" s="11">
        <v>904100000</v>
      </c>
      <c r="T54" s="11">
        <v>1916000000</v>
      </c>
      <c r="U54" s="11">
        <v>2395000000</v>
      </c>
      <c r="V54" s="11">
        <v>4290500000</v>
      </c>
      <c r="W54" s="11">
        <v>4863600000</v>
      </c>
      <c r="X54" s="11">
        <v>5391700000</v>
      </c>
    </row>
    <row r="55" spans="1:24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692045</v>
      </c>
      <c r="F55" s="1">
        <v>1018879</v>
      </c>
      <c r="G55" s="1">
        <v>6008194</v>
      </c>
      <c r="H55" s="1">
        <v>834897</v>
      </c>
      <c r="I55" s="1">
        <v>1532000</v>
      </c>
      <c r="J55" s="1">
        <v>1123000</v>
      </c>
      <c r="K55" s="1">
        <v>2600000</v>
      </c>
      <c r="L55" s="1">
        <v>1758000</v>
      </c>
      <c r="M55" s="1">
        <v>2807000</v>
      </c>
      <c r="N55" s="1">
        <v>3900000</v>
      </c>
      <c r="O55" s="1">
        <v>4200000</v>
      </c>
      <c r="P55" s="1">
        <v>9900000</v>
      </c>
      <c r="Q55" s="1">
        <v>19000000</v>
      </c>
      <c r="R55" s="1">
        <v>24500000</v>
      </c>
      <c r="S55" s="1">
        <v>46700000</v>
      </c>
      <c r="T55" s="1">
        <v>75500000</v>
      </c>
      <c r="U55" s="1">
        <v>102300000</v>
      </c>
      <c r="V55" s="1">
        <v>163300000</v>
      </c>
      <c r="W55" s="1">
        <v>196000000</v>
      </c>
      <c r="X55" s="1" t="s">
        <v>92</v>
      </c>
    </row>
    <row r="56" spans="1:24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>
        <v>907800</v>
      </c>
      <c r="I56" s="1">
        <v>1375000</v>
      </c>
      <c r="J56" s="1">
        <v>1931000</v>
      </c>
      <c r="K56" s="1">
        <v>900000</v>
      </c>
      <c r="L56" s="1">
        <v>525000</v>
      </c>
      <c r="M56" s="1" t="s">
        <v>92</v>
      </c>
      <c r="N56" s="1">
        <v>200000</v>
      </c>
      <c r="O56" s="1">
        <v>2200000</v>
      </c>
      <c r="P56" s="1">
        <v>2300000</v>
      </c>
      <c r="Q56" s="1">
        <v>2300000</v>
      </c>
      <c r="R56" s="1" t="s">
        <v>92</v>
      </c>
      <c r="S56" s="1" t="s">
        <v>92</v>
      </c>
      <c r="T56" s="1" t="s">
        <v>92</v>
      </c>
      <c r="U56" s="1">
        <v>13600000</v>
      </c>
      <c r="V56" s="1">
        <v>16500000</v>
      </c>
      <c r="W56" s="1">
        <v>20500000</v>
      </c>
      <c r="X56" s="1">
        <v>793100000</v>
      </c>
    </row>
    <row r="57" spans="1:24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>
        <v>700000</v>
      </c>
      <c r="O57" s="1">
        <v>1200000</v>
      </c>
      <c r="P57" s="1">
        <v>1600000</v>
      </c>
      <c r="Q57" s="1">
        <v>2100000</v>
      </c>
      <c r="R57" s="1">
        <v>4500000</v>
      </c>
      <c r="S57" s="1">
        <v>7100000</v>
      </c>
      <c r="T57" s="1">
        <v>11700000</v>
      </c>
      <c r="U57" s="1">
        <v>14000000</v>
      </c>
      <c r="V57" s="1">
        <v>15300000</v>
      </c>
      <c r="W57" s="1">
        <v>40700000</v>
      </c>
      <c r="X57" s="1" t="s">
        <v>92</v>
      </c>
    </row>
    <row r="58" spans="1:24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>
        <v>6351000</v>
      </c>
      <c r="K58" s="1">
        <v>7745000</v>
      </c>
      <c r="L58" s="1">
        <v>3524000</v>
      </c>
      <c r="M58" s="1">
        <v>1591000</v>
      </c>
      <c r="N58" s="1">
        <v>1400000</v>
      </c>
      <c r="O58" s="1">
        <v>700000</v>
      </c>
      <c r="P58" s="1">
        <v>700000</v>
      </c>
      <c r="Q58" s="1">
        <v>800000</v>
      </c>
      <c r="R58" s="1">
        <v>900000</v>
      </c>
      <c r="S58" s="1">
        <v>3200000</v>
      </c>
      <c r="T58" s="1">
        <v>2900000</v>
      </c>
      <c r="U58" s="1">
        <v>1700000</v>
      </c>
      <c r="V58" s="1">
        <v>2200000</v>
      </c>
      <c r="W58" s="1">
        <v>2100000</v>
      </c>
      <c r="X58" s="1">
        <v>10100000</v>
      </c>
    </row>
    <row r="59" spans="1:24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>
        <v>291854</v>
      </c>
      <c r="F59" s="1">
        <v>549351</v>
      </c>
      <c r="G59" s="1">
        <v>1065902</v>
      </c>
      <c r="H59" s="1">
        <v>3485981</v>
      </c>
      <c r="I59" s="1">
        <v>5540000</v>
      </c>
      <c r="J59" s="1">
        <v>5591000</v>
      </c>
      <c r="K59" s="1">
        <v>7551000</v>
      </c>
      <c r="L59" s="1">
        <v>9322000</v>
      </c>
      <c r="M59" s="1">
        <v>10343000</v>
      </c>
      <c r="N59" s="1">
        <v>13300000</v>
      </c>
      <c r="O59" s="1">
        <v>23800000</v>
      </c>
      <c r="P59" s="1">
        <v>26100000</v>
      </c>
      <c r="Q59" s="1">
        <v>42700000</v>
      </c>
      <c r="R59" s="1">
        <v>72500000</v>
      </c>
      <c r="S59" s="1">
        <v>81900000</v>
      </c>
      <c r="T59" s="1">
        <v>132300000</v>
      </c>
      <c r="U59" s="1">
        <v>228600000</v>
      </c>
      <c r="V59" s="1">
        <v>416800000</v>
      </c>
      <c r="W59" s="1">
        <v>461500000</v>
      </c>
      <c r="X59" s="1">
        <v>1036100000</v>
      </c>
    </row>
    <row r="60" spans="1:24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>
        <v>983899</v>
      </c>
      <c r="F60" s="10">
        <v>1568230</v>
      </c>
      <c r="G60" s="10">
        <v>7074096</v>
      </c>
      <c r="H60" s="10">
        <v>5228678</v>
      </c>
      <c r="I60" s="10">
        <v>8447000</v>
      </c>
      <c r="J60" s="10">
        <v>14996000</v>
      </c>
      <c r="K60" s="10">
        <v>18796000</v>
      </c>
      <c r="L60" s="10">
        <v>15129000</v>
      </c>
      <c r="M60" s="10">
        <v>14741000</v>
      </c>
      <c r="N60" s="10">
        <v>19500000</v>
      </c>
      <c r="O60" s="10">
        <v>32100000</v>
      </c>
      <c r="P60" s="10">
        <v>40600000</v>
      </c>
      <c r="Q60" s="10">
        <v>66900000</v>
      </c>
      <c r="R60" s="10">
        <v>102400000</v>
      </c>
      <c r="S60" s="10">
        <v>138900000</v>
      </c>
      <c r="T60" s="10">
        <v>222400000</v>
      </c>
      <c r="U60" s="10">
        <v>360200000</v>
      </c>
      <c r="V60" s="10">
        <v>614100000</v>
      </c>
      <c r="W60" s="10">
        <v>720800000</v>
      </c>
      <c r="X60" s="10">
        <v>1839300000</v>
      </c>
    </row>
    <row r="61" spans="1:24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>
        <v>2118200</v>
      </c>
      <c r="I61" s="1">
        <v>61031000</v>
      </c>
      <c r="J61" s="1">
        <v>61425000</v>
      </c>
      <c r="K61" s="1">
        <v>45757000</v>
      </c>
      <c r="L61" s="1" t="s">
        <v>92</v>
      </c>
      <c r="M61" s="1" t="s">
        <v>92</v>
      </c>
      <c r="N61" s="1">
        <v>6800000</v>
      </c>
      <c r="O61" s="1">
        <v>4600000</v>
      </c>
      <c r="P61" s="1">
        <v>2300000</v>
      </c>
      <c r="Q61" s="1" t="s">
        <v>92</v>
      </c>
      <c r="R61" s="1" t="s">
        <v>92</v>
      </c>
      <c r="S61" s="1">
        <v>334300000</v>
      </c>
      <c r="T61" s="1">
        <v>1017600000</v>
      </c>
      <c r="U61" s="1">
        <v>1146500000</v>
      </c>
      <c r="V61" s="1">
        <v>1823000000</v>
      </c>
      <c r="W61" s="1">
        <v>1858300000</v>
      </c>
      <c r="X61" s="1">
        <v>2064900000</v>
      </c>
    </row>
    <row r="62" spans="1:24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>
        <v>281000</v>
      </c>
      <c r="N62" s="1">
        <v>600000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</row>
    <row r="63" spans="1:24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>
        <v>125241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 t="s">
        <v>92</v>
      </c>
      <c r="U63" s="1" t="s">
        <v>92</v>
      </c>
      <c r="V63" s="1" t="s">
        <v>92</v>
      </c>
      <c r="W63" s="1" t="s">
        <v>92</v>
      </c>
      <c r="X63" s="1" t="s">
        <v>92</v>
      </c>
    </row>
    <row r="64" spans="1:24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>
        <v>52383934</v>
      </c>
      <c r="F64" s="1">
        <v>76974340</v>
      </c>
      <c r="G64" s="1">
        <v>240099</v>
      </c>
      <c r="H64" s="1">
        <v>377463</v>
      </c>
      <c r="I64" s="1">
        <v>666000</v>
      </c>
      <c r="J64" s="1">
        <v>6558000</v>
      </c>
      <c r="K64" s="1">
        <v>840000</v>
      </c>
      <c r="L64" s="1">
        <v>1042000</v>
      </c>
      <c r="M64" s="1">
        <v>963000</v>
      </c>
      <c r="N64" s="1">
        <v>2100000</v>
      </c>
      <c r="O64" s="1">
        <v>1700000</v>
      </c>
      <c r="P64" s="1">
        <v>1500000</v>
      </c>
      <c r="Q64" s="1">
        <v>3900000</v>
      </c>
      <c r="R64" s="1">
        <v>16600000</v>
      </c>
      <c r="S64" s="1">
        <v>11500000</v>
      </c>
      <c r="T64" s="1">
        <v>12700000</v>
      </c>
      <c r="U64" s="1">
        <v>5700000</v>
      </c>
      <c r="V64" s="1">
        <v>26900000</v>
      </c>
      <c r="W64" s="1">
        <v>33000000</v>
      </c>
      <c r="X64" s="1" t="s">
        <v>92</v>
      </c>
    </row>
    <row r="65" spans="1:24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>
        <v>52383934</v>
      </c>
      <c r="F65" s="1">
        <v>77099581</v>
      </c>
      <c r="G65" s="1">
        <v>240099</v>
      </c>
      <c r="H65" s="1">
        <v>2495663</v>
      </c>
      <c r="I65" s="1">
        <v>61697000</v>
      </c>
      <c r="J65" s="1">
        <v>67983000</v>
      </c>
      <c r="K65" s="1">
        <v>46597000</v>
      </c>
      <c r="L65" s="1">
        <v>1042000</v>
      </c>
      <c r="M65" s="1">
        <v>1244000</v>
      </c>
      <c r="N65" s="1">
        <v>9500000</v>
      </c>
      <c r="O65" s="1">
        <v>6300000</v>
      </c>
      <c r="P65" s="1">
        <v>3800000</v>
      </c>
      <c r="Q65" s="1">
        <v>3900000</v>
      </c>
      <c r="R65" s="1">
        <v>16600000</v>
      </c>
      <c r="S65" s="1">
        <v>345800000</v>
      </c>
      <c r="T65" s="1">
        <v>1030300000</v>
      </c>
      <c r="U65" s="1">
        <v>1152200000</v>
      </c>
      <c r="V65" s="1">
        <v>1849900000</v>
      </c>
      <c r="W65" s="1">
        <v>1891300000</v>
      </c>
      <c r="X65" s="1">
        <v>2064900000</v>
      </c>
    </row>
    <row r="66" spans="1:24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</row>
    <row r="67" spans="1:24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>
        <v>53367833</v>
      </c>
      <c r="F67" s="10">
        <v>78667811</v>
      </c>
      <c r="G67" s="10">
        <v>7314195</v>
      </c>
      <c r="H67" s="10">
        <v>7724341</v>
      </c>
      <c r="I67" s="10">
        <v>70144000</v>
      </c>
      <c r="J67" s="10">
        <v>82979000</v>
      </c>
      <c r="K67" s="10">
        <v>65393000</v>
      </c>
      <c r="L67" s="10">
        <v>16171000</v>
      </c>
      <c r="M67" s="10">
        <v>15985000</v>
      </c>
      <c r="N67" s="10">
        <v>29000000</v>
      </c>
      <c r="O67" s="10">
        <v>38400000</v>
      </c>
      <c r="P67" s="10">
        <v>44400000</v>
      </c>
      <c r="Q67" s="10">
        <v>70800000</v>
      </c>
      <c r="R67" s="10">
        <v>119000000</v>
      </c>
      <c r="S67" s="10">
        <v>484700000</v>
      </c>
      <c r="T67" s="10">
        <v>1252700000</v>
      </c>
      <c r="U67" s="10">
        <v>1512400000</v>
      </c>
      <c r="V67" s="10">
        <v>2464000000</v>
      </c>
      <c r="W67" s="10">
        <v>2612100000</v>
      </c>
      <c r="X67" s="10">
        <v>3259900000</v>
      </c>
    </row>
    <row r="68" spans="1:24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>
        <v>2244</v>
      </c>
      <c r="F68" s="1">
        <v>2323</v>
      </c>
      <c r="G68" s="1">
        <v>25417</v>
      </c>
      <c r="H68" s="1">
        <v>28164</v>
      </c>
      <c r="I68" s="1">
        <v>29000</v>
      </c>
      <c r="J68" s="1">
        <v>30000</v>
      </c>
      <c r="K68" s="1">
        <v>46000</v>
      </c>
      <c r="L68" s="1">
        <v>62000</v>
      </c>
      <c r="M68" s="1">
        <v>68000</v>
      </c>
      <c r="N68" s="1">
        <v>100000</v>
      </c>
      <c r="O68" s="1">
        <v>100000</v>
      </c>
      <c r="P68" s="1">
        <v>100000</v>
      </c>
      <c r="Q68" s="1">
        <v>100000</v>
      </c>
      <c r="R68" s="1">
        <v>100000</v>
      </c>
      <c r="S68" s="1">
        <v>100000</v>
      </c>
      <c r="T68" s="1">
        <v>100000</v>
      </c>
      <c r="U68" s="1">
        <v>100000</v>
      </c>
      <c r="V68" s="1">
        <v>100000</v>
      </c>
      <c r="W68" s="1">
        <v>100000</v>
      </c>
      <c r="X68" s="1">
        <v>400000</v>
      </c>
    </row>
    <row r="69" spans="1:24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>
        <v>-35703953</v>
      </c>
      <c r="F69" s="1">
        <v>-52884929</v>
      </c>
      <c r="G69" s="1">
        <v>-83774591</v>
      </c>
      <c r="H69" s="1">
        <v>-130373882</v>
      </c>
      <c r="I69" s="1">
        <v>-176252000</v>
      </c>
      <c r="J69" s="1">
        <v>-231436000</v>
      </c>
      <c r="K69" s="1">
        <v>-291208000</v>
      </c>
      <c r="L69" s="1">
        <v>-346378000</v>
      </c>
      <c r="M69" s="1">
        <v>-391124000</v>
      </c>
      <c r="N69" s="1">
        <v>-445600000</v>
      </c>
      <c r="O69" s="1">
        <v>-475400000</v>
      </c>
      <c r="P69" s="1">
        <v>-497800000</v>
      </c>
      <c r="Q69" s="1">
        <v>-555400000</v>
      </c>
      <c r="R69" s="1">
        <v>-621000000</v>
      </c>
      <c r="S69" s="1">
        <v>-671800000</v>
      </c>
      <c r="T69" s="1">
        <v>-798900000</v>
      </c>
      <c r="U69" s="1">
        <v>-695700000</v>
      </c>
      <c r="V69" s="1">
        <v>-202100000</v>
      </c>
      <c r="W69" s="1">
        <v>-47400000</v>
      </c>
      <c r="X69" s="1">
        <v>479900000</v>
      </c>
    </row>
    <row r="70" spans="1:24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>
        <v>-931988</v>
      </c>
      <c r="F70" s="1">
        <v>-2648336</v>
      </c>
      <c r="G70" s="1">
        <v>-1096142</v>
      </c>
      <c r="H70" s="1">
        <v>11923</v>
      </c>
      <c r="I70" s="1">
        <v>13000</v>
      </c>
      <c r="J70" s="1">
        <v>50000</v>
      </c>
      <c r="K70" s="1">
        <v>-13000</v>
      </c>
      <c r="L70" s="1">
        <v>-66000</v>
      </c>
      <c r="M70" s="1">
        <v>-80000</v>
      </c>
      <c r="N70" s="1">
        <v>-100000</v>
      </c>
      <c r="O70" s="1">
        <v>-100000</v>
      </c>
      <c r="P70" s="1">
        <v>-100000</v>
      </c>
      <c r="Q70" s="1">
        <v>-300000</v>
      </c>
      <c r="R70" s="1">
        <v>-1000000</v>
      </c>
      <c r="S70" s="1">
        <v>-2600000</v>
      </c>
      <c r="T70" s="1">
        <v>1500000</v>
      </c>
      <c r="U70" s="1">
        <v>2300000</v>
      </c>
      <c r="V70" s="1">
        <v>3200000</v>
      </c>
      <c r="W70" s="1">
        <v>500000</v>
      </c>
      <c r="X70" s="1">
        <v>-11600000</v>
      </c>
    </row>
    <row r="71" spans="1:24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>
        <v>4029845</v>
      </c>
      <c r="F71" s="1">
        <v>6218012</v>
      </c>
      <c r="G71" s="1">
        <v>134257379</v>
      </c>
      <c r="H71" s="1">
        <v>187162062</v>
      </c>
      <c r="I71" s="1">
        <v>183325000</v>
      </c>
      <c r="J71" s="1">
        <v>192743000</v>
      </c>
      <c r="K71" s="1">
        <v>272730000</v>
      </c>
      <c r="L71" s="1">
        <v>407375000</v>
      </c>
      <c r="M71" s="1">
        <v>495626000</v>
      </c>
      <c r="N71" s="1">
        <v>522600000</v>
      </c>
      <c r="O71" s="1">
        <v>559500000</v>
      </c>
      <c r="P71" s="1">
        <v>638000000</v>
      </c>
      <c r="Q71" s="1">
        <v>776800000</v>
      </c>
      <c r="R71" s="1">
        <v>905700000</v>
      </c>
      <c r="S71" s="1">
        <v>1093700000</v>
      </c>
      <c r="T71" s="1">
        <v>1460600000</v>
      </c>
      <c r="U71" s="1">
        <v>1575900000</v>
      </c>
      <c r="V71" s="1">
        <v>2025300000</v>
      </c>
      <c r="W71" s="1">
        <v>2298300000</v>
      </c>
      <c r="X71" s="1">
        <v>1663100000</v>
      </c>
    </row>
    <row r="72" spans="1:24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>
        <v>-32600852</v>
      </c>
      <c r="F72" s="10">
        <v>-49309930</v>
      </c>
      <c r="G72" s="10">
        <v>49412063</v>
      </c>
      <c r="H72" s="10">
        <v>56828267</v>
      </c>
      <c r="I72" s="10">
        <v>7115000</v>
      </c>
      <c r="J72" s="10">
        <v>-38613000</v>
      </c>
      <c r="K72" s="10">
        <v>-18445000</v>
      </c>
      <c r="L72" s="10">
        <v>60993000</v>
      </c>
      <c r="M72" s="10">
        <v>104490000</v>
      </c>
      <c r="N72" s="10">
        <v>77000000</v>
      </c>
      <c r="O72" s="10">
        <v>84100000</v>
      </c>
      <c r="P72" s="10">
        <v>140200000</v>
      </c>
      <c r="Q72" s="10">
        <v>221200000</v>
      </c>
      <c r="R72" s="10">
        <v>283800000</v>
      </c>
      <c r="S72" s="10">
        <v>419400000</v>
      </c>
      <c r="T72" s="10">
        <v>663300000</v>
      </c>
      <c r="U72" s="10">
        <v>882600000</v>
      </c>
      <c r="V72" s="10">
        <v>1826500000</v>
      </c>
      <c r="W72" s="10">
        <v>2251500000</v>
      </c>
      <c r="X72" s="10">
        <v>2131800000</v>
      </c>
    </row>
    <row r="73" spans="1:24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>
        <v>20766981</v>
      </c>
      <c r="F73" s="11">
        <v>29357881</v>
      </c>
      <c r="G73" s="11">
        <v>56726258</v>
      </c>
      <c r="H73" s="11">
        <v>64552608</v>
      </c>
      <c r="I73" s="11">
        <v>77259000</v>
      </c>
      <c r="J73" s="11">
        <v>44366000</v>
      </c>
      <c r="K73" s="11">
        <v>46948000</v>
      </c>
      <c r="L73" s="11">
        <v>77164000</v>
      </c>
      <c r="M73" s="11">
        <v>120475000</v>
      </c>
      <c r="N73" s="11">
        <v>106000000</v>
      </c>
      <c r="O73" s="11">
        <v>122500000</v>
      </c>
      <c r="P73" s="11">
        <v>184600000</v>
      </c>
      <c r="Q73" s="11">
        <v>292000000</v>
      </c>
      <c r="R73" s="11">
        <v>402800000</v>
      </c>
      <c r="S73" s="11">
        <v>904100000</v>
      </c>
      <c r="T73" s="11">
        <v>1916000000</v>
      </c>
      <c r="U73" s="11">
        <v>2395000000</v>
      </c>
      <c r="V73" s="11">
        <v>4290500000</v>
      </c>
      <c r="W73" s="11">
        <v>4863600000</v>
      </c>
      <c r="X73" s="11">
        <v>5391700000</v>
      </c>
    </row>
    <row r="74" spans="1:24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</row>
    <row r="75" spans="1:24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</row>
    <row r="76" spans="1:24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-9914591</v>
      </c>
      <c r="F76" s="1">
        <v>-13946464</v>
      </c>
      <c r="G76" s="1">
        <v>-30767430</v>
      </c>
      <c r="H76" s="1">
        <v>-46599291</v>
      </c>
      <c r="I76" s="1">
        <v>-45878000</v>
      </c>
      <c r="J76" s="1">
        <v>-55184000</v>
      </c>
      <c r="K76" s="1">
        <v>-53524000</v>
      </c>
      <c r="L76" s="1">
        <v>-55170000</v>
      </c>
      <c r="M76" s="1">
        <v>-44746000</v>
      </c>
      <c r="N76" s="1">
        <v>-54500000</v>
      </c>
      <c r="O76" s="1">
        <v>-29800000</v>
      </c>
      <c r="P76" s="1">
        <v>-22400000</v>
      </c>
      <c r="Q76" s="1">
        <v>-57600000</v>
      </c>
      <c r="R76" s="1">
        <v>-65600000</v>
      </c>
      <c r="S76" s="1">
        <v>-50200000</v>
      </c>
      <c r="T76" s="1">
        <v>-127100000</v>
      </c>
      <c r="U76" s="1">
        <v>101100000</v>
      </c>
      <c r="V76" s="1">
        <v>493600000</v>
      </c>
      <c r="W76" s="1">
        <v>154700000</v>
      </c>
      <c r="X76" s="1">
        <v>341200000</v>
      </c>
    </row>
    <row r="77" spans="1:24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>
        <v>353550</v>
      </c>
      <c r="F77" s="1">
        <v>935494</v>
      </c>
      <c r="G77" s="1">
        <v>1065007</v>
      </c>
      <c r="H77" s="1">
        <v>2697912</v>
      </c>
      <c r="I77" s="1">
        <v>3332000</v>
      </c>
      <c r="J77" s="1">
        <v>3582000</v>
      </c>
      <c r="K77" s="1">
        <v>2373000</v>
      </c>
      <c r="L77" s="1">
        <v>2437000</v>
      </c>
      <c r="M77" s="1">
        <v>3759000</v>
      </c>
      <c r="N77" s="1">
        <v>6600000</v>
      </c>
      <c r="O77" s="1">
        <v>7000000</v>
      </c>
      <c r="P77" s="1">
        <v>8400000</v>
      </c>
      <c r="Q77" s="1">
        <v>10800000</v>
      </c>
      <c r="R77" s="1">
        <v>15000000</v>
      </c>
      <c r="S77" s="1">
        <v>16100000</v>
      </c>
      <c r="T77" s="1">
        <v>29100000</v>
      </c>
      <c r="U77" s="1">
        <v>48700000</v>
      </c>
      <c r="V77" s="1">
        <v>67100000</v>
      </c>
      <c r="W77" s="1">
        <v>102000000</v>
      </c>
      <c r="X77" s="1">
        <v>155900000</v>
      </c>
    </row>
    <row r="78" spans="1:24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>
        <v>-1300000</v>
      </c>
      <c r="O78" s="1" t="s">
        <v>92</v>
      </c>
      <c r="P78" s="1" t="s">
        <v>92</v>
      </c>
      <c r="Q78" s="1" t="s">
        <v>92</v>
      </c>
      <c r="R78" s="1" t="s">
        <v>92</v>
      </c>
      <c r="S78" s="1" t="s">
        <v>92</v>
      </c>
      <c r="T78" s="1" t="s">
        <v>92</v>
      </c>
      <c r="U78" s="1" t="s">
        <v>92</v>
      </c>
      <c r="V78" s="1">
        <v>-277300000</v>
      </c>
      <c r="W78" s="1">
        <v>-4900000</v>
      </c>
      <c r="X78" s="1">
        <v>-21600000</v>
      </c>
    </row>
    <row r="79" spans="1:24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>
        <v>18400000</v>
      </c>
      <c r="O79" s="1">
        <v>24600000</v>
      </c>
      <c r="P79" s="1">
        <v>50000000</v>
      </c>
      <c r="Q79" s="1">
        <v>82700000</v>
      </c>
      <c r="R79" s="1">
        <v>110800000</v>
      </c>
      <c r="S79" s="1">
        <v>106200000</v>
      </c>
      <c r="T79" s="1">
        <v>101900000</v>
      </c>
      <c r="U79" s="1">
        <v>102700000</v>
      </c>
      <c r="V79" s="1">
        <v>119400000</v>
      </c>
      <c r="W79" s="1">
        <v>113400000</v>
      </c>
      <c r="X79" s="1">
        <v>126500000</v>
      </c>
    </row>
    <row r="80" spans="1:24" ht="19" x14ac:dyDescent="0.25">
      <c r="A80" s="14" t="s">
        <v>105</v>
      </c>
      <c r="B80" s="15" t="e">
        <f t="shared" ref="B80:X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 t="e">
        <f t="shared" si="6"/>
        <v>#VALUE!</v>
      </c>
      <c r="L80" s="15" t="e">
        <f t="shared" si="6"/>
        <v>#VALUE!</v>
      </c>
      <c r="M80" s="15" t="e">
        <f t="shared" si="6"/>
        <v>#VALUE!</v>
      </c>
      <c r="N80" s="15">
        <f t="shared" si="6"/>
        <v>0.1841841841841842</v>
      </c>
      <c r="O80" s="15">
        <f t="shared" si="6"/>
        <v>0.15375</v>
      </c>
      <c r="P80" s="15">
        <f t="shared" si="6"/>
        <v>0.19290123456790123</v>
      </c>
      <c r="Q80" s="15">
        <f t="shared" si="6"/>
        <v>0.20572139303482587</v>
      </c>
      <c r="R80" s="15">
        <f t="shared" si="6"/>
        <v>0.19326705040990755</v>
      </c>
      <c r="S80" s="15">
        <f t="shared" si="6"/>
        <v>0.1478079331941545</v>
      </c>
      <c r="T80" s="15">
        <f t="shared" si="6"/>
        <v>9.8778596355176426E-2</v>
      </c>
      <c r="U80" s="15">
        <f t="shared" si="6"/>
        <v>6.957994579945799E-2</v>
      </c>
      <c r="V80" s="15">
        <f t="shared" si="6"/>
        <v>6.1971246172211551E-2</v>
      </c>
      <c r="W80" s="15">
        <f t="shared" si="6"/>
        <v>4.6314069838676739E-2</v>
      </c>
      <c r="X80" s="15">
        <f t="shared" si="6"/>
        <v>4.3473778266547532E-2</v>
      </c>
    </row>
    <row r="81" spans="1:32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99306</v>
      </c>
      <c r="F81" s="1">
        <v>552444</v>
      </c>
      <c r="G81" s="1">
        <v>5375888</v>
      </c>
      <c r="H81" s="1">
        <v>-5314257</v>
      </c>
      <c r="I81" s="1">
        <v>3709000</v>
      </c>
      <c r="J81" s="1">
        <v>6112000</v>
      </c>
      <c r="K81" s="1">
        <v>-2240000</v>
      </c>
      <c r="L81" s="1">
        <v>-9791000</v>
      </c>
      <c r="M81" s="1">
        <v>-3583000</v>
      </c>
      <c r="N81" s="1">
        <v>-3900000</v>
      </c>
      <c r="O81" s="1">
        <v>-2800000</v>
      </c>
      <c r="P81" s="1">
        <v>-12800000</v>
      </c>
      <c r="Q81" s="1">
        <v>-24400000</v>
      </c>
      <c r="R81" s="1">
        <v>-6300000</v>
      </c>
      <c r="S81" s="1">
        <v>2600000</v>
      </c>
      <c r="T81" s="1">
        <v>-40900000</v>
      </c>
      <c r="U81" s="1">
        <v>6100000</v>
      </c>
      <c r="V81" s="1">
        <v>-20800000</v>
      </c>
      <c r="W81" s="1">
        <v>-132000000</v>
      </c>
      <c r="X81" s="1">
        <v>67500000</v>
      </c>
    </row>
    <row r="82" spans="1:32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>
        <v>-2372000</v>
      </c>
      <c r="L82" s="1">
        <v>-3181000</v>
      </c>
      <c r="M82" s="1">
        <v>-5876000</v>
      </c>
      <c r="N82" s="1">
        <v>-7000000</v>
      </c>
      <c r="O82" s="1">
        <v>-6500000</v>
      </c>
      <c r="P82" s="1">
        <v>-16300000</v>
      </c>
      <c r="Q82" s="1">
        <v>-31700000</v>
      </c>
      <c r="R82" s="1">
        <v>-27200000</v>
      </c>
      <c r="S82" s="1">
        <v>-31800000</v>
      </c>
      <c r="T82" s="1">
        <v>-93200000</v>
      </c>
      <c r="U82" s="1">
        <v>-60000000</v>
      </c>
      <c r="V82" s="1">
        <v>-142300000</v>
      </c>
      <c r="W82" s="1">
        <v>-75500000</v>
      </c>
      <c r="X82" s="1">
        <v>-199900000</v>
      </c>
    </row>
    <row r="83" spans="1:32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>
        <v>-1413024</v>
      </c>
      <c r="I83" s="1">
        <v>274000</v>
      </c>
      <c r="J83" s="1">
        <v>-1307000</v>
      </c>
      <c r="K83" s="1">
        <v>-195000</v>
      </c>
      <c r="L83" s="1">
        <v>-5471000</v>
      </c>
      <c r="M83" s="1">
        <v>-59000</v>
      </c>
      <c r="N83" s="1">
        <v>700000</v>
      </c>
      <c r="O83" s="1">
        <v>-1600000</v>
      </c>
      <c r="P83" s="1">
        <v>-7000000</v>
      </c>
      <c r="Q83" s="1">
        <v>-19200000</v>
      </c>
      <c r="R83" s="1">
        <v>-9800000</v>
      </c>
      <c r="S83" s="1">
        <v>400000</v>
      </c>
      <c r="T83" s="1">
        <v>-25500000</v>
      </c>
      <c r="U83" s="1">
        <v>-49100000</v>
      </c>
      <c r="V83" s="1">
        <v>-114500000</v>
      </c>
      <c r="W83" s="1">
        <v>-112200000</v>
      </c>
      <c r="X83" s="1">
        <v>49300000</v>
      </c>
      <c r="AE83" s="32" t="s">
        <v>127</v>
      </c>
      <c r="AF83" s="33"/>
    </row>
    <row r="84" spans="1:32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>
        <v>300000</v>
      </c>
      <c r="O84" s="1">
        <v>2400000</v>
      </c>
      <c r="P84" s="1">
        <v>8300000</v>
      </c>
      <c r="Q84" s="1">
        <v>17800000</v>
      </c>
      <c r="R84" s="1">
        <v>21100000</v>
      </c>
      <c r="S84" s="1">
        <v>21100000</v>
      </c>
      <c r="T84" s="1">
        <v>56200000</v>
      </c>
      <c r="U84" s="1">
        <v>109000000</v>
      </c>
      <c r="V84" s="1">
        <v>194500000</v>
      </c>
      <c r="W84" s="1">
        <v>58000000</v>
      </c>
      <c r="X84" s="1" t="s">
        <v>92</v>
      </c>
      <c r="AE84" s="34" t="s">
        <v>128</v>
      </c>
      <c r="AF84" s="35"/>
    </row>
    <row r="85" spans="1:32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>
        <v>-691636</v>
      </c>
      <c r="I85" s="1">
        <v>289000</v>
      </c>
      <c r="J85" s="1">
        <v>12243000</v>
      </c>
      <c r="K85" s="1">
        <v>-2468000</v>
      </c>
      <c r="L85" s="1">
        <v>-3319000</v>
      </c>
      <c r="M85" s="1">
        <v>-956000</v>
      </c>
      <c r="N85" s="1">
        <v>500000</v>
      </c>
      <c r="O85" s="1">
        <v>-1500000</v>
      </c>
      <c r="P85" s="1" t="s">
        <v>92</v>
      </c>
      <c r="Q85" s="1">
        <v>3500000</v>
      </c>
      <c r="R85" s="1">
        <v>5000000</v>
      </c>
      <c r="S85" s="1">
        <v>4800000</v>
      </c>
      <c r="T85" s="1">
        <v>800000</v>
      </c>
      <c r="U85" s="1">
        <v>-2600000</v>
      </c>
      <c r="V85" s="1">
        <v>17800000</v>
      </c>
      <c r="W85" s="1">
        <v>8600000</v>
      </c>
      <c r="X85" s="1" t="s">
        <v>92</v>
      </c>
      <c r="AE85" s="23" t="s">
        <v>129</v>
      </c>
      <c r="AF85" s="24">
        <f>X17</f>
        <v>18600000</v>
      </c>
    </row>
    <row r="86" spans="1:32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29905</v>
      </c>
      <c r="G86" s="1">
        <v>1772750</v>
      </c>
      <c r="H86" s="1">
        <v>5480796</v>
      </c>
      <c r="I86" s="1">
        <v>5630000</v>
      </c>
      <c r="J86" s="1">
        <v>8039000</v>
      </c>
      <c r="K86" s="1">
        <v>14002000</v>
      </c>
      <c r="L86" s="1">
        <v>19848000</v>
      </c>
      <c r="M86" s="1">
        <v>14444000</v>
      </c>
      <c r="N86" s="1">
        <v>1600000</v>
      </c>
      <c r="O86" s="1">
        <v>3400000</v>
      </c>
      <c r="P86" s="1">
        <v>400000</v>
      </c>
      <c r="Q86" s="1">
        <v>37500000</v>
      </c>
      <c r="R86" s="1">
        <v>2300000</v>
      </c>
      <c r="S86" s="1">
        <v>17300000</v>
      </c>
      <c r="T86" s="1">
        <v>160200000</v>
      </c>
      <c r="U86" s="1">
        <v>55900000</v>
      </c>
      <c r="V86" s="1">
        <v>93600000</v>
      </c>
      <c r="W86" s="1">
        <v>209300000</v>
      </c>
      <c r="X86" s="1" t="s">
        <v>92</v>
      </c>
      <c r="AE86" s="23" t="s">
        <v>130</v>
      </c>
      <c r="AF86" s="24">
        <f>X56</f>
        <v>793100000</v>
      </c>
    </row>
    <row r="87" spans="1:32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-9461735</v>
      </c>
      <c r="F87" s="10">
        <v>-12428621</v>
      </c>
      <c r="G87" s="10">
        <v>-22553785</v>
      </c>
      <c r="H87" s="10">
        <v>-43734840</v>
      </c>
      <c r="I87" s="10">
        <v>-33207000</v>
      </c>
      <c r="J87" s="10">
        <v>-37451000</v>
      </c>
      <c r="K87" s="10">
        <v>-39389000</v>
      </c>
      <c r="L87" s="10">
        <v>-42676000</v>
      </c>
      <c r="M87" s="10">
        <v>-30126000</v>
      </c>
      <c r="N87" s="10">
        <v>-33100000</v>
      </c>
      <c r="O87" s="10">
        <v>2400000</v>
      </c>
      <c r="P87" s="10">
        <v>23600000</v>
      </c>
      <c r="Q87" s="10">
        <v>49000000</v>
      </c>
      <c r="R87" s="10">
        <v>56200000</v>
      </c>
      <c r="S87" s="10">
        <v>92000000</v>
      </c>
      <c r="T87" s="10">
        <v>123200000</v>
      </c>
      <c r="U87" s="10">
        <v>314500000</v>
      </c>
      <c r="V87" s="10">
        <v>475600000</v>
      </c>
      <c r="W87" s="10">
        <v>442500000</v>
      </c>
      <c r="X87" s="10">
        <v>669500000</v>
      </c>
      <c r="AE87" s="23" t="s">
        <v>131</v>
      </c>
      <c r="AF87" s="24">
        <f>X61</f>
        <v>2064900000</v>
      </c>
    </row>
    <row r="88" spans="1:32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-408609</v>
      </c>
      <c r="F88" s="1">
        <v>-1757523</v>
      </c>
      <c r="G88" s="1">
        <v>-4676606</v>
      </c>
      <c r="H88" s="1">
        <v>-3352106</v>
      </c>
      <c r="I88" s="1">
        <v>-3443000</v>
      </c>
      <c r="J88" s="1">
        <v>-2492000</v>
      </c>
      <c r="K88" s="1">
        <v>-2992000</v>
      </c>
      <c r="L88" s="1">
        <v>-6860000</v>
      </c>
      <c r="M88" s="1">
        <v>-8006000</v>
      </c>
      <c r="N88" s="1">
        <v>-9500000</v>
      </c>
      <c r="O88" s="1">
        <v>-7900000</v>
      </c>
      <c r="P88" s="1">
        <v>-16200000</v>
      </c>
      <c r="Q88" s="1">
        <v>-33300000</v>
      </c>
      <c r="R88" s="1">
        <v>-55700000</v>
      </c>
      <c r="S88" s="1">
        <v>-66000000</v>
      </c>
      <c r="T88" s="1">
        <v>-67100000</v>
      </c>
      <c r="U88" s="1">
        <v>-180000000</v>
      </c>
      <c r="V88" s="1">
        <v>-199000000</v>
      </c>
      <c r="W88" s="1">
        <v>-389200000</v>
      </c>
      <c r="X88" s="1">
        <v>-364800000</v>
      </c>
      <c r="AE88" s="36" t="s">
        <v>132</v>
      </c>
      <c r="AF88" s="37">
        <f>AF85/(AF86+AF87)</f>
        <v>6.5080475857242828E-3</v>
      </c>
    </row>
    <row r="89" spans="1:32" ht="20" customHeight="1" x14ac:dyDescent="0.25">
      <c r="A89" s="14" t="s">
        <v>106</v>
      </c>
      <c r="B89" s="15" t="e">
        <f t="shared" ref="B89:X89" si="7">(-1*B88)/B3</f>
        <v>#VALUE!</v>
      </c>
      <c r="C89" s="15" t="e">
        <f t="shared" si="7"/>
        <v>#VALUE!</v>
      </c>
      <c r="D89" s="15" t="e">
        <f t="shared" si="7"/>
        <v>#VALUE!</v>
      </c>
      <c r="E89" s="15" t="e">
        <f t="shared" si="7"/>
        <v>#VALUE!</v>
      </c>
      <c r="F89" s="15" t="e">
        <f t="shared" si="7"/>
        <v>#VALUE!</v>
      </c>
      <c r="G89" s="15" t="e">
        <f t="shared" si="7"/>
        <v>#VALUE!</v>
      </c>
      <c r="H89" s="15">
        <f t="shared" si="7"/>
        <v>1.5448988150927048</v>
      </c>
      <c r="I89" s="15">
        <f t="shared" si="7"/>
        <v>0.74411065485195593</v>
      </c>
      <c r="J89" s="15">
        <f t="shared" si="7"/>
        <v>0.25330351697499492</v>
      </c>
      <c r="K89" s="15">
        <f t="shared" si="7"/>
        <v>0.10076448994712559</v>
      </c>
      <c r="L89" s="15">
        <f t="shared" si="7"/>
        <v>0.14106228537352716</v>
      </c>
      <c r="M89" s="15">
        <f t="shared" si="7"/>
        <v>0.10497469383473632</v>
      </c>
      <c r="N89" s="15">
        <f t="shared" si="7"/>
        <v>9.5095095095095089E-2</v>
      </c>
      <c r="O89" s="15">
        <f t="shared" si="7"/>
        <v>4.9375000000000002E-2</v>
      </c>
      <c r="P89" s="15">
        <f t="shared" si="7"/>
        <v>6.25E-2</v>
      </c>
      <c r="Q89" s="15">
        <f t="shared" si="7"/>
        <v>8.2835820895522383E-2</v>
      </c>
      <c r="R89" s="15">
        <f t="shared" si="7"/>
        <v>9.7156811442525734E-2</v>
      </c>
      <c r="S89" s="15">
        <f t="shared" si="7"/>
        <v>9.1858037578288101E-2</v>
      </c>
      <c r="T89" s="15">
        <f t="shared" si="7"/>
        <v>6.5044590926715787E-2</v>
      </c>
      <c r="U89" s="15">
        <f t="shared" si="7"/>
        <v>0.12195121951219512</v>
      </c>
      <c r="V89" s="15">
        <f t="shared" si="7"/>
        <v>0.10328541028701925</v>
      </c>
      <c r="W89" s="15">
        <f t="shared" si="7"/>
        <v>0.15895446191545845</v>
      </c>
      <c r="X89" s="15">
        <f t="shared" si="7"/>
        <v>0.12536944119870783</v>
      </c>
      <c r="AE89" s="23" t="s">
        <v>107</v>
      </c>
      <c r="AF89" s="24">
        <f>X27</f>
        <v>49600000</v>
      </c>
    </row>
    <row r="90" spans="1:32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>
        <v>-500000</v>
      </c>
      <c r="R90" s="1">
        <v>300000</v>
      </c>
      <c r="S90" s="1" t="s">
        <v>92</v>
      </c>
      <c r="T90" s="1">
        <v>-11300000</v>
      </c>
      <c r="U90" s="1" t="s">
        <v>92</v>
      </c>
      <c r="V90" s="1" t="s">
        <v>92</v>
      </c>
      <c r="W90" s="1">
        <v>-30200000</v>
      </c>
      <c r="X90" s="1">
        <v>-3900000</v>
      </c>
      <c r="AE90" s="23" t="s">
        <v>19</v>
      </c>
      <c r="AF90" s="24">
        <f>X25</f>
        <v>390800000</v>
      </c>
    </row>
    <row r="91" spans="1:32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>
        <v>-31573035</v>
      </c>
      <c r="H91" s="1">
        <v>-61733416</v>
      </c>
      <c r="I91" s="1">
        <v>-76944000</v>
      </c>
      <c r="J91" s="1">
        <v>-36986000</v>
      </c>
      <c r="K91" s="1">
        <v>-65270000</v>
      </c>
      <c r="L91" s="1">
        <v>-73447000</v>
      </c>
      <c r="M91" s="1">
        <v>-102655000</v>
      </c>
      <c r="N91" s="1">
        <v>-66400000</v>
      </c>
      <c r="O91" s="1">
        <v>-16300000</v>
      </c>
      <c r="P91" s="1">
        <v>-13800000</v>
      </c>
      <c r="Q91" s="1">
        <v>-45200000</v>
      </c>
      <c r="R91" s="1">
        <v>-39200000</v>
      </c>
      <c r="S91" s="1">
        <v>-171800000</v>
      </c>
      <c r="T91" s="1">
        <v>-453500000</v>
      </c>
      <c r="U91" s="1">
        <v>-2031600000</v>
      </c>
      <c r="V91" s="1">
        <v>-3058200000</v>
      </c>
      <c r="W91" s="1">
        <v>-2473100000</v>
      </c>
      <c r="X91" s="1">
        <v>-2266300000</v>
      </c>
      <c r="AE91" s="36" t="s">
        <v>133</v>
      </c>
      <c r="AF91" s="37">
        <f>AF89/AF90</f>
        <v>0.12691914022517911</v>
      </c>
    </row>
    <row r="92" spans="1:32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>
        <v>7765280</v>
      </c>
      <c r="F92" s="1" t="s">
        <v>92</v>
      </c>
      <c r="G92" s="1">
        <v>18080000</v>
      </c>
      <c r="H92" s="1">
        <v>38525621</v>
      </c>
      <c r="I92" s="1">
        <v>71943000</v>
      </c>
      <c r="J92" s="1">
        <v>63802000</v>
      </c>
      <c r="K92" s="1">
        <v>53856000</v>
      </c>
      <c r="L92" s="1">
        <v>54691000</v>
      </c>
      <c r="M92" s="1">
        <v>64286000</v>
      </c>
      <c r="N92" s="1">
        <v>104300000</v>
      </c>
      <c r="O92" s="1">
        <v>45100000</v>
      </c>
      <c r="P92" s="1">
        <v>13200000</v>
      </c>
      <c r="Q92" s="1">
        <v>27500000</v>
      </c>
      <c r="R92" s="1">
        <v>38700000</v>
      </c>
      <c r="S92" s="1">
        <v>93400000</v>
      </c>
      <c r="T92" s="1">
        <v>392100000</v>
      </c>
      <c r="U92" s="1">
        <v>1196400000</v>
      </c>
      <c r="V92" s="1">
        <v>2250500000</v>
      </c>
      <c r="W92" s="1">
        <v>2666300000</v>
      </c>
      <c r="X92" s="1">
        <v>2127800000</v>
      </c>
      <c r="AE92" s="38" t="s">
        <v>134</v>
      </c>
      <c r="AF92" s="39">
        <f>AF88*(1-AF91)</f>
        <v>5.6820517815996041E-3</v>
      </c>
    </row>
    <row r="93" spans="1:32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>
        <v>9065</v>
      </c>
      <c r="F93" s="1">
        <v>20063</v>
      </c>
      <c r="G93" s="1" t="s">
        <v>92</v>
      </c>
      <c r="H93" s="1" t="s">
        <v>92</v>
      </c>
      <c r="I93" s="1" t="s">
        <v>92</v>
      </c>
      <c r="J93" s="1" t="s">
        <v>92</v>
      </c>
      <c r="K93" s="1">
        <v>302000</v>
      </c>
      <c r="L93" s="1">
        <v>6000</v>
      </c>
      <c r="M93" s="1">
        <v>4000</v>
      </c>
      <c r="N93" s="1" t="s">
        <v>92</v>
      </c>
      <c r="O93" s="1" t="s">
        <v>92</v>
      </c>
      <c r="P93" s="1" t="s">
        <v>92</v>
      </c>
      <c r="Q93" s="1" t="s">
        <v>92</v>
      </c>
      <c r="R93" s="1" t="s">
        <v>92</v>
      </c>
      <c r="S93" s="1" t="s">
        <v>92</v>
      </c>
      <c r="T93" s="1" t="s">
        <v>92</v>
      </c>
      <c r="U93" s="1" t="s">
        <v>92</v>
      </c>
      <c r="V93" s="1">
        <v>-11300000</v>
      </c>
      <c r="W93" s="1">
        <v>10100000</v>
      </c>
      <c r="X93" s="1">
        <v>-14300000</v>
      </c>
      <c r="AE93" s="34" t="s">
        <v>135</v>
      </c>
      <c r="AF93" s="35"/>
    </row>
    <row r="94" spans="1:32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7365736</v>
      </c>
      <c r="F94" s="10">
        <v>-1737460</v>
      </c>
      <c r="G94" s="10">
        <v>-18169641</v>
      </c>
      <c r="H94" s="10">
        <v>-26559901</v>
      </c>
      <c r="I94" s="10">
        <v>-8444000</v>
      </c>
      <c r="J94" s="10">
        <v>24324000</v>
      </c>
      <c r="K94" s="10">
        <v>-14104000</v>
      </c>
      <c r="L94" s="10">
        <v>-25610000</v>
      </c>
      <c r="M94" s="10">
        <v>-46371000</v>
      </c>
      <c r="N94" s="10">
        <v>28400000</v>
      </c>
      <c r="O94" s="10">
        <v>20900000</v>
      </c>
      <c r="P94" s="10">
        <v>-16800000</v>
      </c>
      <c r="Q94" s="10">
        <v>-51500000</v>
      </c>
      <c r="R94" s="10">
        <v>-55900000</v>
      </c>
      <c r="S94" s="10">
        <v>-144400000</v>
      </c>
      <c r="T94" s="10">
        <v>-139800000</v>
      </c>
      <c r="U94" s="10">
        <v>-1015200000</v>
      </c>
      <c r="V94" s="10">
        <v>-1018000000</v>
      </c>
      <c r="W94" s="10">
        <v>-216100000</v>
      </c>
      <c r="X94" s="10">
        <v>-521500000</v>
      </c>
      <c r="AE94" s="23" t="s">
        <v>136</v>
      </c>
      <c r="AF94" s="40">
        <v>4.095E-2</v>
      </c>
    </row>
    <row r="95" spans="1:32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>
        <v>-1931000</v>
      </c>
      <c r="L95" s="1">
        <v>-900000</v>
      </c>
      <c r="M95" s="1">
        <v>-525000</v>
      </c>
      <c r="N95" s="1" t="s">
        <v>92</v>
      </c>
      <c r="O95" s="1">
        <v>-200000</v>
      </c>
      <c r="P95" s="1">
        <v>-2200000</v>
      </c>
      <c r="Q95" s="1">
        <v>-2300000</v>
      </c>
      <c r="R95" s="1">
        <v>-2300000</v>
      </c>
      <c r="S95" s="1">
        <v>-75000000</v>
      </c>
      <c r="T95" s="1" t="s">
        <v>92</v>
      </c>
      <c r="U95" s="1" t="s">
        <v>92</v>
      </c>
      <c r="V95" s="1">
        <v>-282600000</v>
      </c>
      <c r="W95" s="1" t="s">
        <v>92</v>
      </c>
      <c r="X95" s="1" t="s">
        <v>92</v>
      </c>
      <c r="AE95" s="41" t="s">
        <v>137</v>
      </c>
      <c r="AF95" s="42">
        <v>1.0900000000000001</v>
      </c>
    </row>
    <row r="96" spans="1:32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33440</v>
      </c>
      <c r="F96" s="1">
        <v>21379103</v>
      </c>
      <c r="G96" s="1">
        <v>50741282</v>
      </c>
      <c r="H96" s="1">
        <v>48188743</v>
      </c>
      <c r="I96" s="1">
        <v>897000</v>
      </c>
      <c r="J96" s="1">
        <v>1762000</v>
      </c>
      <c r="K96" s="1">
        <v>46310000</v>
      </c>
      <c r="L96" s="1">
        <v>70546000</v>
      </c>
      <c r="M96" s="1">
        <v>74709000</v>
      </c>
      <c r="N96" s="1">
        <v>3600000</v>
      </c>
      <c r="O96" s="1">
        <v>12000000</v>
      </c>
      <c r="P96" s="1">
        <v>24000000</v>
      </c>
      <c r="Q96" s="1">
        <v>19100000</v>
      </c>
      <c r="R96" s="1">
        <v>10400000</v>
      </c>
      <c r="S96" s="1">
        <v>10100000</v>
      </c>
      <c r="T96" s="1">
        <v>10800000</v>
      </c>
      <c r="U96" s="1">
        <v>11900000</v>
      </c>
      <c r="V96" s="1">
        <v>15300000</v>
      </c>
      <c r="W96" s="1">
        <v>20300000</v>
      </c>
      <c r="X96" s="1">
        <v>22500000</v>
      </c>
      <c r="AE96" s="23" t="s">
        <v>138</v>
      </c>
      <c r="AF96" s="40">
        <v>8.4000000000000005E-2</v>
      </c>
    </row>
    <row r="97" spans="1:32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>
        <v>-2728000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 t="s">
        <v>92</v>
      </c>
      <c r="P97" s="1" t="s">
        <v>92</v>
      </c>
      <c r="Q97" s="1" t="s">
        <v>92</v>
      </c>
      <c r="R97" s="1" t="s">
        <v>92</v>
      </c>
      <c r="S97" s="1" t="s">
        <v>92</v>
      </c>
      <c r="T97" s="1">
        <v>-100000000</v>
      </c>
      <c r="U97" s="1" t="s">
        <v>92</v>
      </c>
      <c r="V97" s="1" t="s">
        <v>92</v>
      </c>
      <c r="W97" s="1" t="s">
        <v>92</v>
      </c>
      <c r="X97" s="1">
        <v>-557700000</v>
      </c>
      <c r="AE97" s="38" t="s">
        <v>139</v>
      </c>
      <c r="AF97" s="39">
        <f>(AF94)+((AF95)*(AF96-AF94))</f>
        <v>8.7874500000000008E-2</v>
      </c>
    </row>
    <row r="98" spans="1:32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AE98" s="34" t="s">
        <v>140</v>
      </c>
      <c r="AF98" s="35"/>
    </row>
    <row r="99" spans="1:32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 t="s">
        <v>92</v>
      </c>
      <c r="G99" s="1" t="s">
        <v>92</v>
      </c>
      <c r="H99" s="1">
        <v>3026000</v>
      </c>
      <c r="I99" s="1">
        <v>48430000</v>
      </c>
      <c r="J99" s="1">
        <v>950000</v>
      </c>
      <c r="K99" s="1" t="s">
        <v>92</v>
      </c>
      <c r="L99" s="1" t="s">
        <v>92</v>
      </c>
      <c r="M99" s="1" t="s">
        <v>92</v>
      </c>
      <c r="N99" s="1">
        <v>6600000</v>
      </c>
      <c r="O99" s="1" t="s">
        <v>92</v>
      </c>
      <c r="P99" s="1" t="s">
        <v>92</v>
      </c>
      <c r="Q99" s="1" t="s">
        <v>92</v>
      </c>
      <c r="R99" s="1" t="s">
        <v>92</v>
      </c>
      <c r="S99" s="1">
        <v>464000000</v>
      </c>
      <c r="T99" s="1">
        <v>799600000</v>
      </c>
      <c r="U99" s="1">
        <v>-1200000</v>
      </c>
      <c r="V99" s="1">
        <v>1179400000</v>
      </c>
      <c r="W99" s="1">
        <v>-9900000</v>
      </c>
      <c r="X99" s="1">
        <v>-17300000</v>
      </c>
      <c r="AE99" s="23" t="s">
        <v>141</v>
      </c>
      <c r="AF99" s="24">
        <f>AF86+AF87</f>
        <v>2858000000</v>
      </c>
    </row>
    <row r="100" spans="1:32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33440</v>
      </c>
      <c r="F100" s="10">
        <v>21379103</v>
      </c>
      <c r="G100" s="10">
        <v>50741282</v>
      </c>
      <c r="H100" s="10">
        <v>51214743</v>
      </c>
      <c r="I100" s="10">
        <v>46599000</v>
      </c>
      <c r="J100" s="10">
        <v>2712000</v>
      </c>
      <c r="K100" s="10">
        <v>44379000</v>
      </c>
      <c r="L100" s="10">
        <v>69646000</v>
      </c>
      <c r="M100" s="10">
        <v>74184000</v>
      </c>
      <c r="N100" s="10">
        <v>10200000</v>
      </c>
      <c r="O100" s="10">
        <v>11800000</v>
      </c>
      <c r="P100" s="10">
        <v>21800000</v>
      </c>
      <c r="Q100" s="10">
        <v>16800000</v>
      </c>
      <c r="R100" s="10">
        <v>8100000</v>
      </c>
      <c r="S100" s="10">
        <v>399100000</v>
      </c>
      <c r="T100" s="10">
        <v>710400000</v>
      </c>
      <c r="U100" s="10">
        <v>10700000</v>
      </c>
      <c r="V100" s="10">
        <v>912100000</v>
      </c>
      <c r="W100" s="10">
        <v>10400000</v>
      </c>
      <c r="X100" s="10">
        <v>-552500000</v>
      </c>
      <c r="AE100" s="36" t="s">
        <v>142</v>
      </c>
      <c r="AF100" s="37">
        <f>AF99/AF103</f>
        <v>5.5482460078302487E-2</v>
      </c>
    </row>
    <row r="101" spans="1:32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>
        <v>-9000</v>
      </c>
      <c r="L101" s="1">
        <v>-48000</v>
      </c>
      <c r="M101" s="1">
        <v>-23000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>
        <v>300000</v>
      </c>
      <c r="T101" s="1">
        <v>1800000</v>
      </c>
      <c r="U101" s="1">
        <v>-700000</v>
      </c>
      <c r="V101" s="1">
        <v>2100000</v>
      </c>
      <c r="W101" s="1">
        <v>-1400000</v>
      </c>
      <c r="X101" s="1">
        <v>-5800000</v>
      </c>
      <c r="AE101" s="23" t="s">
        <v>143</v>
      </c>
      <c r="AF101" s="57">
        <f>Z116*X34</f>
        <v>48653775000</v>
      </c>
    </row>
    <row r="102" spans="1:32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-2062559</v>
      </c>
      <c r="F102" s="10">
        <v>7213022</v>
      </c>
      <c r="G102" s="10">
        <v>10017856</v>
      </c>
      <c r="H102" s="10">
        <v>-19079998</v>
      </c>
      <c r="I102" s="10">
        <v>4948000</v>
      </c>
      <c r="J102" s="10">
        <v>-10415000</v>
      </c>
      <c r="K102" s="10">
        <v>-9123000</v>
      </c>
      <c r="L102" s="10">
        <v>1312000</v>
      </c>
      <c r="M102" s="10">
        <v>-2336000</v>
      </c>
      <c r="N102" s="10">
        <v>5500000</v>
      </c>
      <c r="O102" s="10">
        <v>35100000</v>
      </c>
      <c r="P102" s="10">
        <v>28600000</v>
      </c>
      <c r="Q102" s="10">
        <v>14300000</v>
      </c>
      <c r="R102" s="10">
        <v>8400000</v>
      </c>
      <c r="S102" s="10">
        <v>347000000</v>
      </c>
      <c r="T102" s="10">
        <v>695600000</v>
      </c>
      <c r="U102" s="10">
        <v>-690700000</v>
      </c>
      <c r="V102" s="10">
        <v>371800000</v>
      </c>
      <c r="W102" s="10">
        <v>235400000</v>
      </c>
      <c r="X102" s="10">
        <v>-410300000</v>
      </c>
      <c r="AE102" s="36" t="s">
        <v>144</v>
      </c>
      <c r="AF102" s="37">
        <f>AF101/AF103</f>
        <v>0.94451753992169751</v>
      </c>
    </row>
    <row r="103" spans="1:32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22078745</v>
      </c>
      <c r="F103" s="1">
        <v>20016186</v>
      </c>
      <c r="G103" s="1">
        <v>27229208</v>
      </c>
      <c r="H103" s="1">
        <v>37247064</v>
      </c>
      <c r="I103" s="1">
        <v>18167000</v>
      </c>
      <c r="J103" s="1">
        <v>23115000</v>
      </c>
      <c r="K103" s="1">
        <v>12700000</v>
      </c>
      <c r="L103" s="1">
        <v>3577000</v>
      </c>
      <c r="M103" s="1">
        <v>4889000</v>
      </c>
      <c r="N103" s="1">
        <v>2600000</v>
      </c>
      <c r="O103" s="1">
        <v>8100000</v>
      </c>
      <c r="P103" s="1">
        <v>43200000</v>
      </c>
      <c r="Q103" s="1">
        <v>71800000</v>
      </c>
      <c r="R103" s="1">
        <v>86100000</v>
      </c>
      <c r="S103" s="1">
        <v>94500000</v>
      </c>
      <c r="T103" s="1">
        <v>441500000</v>
      </c>
      <c r="U103" s="1">
        <v>1137100000</v>
      </c>
      <c r="V103" s="1">
        <v>446400000</v>
      </c>
      <c r="W103" s="1">
        <v>818200000</v>
      </c>
      <c r="X103" s="1">
        <v>1053600000</v>
      </c>
      <c r="AE103" s="38" t="s">
        <v>145</v>
      </c>
      <c r="AF103" s="43">
        <f>AF99+AF101</f>
        <v>51511775000</v>
      </c>
    </row>
    <row r="104" spans="1:32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>
        <v>20016186</v>
      </c>
      <c r="F104" s="11">
        <v>27229208</v>
      </c>
      <c r="G104" s="11">
        <v>37247064</v>
      </c>
      <c r="H104" s="11">
        <v>18167066</v>
      </c>
      <c r="I104" s="11">
        <v>23115000</v>
      </c>
      <c r="J104" s="11">
        <v>12700000</v>
      </c>
      <c r="K104" s="11">
        <v>3577000</v>
      </c>
      <c r="L104" s="11">
        <v>4889000</v>
      </c>
      <c r="M104" s="11">
        <v>2553000</v>
      </c>
      <c r="N104" s="11">
        <v>8100000</v>
      </c>
      <c r="O104" s="11">
        <v>43200000</v>
      </c>
      <c r="P104" s="11">
        <v>71800000</v>
      </c>
      <c r="Q104" s="11">
        <v>86100000</v>
      </c>
      <c r="R104" s="11">
        <v>94500000</v>
      </c>
      <c r="S104" s="11">
        <v>441500000</v>
      </c>
      <c r="T104" s="11">
        <v>1137100000</v>
      </c>
      <c r="U104" s="11">
        <v>446400000</v>
      </c>
      <c r="V104" s="11">
        <v>818200000</v>
      </c>
      <c r="W104" s="11">
        <v>1053600000</v>
      </c>
      <c r="X104" s="11">
        <v>643300000</v>
      </c>
      <c r="AE104" s="34" t="s">
        <v>146</v>
      </c>
      <c r="AF104" s="35"/>
    </row>
    <row r="105" spans="1:32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0.4372491982042368</v>
      </c>
      <c r="G105" s="15">
        <f>(G106/F106)-1</f>
        <v>0.91950617447560101</v>
      </c>
      <c r="H105" s="15">
        <f t="shared" ref="H105:X105" si="8">(H106/G106)-1</f>
        <v>0.72920565114177016</v>
      </c>
      <c r="I105" s="15">
        <f t="shared" si="8"/>
        <v>-0.22165264232681392</v>
      </c>
      <c r="J105" s="15">
        <f t="shared" si="8"/>
        <v>8.984993178717593E-2</v>
      </c>
      <c r="K105" s="15">
        <f t="shared" si="8"/>
        <v>6.1036977693212924E-2</v>
      </c>
      <c r="L105" s="15">
        <f t="shared" si="8"/>
        <v>0.16882565300488417</v>
      </c>
      <c r="M105" s="15">
        <f t="shared" si="8"/>
        <v>-0.2302164082687338</v>
      </c>
      <c r="N105" s="15">
        <f t="shared" si="8"/>
        <v>0.11717192908842966</v>
      </c>
      <c r="O105" s="15">
        <f t="shared" si="8"/>
        <v>-0.87089201877934275</v>
      </c>
      <c r="P105" s="15">
        <f t="shared" si="8"/>
        <v>-2.3454545454545457</v>
      </c>
      <c r="Q105" s="15">
        <f t="shared" si="8"/>
        <v>1.1216216216216215</v>
      </c>
      <c r="R105" s="15">
        <f t="shared" si="8"/>
        <v>-0.96815286624203822</v>
      </c>
      <c r="S105" s="15">
        <f t="shared" si="8"/>
        <v>51</v>
      </c>
      <c r="T105" s="15">
        <f t="shared" si="8"/>
        <v>1.1576923076923076</v>
      </c>
      <c r="U105" s="15">
        <f t="shared" si="8"/>
        <v>1.3975044563279857</v>
      </c>
      <c r="V105" s="15">
        <f t="shared" si="8"/>
        <v>1.0565055762081785</v>
      </c>
      <c r="W105" s="15">
        <f t="shared" si="8"/>
        <v>-0.80730296456977579</v>
      </c>
      <c r="X105" s="15">
        <f t="shared" si="8"/>
        <v>4.7166979362101316</v>
      </c>
      <c r="Y105" s="15"/>
      <c r="Z105" s="15"/>
      <c r="AA105" s="15"/>
      <c r="AB105" s="15"/>
      <c r="AC105" s="15"/>
      <c r="AD105" s="15"/>
      <c r="AE105" s="25" t="s">
        <v>109</v>
      </c>
      <c r="AF105" s="26">
        <f>(AF100*AF92)+(AF102*AF97)</f>
        <v>8.3314260772984663E-2</v>
      </c>
    </row>
    <row r="106" spans="1:32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-9870344</v>
      </c>
      <c r="F106" s="1">
        <v>-14186144</v>
      </c>
      <c r="G106" s="1">
        <v>-27230391</v>
      </c>
      <c r="H106" s="1">
        <v>-47086946</v>
      </c>
      <c r="I106" s="1">
        <v>-36650000</v>
      </c>
      <c r="J106" s="1">
        <v>-39943000</v>
      </c>
      <c r="K106" s="1">
        <v>-42381000</v>
      </c>
      <c r="L106" s="1">
        <v>-49536000</v>
      </c>
      <c r="M106" s="1">
        <v>-38132000</v>
      </c>
      <c r="N106" s="1">
        <v>-42600000</v>
      </c>
      <c r="O106" s="1">
        <v>-5500000</v>
      </c>
      <c r="P106" s="1">
        <v>7400000</v>
      </c>
      <c r="Q106" s="1">
        <v>15700000</v>
      </c>
      <c r="R106" s="1">
        <v>500000</v>
      </c>
      <c r="S106" s="1">
        <v>26000000</v>
      </c>
      <c r="T106" s="1">
        <v>56100000</v>
      </c>
      <c r="U106" s="1">
        <v>134500000</v>
      </c>
      <c r="V106" s="1">
        <v>276600000</v>
      </c>
      <c r="W106" s="1">
        <v>53300000</v>
      </c>
      <c r="X106" s="1">
        <v>304700000</v>
      </c>
      <c r="Y106" s="44">
        <f>X106*(1+$AF$106)</f>
        <v>358849197.17113149</v>
      </c>
      <c r="Z106" s="44">
        <f t="shared" ref="Z106:AC106" si="9">Y106*(1+$AF$106)</f>
        <v>422621418.80658221</v>
      </c>
      <c r="AA106" s="44">
        <f t="shared" si="9"/>
        <v>497726802.90799659</v>
      </c>
      <c r="AB106" s="44">
        <f t="shared" si="9"/>
        <v>586179401.49028087</v>
      </c>
      <c r="AC106" s="44">
        <f t="shared" si="9"/>
        <v>690351190.09859419</v>
      </c>
      <c r="AD106" s="45" t="s">
        <v>147</v>
      </c>
      <c r="AE106" s="46" t="s">
        <v>148</v>
      </c>
      <c r="AF106" s="47">
        <f>(SUM(Y4:AC4)/5)</f>
        <v>0.17771315120161307</v>
      </c>
    </row>
    <row r="107" spans="1:32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45"/>
      <c r="Z107" s="45"/>
      <c r="AA107" s="45"/>
      <c r="AB107" s="45"/>
      <c r="AC107" s="48">
        <f>AC106*(1+AF107)/(AF108-AF107)</f>
        <v>12134424075.197649</v>
      </c>
      <c r="AD107" s="49" t="s">
        <v>149</v>
      </c>
      <c r="AE107" s="50" t="s">
        <v>150</v>
      </c>
      <c r="AF107" s="51">
        <v>2.5000000000000001E-2</v>
      </c>
    </row>
    <row r="108" spans="1:32" ht="19" x14ac:dyDescent="0.25">
      <c r="Y108" s="48">
        <f t="shared" ref="Y108:AA108" si="10">Y107+Y106</f>
        <v>358849197.17113149</v>
      </c>
      <c r="Z108" s="48">
        <f t="shared" si="10"/>
        <v>422621418.80658221</v>
      </c>
      <c r="AA108" s="48">
        <f t="shared" si="10"/>
        <v>497726802.90799659</v>
      </c>
      <c r="AB108" s="48">
        <f>AB107+AB106</f>
        <v>586179401.49028087</v>
      </c>
      <c r="AC108" s="48">
        <f>AC107+AC106</f>
        <v>12824775265.296244</v>
      </c>
      <c r="AD108" s="49" t="s">
        <v>145</v>
      </c>
      <c r="AE108" s="52" t="s">
        <v>151</v>
      </c>
      <c r="AF108" s="53">
        <f>AF105</f>
        <v>8.3314260772984663E-2</v>
      </c>
    </row>
    <row r="109" spans="1:32" ht="19" x14ac:dyDescent="0.25">
      <c r="Y109" s="54" t="s">
        <v>152</v>
      </c>
      <c r="Z109" s="55"/>
    </row>
    <row r="110" spans="1:32" ht="20" x14ac:dyDescent="0.25">
      <c r="Y110" s="56" t="s">
        <v>153</v>
      </c>
      <c r="Z110" s="57">
        <f>NPV(AF108,Y108,Z108,AA108,AB108,AC108)</f>
        <v>10104099578.275295</v>
      </c>
    </row>
    <row r="111" spans="1:32" ht="20" x14ac:dyDescent="0.25">
      <c r="Y111" s="56" t="s">
        <v>154</v>
      </c>
      <c r="Z111" s="57">
        <f>X40</f>
        <v>2456200000</v>
      </c>
    </row>
    <row r="112" spans="1:32" ht="20" x14ac:dyDescent="0.25">
      <c r="Y112" s="56" t="s">
        <v>141</v>
      </c>
      <c r="Z112" s="57">
        <f>AF99</f>
        <v>2858000000</v>
      </c>
    </row>
    <row r="113" spans="25:26" ht="20" x14ac:dyDescent="0.25">
      <c r="Y113" s="56" t="s">
        <v>155</v>
      </c>
      <c r="Z113" s="57">
        <f>Z110+Z111-Z112</f>
        <v>9702299578.2752953</v>
      </c>
    </row>
    <row r="114" spans="25:26" ht="20" x14ac:dyDescent="0.25">
      <c r="Y114" s="56" t="s">
        <v>156</v>
      </c>
      <c r="Z114" s="58">
        <f>X34*(1+(5*AD16))</f>
        <v>521203081.94111729</v>
      </c>
    </row>
    <row r="115" spans="25:26" ht="20" x14ac:dyDescent="0.25">
      <c r="Y115" s="59" t="s">
        <v>157</v>
      </c>
      <c r="Z115" s="60">
        <f>Z113/Z114</f>
        <v>18.615199937308521</v>
      </c>
    </row>
    <row r="116" spans="25:26" ht="20" x14ac:dyDescent="0.25">
      <c r="Y116" s="61" t="s">
        <v>158</v>
      </c>
      <c r="Z116" s="62">
        <v>113.81</v>
      </c>
    </row>
    <row r="117" spans="25:26" ht="20" x14ac:dyDescent="0.25">
      <c r="Y117" s="63" t="s">
        <v>159</v>
      </c>
      <c r="Z117" s="64">
        <f>Z115/Z116-1</f>
        <v>-0.83643616608989968</v>
      </c>
    </row>
    <row r="118" spans="25:26" ht="20" x14ac:dyDescent="0.25">
      <c r="Y118" s="63" t="s">
        <v>160</v>
      </c>
      <c r="Z118" s="65" t="str">
        <f>IF(Z115&gt;Z116,"BUY","SELL")</f>
        <v>SELL</v>
      </c>
    </row>
  </sheetData>
  <mergeCells count="6">
    <mergeCell ref="AE83:AF83"/>
    <mergeCell ref="AE84:AF84"/>
    <mergeCell ref="AE93:AF93"/>
    <mergeCell ref="AE98:AF98"/>
    <mergeCell ref="AE104:AF104"/>
    <mergeCell ref="Y109:Z109"/>
  </mergeCells>
  <hyperlinks>
    <hyperlink ref="A1" r:id="rId1" tooltip="https://roic.ai/company/DXCM" display="ROIC.AI | DXCM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www.sec.gov/Archives/edgar/data/1093557/000110465906012220/0001104659-06-012220-index.htm" xr:uid="{00000000-0004-0000-0000-000010000000}"/>
    <hyperlink ref="G74" r:id="rId13" tooltip="https://www.sec.gov/Archives/edgar/data/1093557/000110465906012220/0001104659-06-012220-index.htm" xr:uid="{00000000-0004-0000-0000-000011000000}"/>
    <hyperlink ref="H36" r:id="rId14" tooltip="https://www.sec.gov/Archives/edgar/data/1093557/000110465907014481/0001104659-07-014481-index.htm" xr:uid="{00000000-0004-0000-0000-000013000000}"/>
    <hyperlink ref="H74" r:id="rId15" tooltip="https://www.sec.gov/Archives/edgar/data/1093557/000110465907014481/0001104659-07-014481-index.htm" xr:uid="{00000000-0004-0000-0000-000014000000}"/>
    <hyperlink ref="I36" r:id="rId16" tooltip="https://www.sec.gov/Archives/edgar/data/1093557/000119312508053011/0001193125-08-053011-index.htm" xr:uid="{00000000-0004-0000-0000-000016000000}"/>
    <hyperlink ref="I74" r:id="rId17" tooltip="https://www.sec.gov/Archives/edgar/data/1093557/000119312508053011/0001193125-08-053011-index.htm" xr:uid="{00000000-0004-0000-0000-000017000000}"/>
    <hyperlink ref="J36" r:id="rId18" tooltip="https://www.sec.gov/Archives/edgar/data/1093557/000119312509046182/0001193125-09-046182-index.htm" xr:uid="{00000000-0004-0000-0000-000019000000}"/>
    <hyperlink ref="J74" r:id="rId19" tooltip="https://www.sec.gov/Archives/edgar/data/1093557/000119312509046182/0001193125-09-046182-index.htm" xr:uid="{00000000-0004-0000-0000-00001A000000}"/>
    <hyperlink ref="K36" r:id="rId20" tooltip="https://www.sec.gov/Archives/edgar/data/1093557/000119312510051468/0001193125-10-051468-index.htm" xr:uid="{00000000-0004-0000-0000-00001C000000}"/>
    <hyperlink ref="K74" r:id="rId21" tooltip="https://www.sec.gov/Archives/edgar/data/1093557/000119312510051468/0001193125-10-051468-index.htm" xr:uid="{00000000-0004-0000-0000-00001D000000}"/>
    <hyperlink ref="L36" r:id="rId22" tooltip="https://www.sec.gov/Archives/edgar/data/1093557/000119312511055131/0001193125-11-055131-index.htm" xr:uid="{00000000-0004-0000-0000-00001F000000}"/>
    <hyperlink ref="L74" r:id="rId23" tooltip="https://www.sec.gov/Archives/edgar/data/1093557/000119312511055131/0001193125-11-055131-index.htm" xr:uid="{00000000-0004-0000-0000-000020000000}"/>
    <hyperlink ref="M36" r:id="rId24" tooltip="https://www.sec.gov/Archives/edgar/data/1093557/000119312512075640/0001193125-12-075640-index.htm" xr:uid="{00000000-0004-0000-0000-000022000000}"/>
    <hyperlink ref="M74" r:id="rId25" tooltip="https://www.sec.gov/Archives/edgar/data/1093557/000119312512075640/0001193125-12-075640-index.htm" xr:uid="{00000000-0004-0000-0000-000023000000}"/>
    <hyperlink ref="N36" r:id="rId26" tooltip="https://www.sec.gov/Archives/edgar/data/1093557/000119312513069590/0001193125-13-069590-index.htm" xr:uid="{00000000-0004-0000-0000-000025000000}"/>
    <hyperlink ref="N74" r:id="rId27" tooltip="https://www.sec.gov/Archives/edgar/data/1093557/000119312513069590/0001193125-13-069590-index.htm" xr:uid="{00000000-0004-0000-0000-000026000000}"/>
    <hyperlink ref="O36" r:id="rId28" tooltip="https://www.sec.gov/Archives/edgar/data/1093557/000109355714000028/0001093557-14-000028-index.htm" xr:uid="{00000000-0004-0000-0000-000028000000}"/>
    <hyperlink ref="O74" r:id="rId29" tooltip="https://www.sec.gov/Archives/edgar/data/1093557/000109355714000028/0001093557-14-000028-index.htm" xr:uid="{00000000-0004-0000-0000-000029000000}"/>
    <hyperlink ref="P36" r:id="rId30" tooltip="https://www.sec.gov/Archives/edgar/data/1093557/000109355715000040/0001093557-15-000040-index.htm" xr:uid="{00000000-0004-0000-0000-00002B000000}"/>
    <hyperlink ref="P74" r:id="rId31" tooltip="https://www.sec.gov/Archives/edgar/data/1093557/000109355715000040/0001093557-15-000040-index.htm" xr:uid="{00000000-0004-0000-0000-00002C000000}"/>
    <hyperlink ref="Q36" r:id="rId32" tooltip="https://www.sec.gov/Archives/edgar/data/1093557/000109355716000432/0001093557-16-000432-index.htm" xr:uid="{00000000-0004-0000-0000-00002E000000}"/>
    <hyperlink ref="Q74" r:id="rId33" tooltip="https://www.sec.gov/Archives/edgar/data/1093557/000109355716000432/0001093557-16-000432-index.htm" xr:uid="{00000000-0004-0000-0000-00002F000000}"/>
    <hyperlink ref="R36" r:id="rId34" tooltip="https://www.sec.gov/Archives/edgar/data/1093557/000109355717000048/0001093557-17-000048-index.htm" xr:uid="{00000000-0004-0000-0000-000031000000}"/>
    <hyperlink ref="R74" r:id="rId35" tooltip="https://www.sec.gov/Archives/edgar/data/1093557/000109355717000048/0001093557-17-000048-index.htm" xr:uid="{00000000-0004-0000-0000-000032000000}"/>
    <hyperlink ref="S36" r:id="rId36" tooltip="https://www.sec.gov/Archives/edgar/data/1093557/000109355718000018/0001093557-18-000018-index.htm" xr:uid="{00000000-0004-0000-0000-000034000000}"/>
    <hyperlink ref="S74" r:id="rId37" tooltip="https://www.sec.gov/Archives/edgar/data/1093557/000109355718000018/0001093557-18-000018-index.htm" xr:uid="{00000000-0004-0000-0000-000035000000}"/>
    <hyperlink ref="T36" r:id="rId38" tooltip="https://www.sec.gov/Archives/edgar/data/1093557/000109355719000041/0001093557-19-000041-index.htm" xr:uid="{00000000-0004-0000-0000-000037000000}"/>
    <hyperlink ref="T74" r:id="rId39" tooltip="https://www.sec.gov/Archives/edgar/data/1093557/000109355719000041/0001093557-19-000041-index.htm" xr:uid="{00000000-0004-0000-0000-000038000000}"/>
    <hyperlink ref="U36" r:id="rId40" tooltip="https://www.sec.gov/Archives/edgar/data/1093557/000109355720000029/0001093557-20-000029-index.htm" xr:uid="{00000000-0004-0000-0000-00003A000000}"/>
    <hyperlink ref="U74" r:id="rId41" tooltip="https://www.sec.gov/Archives/edgar/data/1093557/000109355720000029/0001093557-20-000029-index.htm" xr:uid="{00000000-0004-0000-0000-00003B000000}"/>
    <hyperlink ref="V36" r:id="rId42" tooltip="https://www.sec.gov/Archives/edgar/data/1093557/000109355721000024/0001093557-21-000024-index.htm" xr:uid="{00000000-0004-0000-0000-00003D000000}"/>
    <hyperlink ref="V74" r:id="rId43" tooltip="https://www.sec.gov/Archives/edgar/data/1093557/000109355721000024/0001093557-21-000024-index.htm" xr:uid="{00000000-0004-0000-0000-00003E000000}"/>
    <hyperlink ref="W36" r:id="rId44" tooltip="https://www.sec.gov/Archives/edgar/data/1093557/000109355722000014/0001093557-22-000014-index.htm" xr:uid="{00000000-0004-0000-0000-000040000000}"/>
    <hyperlink ref="W74" r:id="rId45" tooltip="https://www.sec.gov/Archives/edgar/data/1093557/000109355722000014/0001093557-22-000014-index.htm" xr:uid="{00000000-0004-0000-0000-000041000000}"/>
    <hyperlink ref="X36" r:id="rId46" tooltip="https://www.sec.gov/Archives/edgar/data/1093557/000109355723000024/0001093557-23-000024-index.htm" xr:uid="{00000000-0004-0000-0000-000043000000}"/>
    <hyperlink ref="X74" r:id="rId47" tooltip="https://www.sec.gov/Archives/edgar/data/1093557/000109355723000024/0001093557-23-000024-index.htm" xr:uid="{00000000-0004-0000-0000-000044000000}"/>
    <hyperlink ref="Y1" r:id="rId48" display="https://finbox.com/NASDAQGS:DXCM/explorer/revenue_proj" xr:uid="{C0DDE8AC-7A0E-9B49-A284-A5513ECD3F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2023-03-13T13:40:40Z</dcterms:created>
  <dcterms:modified xsi:type="dcterms:W3CDTF">2023-03-29T05:46:46Z</dcterms:modified>
</cp:coreProperties>
</file>