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EF090019-0301-E047-84F2-92BF4009AFD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B106" i="1"/>
  <c r="AC106" i="1" s="1"/>
  <c r="AD106" i="1" s="1"/>
  <c r="AE106" i="1" s="1"/>
  <c r="AA106" i="1"/>
  <c r="AH101" i="1" a="1"/>
  <c r="AH101" i="1" s="1"/>
  <c r="AH95" i="1" a="1"/>
  <c r="AH95" i="1" s="1"/>
  <c r="AH97" i="1" s="1"/>
  <c r="AB111" i="1"/>
  <c r="AH90" i="1"/>
  <c r="AH89" i="1"/>
  <c r="AH91" i="1" s="1"/>
  <c r="AH87" i="1"/>
  <c r="AH86" i="1"/>
  <c r="AH85" i="1"/>
  <c r="AF19" i="1"/>
  <c r="AF16" i="1"/>
  <c r="AB114" i="1" s="1"/>
  <c r="AI13" i="1"/>
  <c r="AH13" i="1"/>
  <c r="AG13" i="1"/>
  <c r="AF13" i="1"/>
  <c r="AI10" i="1"/>
  <c r="AH10" i="1"/>
  <c r="AG10" i="1"/>
  <c r="AF10" i="1"/>
  <c r="AI7" i="1"/>
  <c r="AH7" i="1"/>
  <c r="AG7" i="1"/>
  <c r="AF7" i="1"/>
  <c r="AI4" i="1"/>
  <c r="AH4" i="1"/>
  <c r="AG4" i="1"/>
  <c r="AF4" i="1"/>
  <c r="AE4" i="1"/>
  <c r="AD4" i="1"/>
  <c r="AC4" i="1"/>
  <c r="AB4" i="1"/>
  <c r="AA4" i="1"/>
  <c r="AH106" i="1" s="1"/>
  <c r="X13" i="1"/>
  <c r="Y13" i="1"/>
  <c r="Z13" i="1"/>
  <c r="X9" i="1"/>
  <c r="Y9" i="1"/>
  <c r="Z9" i="1"/>
  <c r="X20" i="1"/>
  <c r="Y20" i="1"/>
  <c r="Z20" i="1"/>
  <c r="X29" i="1"/>
  <c r="Y29" i="1"/>
  <c r="Z29" i="1"/>
  <c r="X35" i="1"/>
  <c r="Y35" i="1"/>
  <c r="Z35" i="1"/>
  <c r="X80" i="1"/>
  <c r="Y80" i="1"/>
  <c r="Z80" i="1"/>
  <c r="X89" i="1"/>
  <c r="Y89" i="1"/>
  <c r="Z89" i="1"/>
  <c r="X105" i="1"/>
  <c r="Y105" i="1"/>
  <c r="Z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99" i="1" l="1"/>
  <c r="AH88" i="1"/>
  <c r="AH16" i="1"/>
  <c r="AI16" i="1"/>
  <c r="AG16" i="1"/>
  <c r="AH103" i="1"/>
  <c r="AH102" i="1" s="1"/>
  <c r="AB112" i="1"/>
  <c r="AH92" i="1"/>
  <c r="AH100" i="1" l="1"/>
  <c r="AH105" i="1" s="1"/>
  <c r="AH108" i="1" s="1"/>
  <c r="AA108" i="1" l="1"/>
  <c r="AE107" i="1"/>
  <c r="AE108" i="1" s="1"/>
  <c r="AD108" i="1"/>
  <c r="AC108" i="1"/>
  <c r="AB110" i="1" s="1"/>
  <c r="AB113" i="1" s="1"/>
  <c r="AB115" i="1" s="1"/>
  <c r="AB108" i="1"/>
  <c r="AB118" i="1" l="1"/>
  <c r="AB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<sst xmlns="http://schemas.openxmlformats.org/spreadsheetml/2006/main" count="816" uniqueCount="161">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</sst>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ISRG</a:t>
            </a:r>
          </a:p>
        </c:rich>
      </c:tx>
      <c:layout>
        <c:manualLayout>
          <c:xMode val="edge"/>
          <c:yMode val="edge"/>
          <c:x val="0.47331565041973062"/>
          <c:y val="2.772963821087999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416528925619828E-2"/>
          <c:y val="0.11791038304954903"/>
          <c:w val="0.87465785123966944"/>
          <c:h val="0.751621201289100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1'!$C$3:$Z$3</c:f>
              <c:numCache>
                <c:formatCode>#,###,,;\(#,###,,\);\ \-\ \-</c:formatCode>
                <c:ptCount val="24"/>
                <c:pt idx="0">
                  <c:v>10192000</c:v>
                </c:pt>
                <c:pt idx="1">
                  <c:v>26624000</c:v>
                </c:pt>
                <c:pt idx="2">
                  <c:v>51673000</c:v>
                </c:pt>
                <c:pt idx="3">
                  <c:v>72022000</c:v>
                </c:pt>
                <c:pt idx="4">
                  <c:v>91675000</c:v>
                </c:pt>
                <c:pt idx="5">
                  <c:v>138803000</c:v>
                </c:pt>
                <c:pt idx="6">
                  <c:v>227338000</c:v>
                </c:pt>
                <c:pt idx="7">
                  <c:v>372682000</c:v>
                </c:pt>
                <c:pt idx="8">
                  <c:v>600828000</c:v>
                </c:pt>
                <c:pt idx="9">
                  <c:v>874919000</c:v>
                </c:pt>
                <c:pt idx="10">
                  <c:v>1052168000</c:v>
                </c:pt>
                <c:pt idx="11">
                  <c:v>1413000000</c:v>
                </c:pt>
                <c:pt idx="12">
                  <c:v>1757300000</c:v>
                </c:pt>
                <c:pt idx="13">
                  <c:v>2178800000</c:v>
                </c:pt>
                <c:pt idx="14">
                  <c:v>2265100000</c:v>
                </c:pt>
                <c:pt idx="15">
                  <c:v>2131700000</c:v>
                </c:pt>
                <c:pt idx="16">
                  <c:v>2384400000</c:v>
                </c:pt>
                <c:pt idx="17">
                  <c:v>2704400000</c:v>
                </c:pt>
                <c:pt idx="18">
                  <c:v>3128900000</c:v>
                </c:pt>
                <c:pt idx="19">
                  <c:v>3724200000</c:v>
                </c:pt>
                <c:pt idx="20">
                  <c:v>4478500000</c:v>
                </c:pt>
                <c:pt idx="21">
                  <c:v>4358400000</c:v>
                </c:pt>
                <c:pt idx="22">
                  <c:v>5710100000</c:v>
                </c:pt>
                <c:pt idx="23">
                  <c:v>6222200000</c:v>
                </c:pt>
              </c:numCache>
            </c:numRef>
          </c:val>
          <c:extLst>
            <c:ext xmlns:c16="http://schemas.microsoft.com/office/drawing/2014/chart" uri="{C3380CC4-5D6E-409C-BE32-E72D297353CC}">
              <c16:uniqueId val="{00000000-01D5-ED40-B15E-008968CE34F6}"/>
            </c:ext>
          </c:extLst>
        </c:ser>
        <c:ser>
          <c:idx val="1"/>
          <c:order val="1"/>
          <c:tx>
            <c:strRef>
              <c:f>'Sheet 1'!$A$19:$B$19</c:f>
              <c:strCache>
                <c:ptCount val="2"/>
                <c:pt idx="0">
                  <c:v>EBITDA</c:v>
                </c:pt>
                <c:pt idx="1">
                  <c:v>(29)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1'!$C$19:$Z$19</c:f>
              <c:numCache>
                <c:formatCode>#,###,,;\(#,###,,\);\ \-\ \-</c:formatCode>
                <c:ptCount val="24"/>
                <c:pt idx="0">
                  <c:v>-16172000</c:v>
                </c:pt>
                <c:pt idx="1">
                  <c:v>-13771000</c:v>
                </c:pt>
                <c:pt idx="2">
                  <c:v>-11988000</c:v>
                </c:pt>
                <c:pt idx="3">
                  <c:v>-13872000</c:v>
                </c:pt>
                <c:pt idx="4">
                  <c:v>1006000</c:v>
                </c:pt>
                <c:pt idx="5">
                  <c:v>31315000</c:v>
                </c:pt>
                <c:pt idx="6">
                  <c:v>80534000</c:v>
                </c:pt>
                <c:pt idx="7">
                  <c:v>155407000</c:v>
                </c:pt>
                <c:pt idx="8">
                  <c:v>250261000</c:v>
                </c:pt>
                <c:pt idx="9">
                  <c:v>360287000</c:v>
                </c:pt>
                <c:pt idx="10">
                  <c:v>430688000</c:v>
                </c:pt>
                <c:pt idx="11">
                  <c:v>612700000</c:v>
                </c:pt>
                <c:pt idx="12">
                  <c:v>756200000</c:v>
                </c:pt>
                <c:pt idx="13">
                  <c:v>951700000</c:v>
                </c:pt>
                <c:pt idx="14">
                  <c:v>938200000</c:v>
                </c:pt>
                <c:pt idx="15">
                  <c:v>623400000</c:v>
                </c:pt>
                <c:pt idx="16">
                  <c:v>848000000</c:v>
                </c:pt>
                <c:pt idx="17">
                  <c:v>1072900000</c:v>
                </c:pt>
                <c:pt idx="18">
                  <c:v>1195600000</c:v>
                </c:pt>
                <c:pt idx="19">
                  <c:v>1405200000</c:v>
                </c:pt>
                <c:pt idx="20">
                  <c:v>1702700000</c:v>
                </c:pt>
                <c:pt idx="21">
                  <c:v>1477000000</c:v>
                </c:pt>
                <c:pt idx="22">
                  <c:v>2177000000</c:v>
                </c:pt>
                <c:pt idx="23">
                  <c:v>1614400000</c:v>
                </c:pt>
              </c:numCache>
            </c:numRef>
          </c:val>
          <c:extLst>
            <c:ext xmlns:c16="http://schemas.microsoft.com/office/drawing/2014/chart" uri="{C3380CC4-5D6E-409C-BE32-E72D297353CC}">
              <c16:uniqueId val="{00000001-01D5-ED40-B15E-008968CE34F6}"/>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1'!$C$106:$Z$106</c:f>
              <c:numCache>
                <c:formatCode>#,###,,;\(#,###,,\);\ \-\ \-</c:formatCode>
                <c:ptCount val="24"/>
                <c:pt idx="0">
                  <c:v>-16858000</c:v>
                </c:pt>
                <c:pt idx="1">
                  <c:v>-16359000</c:v>
                </c:pt>
                <c:pt idx="2">
                  <c:v>-24080000</c:v>
                </c:pt>
                <c:pt idx="3">
                  <c:v>-19936000</c:v>
                </c:pt>
                <c:pt idx="4">
                  <c:v>-10379000</c:v>
                </c:pt>
                <c:pt idx="5">
                  <c:v>7876000</c:v>
                </c:pt>
                <c:pt idx="6">
                  <c:v>40733000</c:v>
                </c:pt>
                <c:pt idx="7">
                  <c:v>81791000</c:v>
                </c:pt>
                <c:pt idx="8">
                  <c:v>181680000</c:v>
                </c:pt>
                <c:pt idx="9">
                  <c:v>172262000</c:v>
                </c:pt>
                <c:pt idx="10">
                  <c:v>331639000</c:v>
                </c:pt>
                <c:pt idx="11">
                  <c:v>432000000</c:v>
                </c:pt>
                <c:pt idx="12">
                  <c:v>594700000</c:v>
                </c:pt>
                <c:pt idx="13">
                  <c:v>672400000</c:v>
                </c:pt>
                <c:pt idx="14">
                  <c:v>775400000</c:v>
                </c:pt>
                <c:pt idx="15">
                  <c:v>559500000</c:v>
                </c:pt>
                <c:pt idx="16">
                  <c:v>690900000</c:v>
                </c:pt>
                <c:pt idx="17">
                  <c:v>989000000</c:v>
                </c:pt>
                <c:pt idx="18">
                  <c:v>953200000</c:v>
                </c:pt>
                <c:pt idx="19">
                  <c:v>982200000</c:v>
                </c:pt>
                <c:pt idx="20">
                  <c:v>1172600000</c:v>
                </c:pt>
                <c:pt idx="21">
                  <c:v>1143300000</c:v>
                </c:pt>
                <c:pt idx="22">
                  <c:v>1735900000</c:v>
                </c:pt>
                <c:pt idx="23">
                  <c:v>958400000</c:v>
                </c:pt>
              </c:numCache>
            </c:numRef>
          </c:val>
          <c:extLst>
            <c:ext xmlns:c16="http://schemas.microsoft.com/office/drawing/2014/chart" uri="{C3380CC4-5D6E-409C-BE32-E72D297353CC}">
              <c16:uniqueId val="{00000002-01D5-ED40-B15E-008968CE34F6}"/>
            </c:ext>
          </c:extLst>
        </c:ser>
        <c:dLbls>
          <c:showLegendKey val="0"/>
          <c:showVal val="0"/>
          <c:showCatName val="0"/>
          <c:showSerName val="0"/>
          <c:showPercent val="0"/>
          <c:showBubbleSize val="0"/>
        </c:dLbls>
        <c:gapWidth val="100"/>
        <c:overlap val="-24"/>
        <c:axId val="337565711"/>
        <c:axId val="337509343"/>
      </c:barChart>
      <c:catAx>
        <c:axId val="3375657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509343"/>
        <c:crosses val="autoZero"/>
        <c:auto val="1"/>
        <c:lblAlgn val="ctr"/>
        <c:lblOffset val="100"/>
        <c:noMultiLvlLbl val="0"/>
      </c:catAx>
      <c:valAx>
        <c:axId val="3375093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565711"/>
        <c:crosses val="autoZero"/>
        <c:crossBetween val="between"/>
      </c:valAx>
      <c:spPr>
        <a:noFill/>
        <a:ln>
          <a:noFill/>
        </a:ln>
        <a:effectLst/>
      </c:spPr>
    </c:plotArea>
    <c:legend>
      <c:legendPos val="b"/>
      <c:layout>
        <c:manualLayout>
          <c:xMode val="edge"/>
          <c:yMode val="edge"/>
          <c:x val="0.31722782586061038"/>
          <c:y val="0.93563058881656513"/>
          <c:w val="0.37876738465543047"/>
          <c:h val="4.060114985982340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31749</xdr:colOff>
      <xdr:row>108</xdr:row>
      <xdr:rowOff>33338</xdr:rowOff>
    </xdr:from>
    <xdr:to>
      <xdr:col>34</xdr:col>
      <xdr:colOff>15874</xdr:colOff>
      <xdr:row>137</xdr:row>
      <xdr:rowOff>0</xdr:rowOff>
    </xdr:to>
    <xdr:graphicFrame macro="">
      <xdr:nvGraphicFramePr>
        <xdr:cNvPr id="2" name="Chart 1">
          <a:extLst>
            <a:ext uri="{FF2B5EF4-FFF2-40B4-BE49-F238E27FC236}">
              <a16:creationId xmlns:a16="http://schemas.microsoft.com/office/drawing/2014/main" id="{91BF3860-489F-9365-D789-6AB22AE4C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308</v>
    <v>180.07</v>
    <v>1.3069999999999999</v>
    <v>29.29</v>
    <v>0.10877200000000001</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304.83999999999997</v>
    <v>Healthcare Equipment &amp; Supplies</v>
    <v>Stock</v>
    <v>45035.998416585157</v>
    <v>0</v>
    <v>292</v>
    <v>104576232490</v>
    <v>INTUITIVE SURGICAL, INC.</v>
    <v>INTUITIVE SURGICAL, INC.</v>
    <v>292</v>
    <v>81.733699999999999</v>
    <v>269.27999999999997</v>
    <v>298.57</v>
    <v>350257000</v>
    <v>ISRG</v>
    <v>INTUITIVE SURGICAL, INC. (XNAS:ISRG)</v>
    <v>6178190</v>
    <v>1621766</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35267/000119312504040493/0001193125-04-040493-index.html" TargetMode="External"/><Relationship Id="rId18" Type="http://schemas.openxmlformats.org/officeDocument/2006/relationships/hyperlink" Target="https://www.sec.gov/Archives/edgar/data/1035267/000119312507032981/0001193125-07-032981-index.htm" TargetMode="External"/><Relationship Id="rId26" Type="http://schemas.openxmlformats.org/officeDocument/2006/relationships/hyperlink" Target="https://www.sec.gov/Archives/edgar/data/1035267/000119312511020229/0001193125-11-020229-index.htm" TargetMode="External"/><Relationship Id="rId39" Type="http://schemas.openxmlformats.org/officeDocument/2006/relationships/hyperlink" Target="https://www.sec.gov/Archives/edgar/data/1035267/000103526717000021/0001035267-17-000021-index.htm" TargetMode="External"/><Relationship Id="rId21" Type="http://schemas.openxmlformats.org/officeDocument/2006/relationships/hyperlink" Target="https://www.sec.gov/Archives/edgar/data/1035267/000119312508031448/0001193125-08-031448-index.htm" TargetMode="External"/><Relationship Id="rId34" Type="http://schemas.openxmlformats.org/officeDocument/2006/relationships/hyperlink" Target="https://www.sec.gov/Archives/edgar/data/1035267/000103526715000014/0001035267-15-000014-index.htm" TargetMode="External"/><Relationship Id="rId42" Type="http://schemas.openxmlformats.org/officeDocument/2006/relationships/hyperlink" Target="https://www.sec.gov/Archives/edgar/data/1035267/000103526719000012/0001035267-19-000012-index.htm" TargetMode="External"/><Relationship Id="rId47" Type="http://schemas.openxmlformats.org/officeDocument/2006/relationships/hyperlink" Target="https://www.sec.gov/Archives/edgar/data/1035267/000103526721000028/0001035267-21-000028-index.htm" TargetMode="External"/><Relationship Id="rId50" Type="http://schemas.openxmlformats.org/officeDocument/2006/relationships/hyperlink" Target="https://www.sec.gov/Archives/edgar/data/1035267/000103526723000019/0001035267-23-000019-index.htm" TargetMode="External"/><Relationship Id="rId7" Type="http://schemas.openxmlformats.org/officeDocument/2006/relationships/hyperlink" Target="https://www.sec.gov/Archives/edgar/data/1035267/000109581101001899/0001095811-01-00189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35267/000119312506055046/0001193125-06-055046-index.htm" TargetMode="External"/><Relationship Id="rId29" Type="http://schemas.openxmlformats.org/officeDocument/2006/relationships/hyperlink" Target="https://www.sec.gov/Archives/edgar/data/1035267/000119312512039226/0001193125-12-039226-index.htm" TargetMode="External"/><Relationship Id="rId11" Type="http://schemas.openxmlformats.org/officeDocument/2006/relationships/hyperlink" Target="https://www.sec.gov/Archives/edgar/data/1035267/000089161803001487/0000891618-03-001487-index.html" TargetMode="External"/><Relationship Id="rId24" Type="http://schemas.openxmlformats.org/officeDocument/2006/relationships/hyperlink" Target="https://www.sec.gov/Archives/edgar/data/1035267/000119312510016932/0001193125-10-016932-index.htm" TargetMode="External"/><Relationship Id="rId32" Type="http://schemas.openxmlformats.org/officeDocument/2006/relationships/hyperlink" Target="https://www.sec.gov/Archives/edgar/data/1035267/000103526714000009/0001035267-14-000009-index.htm" TargetMode="External"/><Relationship Id="rId37" Type="http://schemas.openxmlformats.org/officeDocument/2006/relationships/hyperlink" Target="https://www.sec.gov/Archives/edgar/data/1035267/000103526716000130/0001035267-16-000130-index.htm" TargetMode="External"/><Relationship Id="rId40" Type="http://schemas.openxmlformats.org/officeDocument/2006/relationships/hyperlink" Target="https://www.sec.gov/Archives/edgar/data/1035267/000103526718000013/0001035267-18-000013-index.htm" TargetMode="External"/><Relationship Id="rId45" Type="http://schemas.openxmlformats.org/officeDocument/2006/relationships/hyperlink" Target="https://www.sec.gov/Archives/edgar/data/1035267/000103526720000032/0001035267-20-000032-index.htm"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www.sec.gov/Archives/edgar/data/1035267/000089161803001487/0000891618-03-001487-index.html" TargetMode="External"/><Relationship Id="rId19" Type="http://schemas.openxmlformats.org/officeDocument/2006/relationships/hyperlink" Target="https://www.sec.gov/Archives/edgar/data/1035267/000119312507032981/0001193125-07-032981-index.htm" TargetMode="External"/><Relationship Id="rId31" Type="http://schemas.openxmlformats.org/officeDocument/2006/relationships/hyperlink" Target="https://www.sec.gov/Archives/edgar/data/1035267/000119312513036675/0001193125-13-036675-index.htm" TargetMode="External"/><Relationship Id="rId44" Type="http://schemas.openxmlformats.org/officeDocument/2006/relationships/hyperlink" Target="https://www.sec.gov/Archives/edgar/data/1035267/000103526720000032/0001035267-20-000032-index.htm" TargetMode="External"/><Relationship Id="rId52" Type="http://schemas.openxmlformats.org/officeDocument/2006/relationships/hyperlink" Target="https://finbox.com/NASDAQGS:ISRG/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35267/000103526702000001/0001035267-02-000001-index.html" TargetMode="External"/><Relationship Id="rId14" Type="http://schemas.openxmlformats.org/officeDocument/2006/relationships/hyperlink" Target="https://www.sec.gov/Archives/edgar/data/1035267/000119312505052547/0001193125-05-052547-index.htm" TargetMode="External"/><Relationship Id="rId22" Type="http://schemas.openxmlformats.org/officeDocument/2006/relationships/hyperlink" Target="https://www.sec.gov/Archives/edgar/data/1035267/000119312509021360/0001193125-09-021360-index.htm" TargetMode="External"/><Relationship Id="rId27" Type="http://schemas.openxmlformats.org/officeDocument/2006/relationships/hyperlink" Target="https://www.sec.gov/Archives/edgar/data/1035267/000119312511020229/0001193125-11-020229-index.htm" TargetMode="External"/><Relationship Id="rId30" Type="http://schemas.openxmlformats.org/officeDocument/2006/relationships/hyperlink" Target="https://www.sec.gov/Archives/edgar/data/1035267/000119312513036675/0001193125-13-036675-index.htm" TargetMode="External"/><Relationship Id="rId35" Type="http://schemas.openxmlformats.org/officeDocument/2006/relationships/hyperlink" Target="https://www.sec.gov/Archives/edgar/data/1035267/000103526715000014/0001035267-15-000014-index.htm" TargetMode="External"/><Relationship Id="rId43" Type="http://schemas.openxmlformats.org/officeDocument/2006/relationships/hyperlink" Target="https://www.sec.gov/Archives/edgar/data/1035267/000103526719000012/0001035267-19-000012-index.htm" TargetMode="External"/><Relationship Id="rId48" Type="http://schemas.openxmlformats.org/officeDocument/2006/relationships/hyperlink" Target="https://www.sec.gov/Archives/edgar/data/1035267/000103526722000014/0001035267-22-000014-index.htm" TargetMode="External"/><Relationship Id="rId8" Type="http://schemas.openxmlformats.org/officeDocument/2006/relationships/hyperlink" Target="https://www.sec.gov/Archives/edgar/data/1035267/000103526702000001/0001035267-02-000001-index.html" TargetMode="External"/><Relationship Id="rId51" Type="http://schemas.openxmlformats.org/officeDocument/2006/relationships/hyperlink" Target="https://www.sec.gov/Archives/edgar/data/1035267/000103526723000019/0001035267-23-000019-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35267/000119312504040493/0001193125-04-040493-index.html" TargetMode="External"/><Relationship Id="rId17" Type="http://schemas.openxmlformats.org/officeDocument/2006/relationships/hyperlink" Target="https://www.sec.gov/Archives/edgar/data/1035267/000119312506055046/0001193125-06-055046-index.htm" TargetMode="External"/><Relationship Id="rId25" Type="http://schemas.openxmlformats.org/officeDocument/2006/relationships/hyperlink" Target="https://www.sec.gov/Archives/edgar/data/1035267/000119312510016932/0001193125-10-016932-index.htm" TargetMode="External"/><Relationship Id="rId33" Type="http://schemas.openxmlformats.org/officeDocument/2006/relationships/hyperlink" Target="https://www.sec.gov/Archives/edgar/data/1035267/000103526714000009/0001035267-14-000009-index.htm" TargetMode="External"/><Relationship Id="rId38" Type="http://schemas.openxmlformats.org/officeDocument/2006/relationships/hyperlink" Target="https://www.sec.gov/Archives/edgar/data/1035267/000103526717000021/0001035267-17-000021-index.htm" TargetMode="External"/><Relationship Id="rId46" Type="http://schemas.openxmlformats.org/officeDocument/2006/relationships/hyperlink" Target="https://www.sec.gov/Archives/edgar/data/1035267/000103526721000028/0001035267-21-000028-index.htm" TargetMode="External"/><Relationship Id="rId20" Type="http://schemas.openxmlformats.org/officeDocument/2006/relationships/hyperlink" Target="https://www.sec.gov/Archives/edgar/data/1035267/000119312508031448/0001193125-08-031448-index.htm" TargetMode="External"/><Relationship Id="rId41" Type="http://schemas.openxmlformats.org/officeDocument/2006/relationships/hyperlink" Target="https://www.sec.gov/Archives/edgar/data/1035267/000103526718000013/0001035267-18-000013-index.htm" TargetMode="External"/><Relationship Id="rId1" Type="http://schemas.openxmlformats.org/officeDocument/2006/relationships/hyperlink" Target="https://roic.ai/company/ISRG" TargetMode="External"/><Relationship Id="rId6" Type="http://schemas.openxmlformats.org/officeDocument/2006/relationships/hyperlink" Target="https://www.sec.gov/Archives/edgar/data/1035267/000109581101001899/0001095811-01-001899-index.htm" TargetMode="External"/><Relationship Id="rId15" Type="http://schemas.openxmlformats.org/officeDocument/2006/relationships/hyperlink" Target="https://www.sec.gov/Archives/edgar/data/1035267/000119312505052547/0001193125-05-052547-index.htm" TargetMode="External"/><Relationship Id="rId23" Type="http://schemas.openxmlformats.org/officeDocument/2006/relationships/hyperlink" Target="https://www.sec.gov/Archives/edgar/data/1035267/000119312509021360/0001193125-09-021360-index.htm" TargetMode="External"/><Relationship Id="rId28" Type="http://schemas.openxmlformats.org/officeDocument/2006/relationships/hyperlink" Target="https://www.sec.gov/Archives/edgar/data/1035267/000119312512039226/0001193125-12-039226-index.htm" TargetMode="External"/><Relationship Id="rId36" Type="http://schemas.openxmlformats.org/officeDocument/2006/relationships/hyperlink" Target="https://www.sec.gov/Archives/edgar/data/1035267/000103526716000130/0001035267-16-000130-index.htm" TargetMode="External"/><Relationship Id="rId49" Type="http://schemas.openxmlformats.org/officeDocument/2006/relationships/hyperlink" Target="https://www.sec.gov/Archives/edgar/data/1035267/000103526722000014/0001035267-22-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8"/>
  <sheetViews>
    <sheetView tabSelected="1" zoomScale="80" zoomScaleNormal="80" workbookViewId="0">
      <pane xSplit="1" ySplit="1" topLeftCell="Y82" activePane="bottomRight" state="frozen"/>
      <selection pane="topRight"/>
      <selection pane="bottomLeft"/>
      <selection pane="bottomRight" activeCell="AB88" sqref="AB88"/>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3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c r="AF2" s="9"/>
      <c r="AG2" s="9"/>
      <c r="AH2" s="9"/>
      <c r="AI2" s="9"/>
    </row>
    <row r="3" spans="1:35" ht="40" x14ac:dyDescent="0.25">
      <c r="A3" s="5" t="s">
        <v>1</v>
      </c>
      <c r="B3" s="1" t="s">
        <v>92</v>
      </c>
      <c r="C3" s="1">
        <v>10192000</v>
      </c>
      <c r="D3" s="1">
        <v>26624000</v>
      </c>
      <c r="E3" s="1">
        <v>51673000</v>
      </c>
      <c r="F3" s="1">
        <v>72022000</v>
      </c>
      <c r="G3" s="1">
        <v>91675000</v>
      </c>
      <c r="H3" s="1">
        <v>138803000</v>
      </c>
      <c r="I3" s="1">
        <v>227338000</v>
      </c>
      <c r="J3" s="1">
        <v>372682000</v>
      </c>
      <c r="K3" s="1">
        <v>600828000</v>
      </c>
      <c r="L3" s="1">
        <v>874919000</v>
      </c>
      <c r="M3" s="1">
        <v>1052168000</v>
      </c>
      <c r="N3" s="1">
        <v>1413000000</v>
      </c>
      <c r="O3" s="1">
        <v>1757300000</v>
      </c>
      <c r="P3" s="1">
        <v>2178800000</v>
      </c>
      <c r="Q3" s="1">
        <v>2265100000</v>
      </c>
      <c r="R3" s="1">
        <v>2131700000</v>
      </c>
      <c r="S3" s="1">
        <v>2384400000</v>
      </c>
      <c r="T3" s="1">
        <v>2704400000</v>
      </c>
      <c r="U3" s="1">
        <v>3128900000</v>
      </c>
      <c r="V3" s="1">
        <v>3724200000</v>
      </c>
      <c r="W3" s="1">
        <v>4478500000</v>
      </c>
      <c r="X3" s="1">
        <v>4358400000</v>
      </c>
      <c r="Y3" s="1">
        <v>5710100000</v>
      </c>
      <c r="Z3" s="1">
        <v>6222200000</v>
      </c>
      <c r="AA3" s="28">
        <v>6914000000</v>
      </c>
      <c r="AB3" s="28">
        <v>7839000000</v>
      </c>
      <c r="AC3" s="28">
        <v>8855000000</v>
      </c>
      <c r="AD3" s="28">
        <v>9998000000</v>
      </c>
      <c r="AE3" s="28">
        <v>11581000000</v>
      </c>
      <c r="AF3" s="18" t="s">
        <v>110</v>
      </c>
      <c r="AG3" s="19" t="s">
        <v>111</v>
      </c>
      <c r="AH3" s="19" t="s">
        <v>112</v>
      </c>
      <c r="AI3" s="19" t="s">
        <v>113</v>
      </c>
    </row>
    <row r="4" spans="1:35" ht="19" x14ac:dyDescent="0.25">
      <c r="A4" s="14" t="s">
        <v>95</v>
      </c>
      <c r="B4" s="1"/>
      <c r="C4" s="15" t="e">
        <f>(C3/B3)-1</f>
        <v>#VALUE!</v>
      </c>
      <c r="D4" s="15">
        <f>(D3/C3)-1</f>
        <v>1.6122448979591835</v>
      </c>
      <c r="E4" s="15">
        <f>(E3/D3)-1</f>
        <v>0.94084284855769229</v>
      </c>
      <c r="F4" s="15">
        <f t="shared" ref="F4:AE4" si="0">(F3/E3)-1</f>
        <v>0.39380334023571306</v>
      </c>
      <c r="G4" s="15">
        <f t="shared" si="0"/>
        <v>0.27287495487489943</v>
      </c>
      <c r="H4" s="16">
        <f t="shared" si="0"/>
        <v>0.51407690209980905</v>
      </c>
      <c r="I4" s="16">
        <f t="shared" si="0"/>
        <v>0.63784644424111869</v>
      </c>
      <c r="J4" s="16">
        <f t="shared" si="0"/>
        <v>0.63932998442847211</v>
      </c>
      <c r="K4" s="16">
        <f t="shared" si="0"/>
        <v>0.61217338105945562</v>
      </c>
      <c r="L4" s="16">
        <f t="shared" si="0"/>
        <v>0.45618879279927027</v>
      </c>
      <c r="M4" s="16">
        <f t="shared" si="0"/>
        <v>0.20258903967110098</v>
      </c>
      <c r="N4" s="16">
        <f t="shared" si="0"/>
        <v>0.34294143140639144</v>
      </c>
      <c r="O4" s="16">
        <f t="shared" si="0"/>
        <v>0.24366595895258314</v>
      </c>
      <c r="P4" s="16">
        <f t="shared" si="0"/>
        <v>0.23985659819040572</v>
      </c>
      <c r="Q4" s="16">
        <f t="shared" si="0"/>
        <v>3.9608959060033033E-2</v>
      </c>
      <c r="R4" s="16">
        <f t="shared" si="0"/>
        <v>-5.8893647079599099E-2</v>
      </c>
      <c r="S4" s="16">
        <f t="shared" si="0"/>
        <v>0.11854388516207726</v>
      </c>
      <c r="T4" s="16">
        <f t="shared" si="0"/>
        <v>0.13420567018956553</v>
      </c>
      <c r="U4" s="16">
        <f t="shared" si="0"/>
        <v>0.15696642508504666</v>
      </c>
      <c r="V4" s="16">
        <f t="shared" si="0"/>
        <v>0.19025855732046404</v>
      </c>
      <c r="W4" s="16">
        <f t="shared" si="0"/>
        <v>0.20254014284947108</v>
      </c>
      <c r="X4" s="16">
        <f t="shared" si="0"/>
        <v>-2.6817014625432622E-2</v>
      </c>
      <c r="Y4" s="16">
        <f t="shared" si="0"/>
        <v>0.31013674743024966</v>
      </c>
      <c r="Z4" s="16">
        <f t="shared" si="0"/>
        <v>8.968319293882776E-2</v>
      </c>
      <c r="AA4" s="16">
        <f t="shared" si="0"/>
        <v>0.11118253993764271</v>
      </c>
      <c r="AB4" s="16">
        <f t="shared" si="0"/>
        <v>0.13378652010413661</v>
      </c>
      <c r="AC4" s="16">
        <f t="shared" si="0"/>
        <v>0.12960836841433854</v>
      </c>
      <c r="AD4" s="16">
        <f t="shared" si="0"/>
        <v>0.12907961603613782</v>
      </c>
      <c r="AE4" s="16">
        <f t="shared" si="0"/>
        <v>0.15833166633326656</v>
      </c>
      <c r="AF4" s="17">
        <f>(Z4+Y4+X4)/3</f>
        <v>0.12433430858121493</v>
      </c>
      <c r="AG4" s="17">
        <f>(Z20+Y20+X20)/3</f>
        <v>2.7650146618458476E-2</v>
      </c>
      <c r="AH4" s="17">
        <f>(Z29+Y29+X29)/3</f>
        <v>5.0622915646291435E-2</v>
      </c>
      <c r="AI4" s="17">
        <f>(Z105+Y105+X105)/3</f>
        <v>1.5147492503751655E-2</v>
      </c>
    </row>
    <row r="5" spans="1:35" ht="19" x14ac:dyDescent="0.25">
      <c r="A5" s="5" t="s">
        <v>2</v>
      </c>
      <c r="B5" s="1" t="s">
        <v>92</v>
      </c>
      <c r="C5" s="1">
        <v>7030000</v>
      </c>
      <c r="D5" s="1">
        <v>13279000</v>
      </c>
      <c r="E5" s="1">
        <v>28218000</v>
      </c>
      <c r="F5" s="1">
        <v>34584000</v>
      </c>
      <c r="G5" s="1">
        <v>47646000</v>
      </c>
      <c r="H5" s="1">
        <v>50813000</v>
      </c>
      <c r="I5" s="1">
        <v>73769000</v>
      </c>
      <c r="J5" s="1">
        <v>124846000</v>
      </c>
      <c r="K5" s="1">
        <v>186542000</v>
      </c>
      <c r="L5" s="1">
        <v>254142000</v>
      </c>
      <c r="M5" s="1">
        <v>301116000</v>
      </c>
      <c r="N5" s="1">
        <v>383000000</v>
      </c>
      <c r="O5" s="1">
        <v>483500000</v>
      </c>
      <c r="P5" s="1">
        <v>608500000</v>
      </c>
      <c r="Q5" s="1">
        <v>670900000</v>
      </c>
      <c r="R5" s="1">
        <v>717900000</v>
      </c>
      <c r="S5" s="1">
        <v>806500000</v>
      </c>
      <c r="T5" s="1">
        <v>814300000</v>
      </c>
      <c r="U5" s="1">
        <v>934800000</v>
      </c>
      <c r="V5" s="1">
        <v>1120100000</v>
      </c>
      <c r="W5" s="1">
        <v>1368300000</v>
      </c>
      <c r="X5" s="1">
        <v>1497200000</v>
      </c>
      <c r="Y5" s="1">
        <v>1751600000</v>
      </c>
      <c r="Z5" s="1">
        <v>2026200000</v>
      </c>
    </row>
    <row r="6" spans="1:35" ht="20" x14ac:dyDescent="0.25">
      <c r="A6" s="6" t="s">
        <v>3</v>
      </c>
      <c r="B6" s="10" t="s">
        <v>92</v>
      </c>
      <c r="C6" s="10">
        <v>3162000</v>
      </c>
      <c r="D6" s="10">
        <v>13345000</v>
      </c>
      <c r="E6" s="10">
        <v>23455000</v>
      </c>
      <c r="F6" s="10">
        <v>37438000</v>
      </c>
      <c r="G6" s="10">
        <v>44029000</v>
      </c>
      <c r="H6" s="10">
        <v>87990000</v>
      </c>
      <c r="I6" s="10">
        <v>153569000</v>
      </c>
      <c r="J6" s="10">
        <v>247836000</v>
      </c>
      <c r="K6" s="10">
        <v>414286000</v>
      </c>
      <c r="L6" s="10">
        <v>620777000</v>
      </c>
      <c r="M6" s="10">
        <v>751052000</v>
      </c>
      <c r="N6" s="10">
        <v>1030000000</v>
      </c>
      <c r="O6" s="10">
        <v>1273800000</v>
      </c>
      <c r="P6" s="10">
        <v>1570300000</v>
      </c>
      <c r="Q6" s="10">
        <v>1594200000</v>
      </c>
      <c r="R6" s="10">
        <v>1413800000</v>
      </c>
      <c r="S6" s="10">
        <v>1577900000</v>
      </c>
      <c r="T6" s="10">
        <v>1890100000</v>
      </c>
      <c r="U6" s="10">
        <v>2194100000</v>
      </c>
      <c r="V6" s="10">
        <v>2604100000</v>
      </c>
      <c r="W6" s="10">
        <v>3110200000</v>
      </c>
      <c r="X6" s="10">
        <v>2861200000</v>
      </c>
      <c r="Y6" s="10">
        <v>3958500000</v>
      </c>
      <c r="Z6" s="10">
        <v>4196000000</v>
      </c>
      <c r="AF6" s="18" t="s">
        <v>114</v>
      </c>
      <c r="AG6" s="19" t="s">
        <v>115</v>
      </c>
      <c r="AH6" s="19" t="s">
        <v>116</v>
      </c>
      <c r="AI6" s="19" t="s">
        <v>117</v>
      </c>
    </row>
    <row r="7" spans="1:35" ht="19" x14ac:dyDescent="0.25">
      <c r="A7" s="5" t="s">
        <v>4</v>
      </c>
      <c r="B7" s="2" t="s">
        <v>92</v>
      </c>
      <c r="C7" s="2">
        <v>0.31019999999999998</v>
      </c>
      <c r="D7" s="2">
        <v>0.50119999999999998</v>
      </c>
      <c r="E7" s="2">
        <v>0.45390000000000003</v>
      </c>
      <c r="F7" s="2">
        <v>0.51980000000000004</v>
      </c>
      <c r="G7" s="2">
        <v>0.4803</v>
      </c>
      <c r="H7" s="2">
        <v>0.63390000000000002</v>
      </c>
      <c r="I7" s="2">
        <v>0.67549999999999999</v>
      </c>
      <c r="J7" s="2">
        <v>0.66500000000000004</v>
      </c>
      <c r="K7" s="2">
        <v>0.6895</v>
      </c>
      <c r="L7" s="2">
        <v>0.70950000000000002</v>
      </c>
      <c r="M7" s="2">
        <v>0.71379999999999999</v>
      </c>
      <c r="N7" s="2">
        <v>0.72889999999999999</v>
      </c>
      <c r="O7" s="2">
        <v>0.72489999999999999</v>
      </c>
      <c r="P7" s="2">
        <v>0.72070000000000001</v>
      </c>
      <c r="Q7" s="2">
        <v>0.70379999999999998</v>
      </c>
      <c r="R7" s="2">
        <v>0.66320000000000001</v>
      </c>
      <c r="S7" s="2">
        <v>0.66180000000000005</v>
      </c>
      <c r="T7" s="2">
        <v>0.69889999999999997</v>
      </c>
      <c r="U7" s="2">
        <v>0.70120000000000005</v>
      </c>
      <c r="V7" s="2">
        <v>0.69920000000000004</v>
      </c>
      <c r="W7" s="2">
        <v>0.69450000000000001</v>
      </c>
      <c r="X7" s="2">
        <v>0.65649999999999997</v>
      </c>
      <c r="Y7" s="2">
        <v>0.69320000000000004</v>
      </c>
      <c r="Z7" s="2">
        <v>0.6744</v>
      </c>
      <c r="AF7" s="17">
        <f>Z7</f>
        <v>0.6744</v>
      </c>
      <c r="AG7" s="20">
        <f>Z21</f>
        <v>0.25950000000000001</v>
      </c>
      <c r="AH7" s="20">
        <f>Z30</f>
        <v>0.21249999999999999</v>
      </c>
      <c r="AI7" s="20">
        <f>Z106/Z3</f>
        <v>0.15402912153257689</v>
      </c>
    </row>
    <row r="8" spans="1:35" ht="19" x14ac:dyDescent="0.25">
      <c r="A8" s="5" t="s">
        <v>5</v>
      </c>
      <c r="B8" s="1">
        <v>23208000</v>
      </c>
      <c r="C8" s="1">
        <v>11130000</v>
      </c>
      <c r="D8" s="1">
        <v>11734000</v>
      </c>
      <c r="E8" s="1">
        <v>13851000</v>
      </c>
      <c r="F8" s="1">
        <v>16793000</v>
      </c>
      <c r="G8" s="1">
        <v>16190000</v>
      </c>
      <c r="H8" s="1">
        <v>17812000</v>
      </c>
      <c r="I8" s="1">
        <v>17354000</v>
      </c>
      <c r="J8" s="1">
        <v>29778000</v>
      </c>
      <c r="K8" s="1">
        <v>48859000</v>
      </c>
      <c r="L8" s="1">
        <v>79372000</v>
      </c>
      <c r="M8" s="1">
        <v>95102000</v>
      </c>
      <c r="N8" s="1">
        <v>116000000</v>
      </c>
      <c r="O8" s="1">
        <v>140200000</v>
      </c>
      <c r="P8" s="1">
        <v>170000000</v>
      </c>
      <c r="Q8" s="1">
        <v>167700000</v>
      </c>
      <c r="R8" s="1">
        <v>178000000</v>
      </c>
      <c r="S8" s="1">
        <v>197400000</v>
      </c>
      <c r="T8" s="1">
        <v>239600000</v>
      </c>
      <c r="U8" s="1">
        <v>328600000</v>
      </c>
      <c r="V8" s="1">
        <v>418100000</v>
      </c>
      <c r="W8" s="1">
        <v>557300000</v>
      </c>
      <c r="X8" s="1">
        <v>595100000</v>
      </c>
      <c r="Y8" s="1">
        <v>671000000</v>
      </c>
      <c r="Z8" s="1">
        <v>879000000</v>
      </c>
    </row>
    <row r="9" spans="1:35" ht="19" customHeight="1" x14ac:dyDescent="0.25">
      <c r="A9" s="14" t="s">
        <v>96</v>
      </c>
      <c r="B9" s="15" t="e">
        <f>B8/B3</f>
        <v>#VALUE!</v>
      </c>
      <c r="C9" s="15">
        <f t="shared" ref="C9:Z9" si="1">C8/C3</f>
        <v>1.0920329670329669</v>
      </c>
      <c r="D9" s="15">
        <f t="shared" si="1"/>
        <v>0.44073016826923078</v>
      </c>
      <c r="E9" s="15">
        <f t="shared" si="1"/>
        <v>0.26805101310161983</v>
      </c>
      <c r="F9" s="15">
        <f t="shared" si="1"/>
        <v>0.23316486629085556</v>
      </c>
      <c r="G9" s="15">
        <f t="shared" si="1"/>
        <v>0.17660212707935644</v>
      </c>
      <c r="H9" s="15">
        <f t="shared" si="1"/>
        <v>0.12832575664791107</v>
      </c>
      <c r="I9" s="15">
        <f t="shared" si="1"/>
        <v>7.6335676393739713E-2</v>
      </c>
      <c r="J9" s="15">
        <f t="shared" si="1"/>
        <v>7.9901900279594942E-2</v>
      </c>
      <c r="K9" s="15">
        <f t="shared" si="1"/>
        <v>8.1319445831419312E-2</v>
      </c>
      <c r="L9" s="15">
        <f t="shared" si="1"/>
        <v>9.0719255153905679E-2</v>
      </c>
      <c r="M9" s="15">
        <f t="shared" si="1"/>
        <v>9.0386706305456921E-2</v>
      </c>
      <c r="N9" s="15">
        <f t="shared" si="1"/>
        <v>8.209483368719038E-2</v>
      </c>
      <c r="O9" s="15">
        <f t="shared" si="1"/>
        <v>7.9781482956808744E-2</v>
      </c>
      <c r="P9" s="15">
        <f t="shared" si="1"/>
        <v>7.802460069763173E-2</v>
      </c>
      <c r="Q9" s="15">
        <f t="shared" si="1"/>
        <v>7.4036466381175225E-2</v>
      </c>
      <c r="R9" s="15">
        <f t="shared" si="1"/>
        <v>8.3501430782943184E-2</v>
      </c>
      <c r="S9" s="15">
        <f t="shared" si="1"/>
        <v>8.278812279818823E-2</v>
      </c>
      <c r="T9" s="15">
        <f t="shared" si="1"/>
        <v>8.8596361484987424E-2</v>
      </c>
      <c r="U9" s="15">
        <f t="shared" si="1"/>
        <v>0.10502093387452459</v>
      </c>
      <c r="V9" s="15">
        <f t="shared" si="1"/>
        <v>0.11226572149723431</v>
      </c>
      <c r="W9" s="15">
        <f t="shared" si="1"/>
        <v>0.12443898626772357</v>
      </c>
      <c r="X9" s="15">
        <f t="shared" si="1"/>
        <v>0.13654093245227605</v>
      </c>
      <c r="Y9" s="15">
        <f t="shared" si="1"/>
        <v>0.11751107686380273</v>
      </c>
      <c r="Z9" s="15">
        <f t="shared" si="1"/>
        <v>0.14126836167272025</v>
      </c>
      <c r="AF9" s="18" t="s">
        <v>97</v>
      </c>
      <c r="AG9" s="19" t="s">
        <v>98</v>
      </c>
      <c r="AH9" s="19" t="s">
        <v>99</v>
      </c>
      <c r="AI9" s="19" t="s">
        <v>100</v>
      </c>
    </row>
    <row r="10" spans="1:35" ht="19" x14ac:dyDescent="0.25">
      <c r="A10" s="5" t="s">
        <v>6</v>
      </c>
      <c r="B10" s="1" t="s">
        <v>92</v>
      </c>
      <c r="C10" s="1" t="s">
        <v>92</v>
      </c>
      <c r="D10" s="1">
        <v>19136000</v>
      </c>
      <c r="E10" s="1">
        <v>29987000</v>
      </c>
      <c r="F10" s="1">
        <v>40864000</v>
      </c>
      <c r="G10" s="1">
        <v>39719000</v>
      </c>
      <c r="H10" s="1">
        <v>48994000</v>
      </c>
      <c r="I10" s="1">
        <v>67443000</v>
      </c>
      <c r="J10" s="1">
        <v>110703000</v>
      </c>
      <c r="K10" s="1">
        <v>158685000</v>
      </c>
      <c r="L10" s="1">
        <v>230570000</v>
      </c>
      <c r="M10" s="1">
        <v>278511000</v>
      </c>
      <c r="N10" s="1">
        <v>358800000</v>
      </c>
      <c r="O10" s="1">
        <v>438800000</v>
      </c>
      <c r="P10" s="1">
        <v>522200000</v>
      </c>
      <c r="Q10" s="1">
        <v>574000000</v>
      </c>
      <c r="R10" s="1">
        <v>691000000</v>
      </c>
      <c r="S10" s="1">
        <v>640500000</v>
      </c>
      <c r="T10" s="1">
        <v>705300000</v>
      </c>
      <c r="U10" s="1">
        <v>810900000</v>
      </c>
      <c r="V10" s="1">
        <v>986600000</v>
      </c>
      <c r="W10" s="1">
        <v>1178400000</v>
      </c>
      <c r="X10" s="1" t="s">
        <v>92</v>
      </c>
      <c r="Y10" s="1" t="s">
        <v>92</v>
      </c>
      <c r="Z10" s="1" t="s">
        <v>92</v>
      </c>
      <c r="AF10" s="17">
        <f>Z9</f>
        <v>0.14126836167272025</v>
      </c>
      <c r="AG10" s="20">
        <f>Z13</f>
        <v>0.27962778438494423</v>
      </c>
      <c r="AH10" s="20">
        <f>Z80</f>
        <v>8.2478865995949988E-2</v>
      </c>
      <c r="AI10" s="20">
        <f>Z89</f>
        <v>8.5564591302111789E-2</v>
      </c>
    </row>
    <row r="11" spans="1:35"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row>
    <row r="12" spans="1:35" ht="20" x14ac:dyDescent="0.25">
      <c r="A12" s="5" t="s">
        <v>8</v>
      </c>
      <c r="B12" s="1" t="s">
        <v>92</v>
      </c>
      <c r="C12" s="1" t="s">
        <v>92</v>
      </c>
      <c r="D12" s="1">
        <v>19136000</v>
      </c>
      <c r="E12" s="1">
        <v>29987000</v>
      </c>
      <c r="F12" s="1">
        <v>40864000</v>
      </c>
      <c r="G12" s="1">
        <v>39719000</v>
      </c>
      <c r="H12" s="1">
        <v>48994000</v>
      </c>
      <c r="I12" s="1">
        <v>67443000</v>
      </c>
      <c r="J12" s="1">
        <v>110703000</v>
      </c>
      <c r="K12" s="1">
        <v>158685000</v>
      </c>
      <c r="L12" s="1">
        <v>230570000</v>
      </c>
      <c r="M12" s="1">
        <v>278511000</v>
      </c>
      <c r="N12" s="1">
        <v>358800000</v>
      </c>
      <c r="O12" s="1">
        <v>438800000</v>
      </c>
      <c r="P12" s="1">
        <v>522200000</v>
      </c>
      <c r="Q12" s="1">
        <v>574000000</v>
      </c>
      <c r="R12" s="1">
        <v>691000000</v>
      </c>
      <c r="S12" s="1">
        <v>640500000</v>
      </c>
      <c r="T12" s="1">
        <v>705300000</v>
      </c>
      <c r="U12" s="1">
        <v>810900000</v>
      </c>
      <c r="V12" s="1">
        <v>986600000</v>
      </c>
      <c r="W12" s="1">
        <v>1178400000</v>
      </c>
      <c r="X12" s="1" t="s">
        <v>92</v>
      </c>
      <c r="Y12" s="1">
        <v>1466500000</v>
      </c>
      <c r="Z12" s="1">
        <v>1739900000</v>
      </c>
      <c r="AF12" s="18" t="s">
        <v>118</v>
      </c>
      <c r="AG12" s="19" t="s">
        <v>119</v>
      </c>
      <c r="AH12" s="19" t="s">
        <v>120</v>
      </c>
      <c r="AI12" s="19" t="s">
        <v>121</v>
      </c>
    </row>
    <row r="13" spans="1:35" ht="19" x14ac:dyDescent="0.25">
      <c r="A13" s="14" t="s">
        <v>101</v>
      </c>
      <c r="B13" s="15" t="e">
        <f>B12/B3</f>
        <v>#VALUE!</v>
      </c>
      <c r="C13" s="15" t="e">
        <f t="shared" ref="C13:Z13" si="2">C12/C3</f>
        <v>#VALUE!</v>
      </c>
      <c r="D13" s="15">
        <f t="shared" si="2"/>
        <v>0.71875</v>
      </c>
      <c r="E13" s="15">
        <f t="shared" si="2"/>
        <v>0.5803224120914211</v>
      </c>
      <c r="F13" s="15">
        <f t="shared" si="2"/>
        <v>0.56738218877565183</v>
      </c>
      <c r="G13" s="15">
        <f t="shared" si="2"/>
        <v>0.43325879465503137</v>
      </c>
      <c r="H13" s="15">
        <f t="shared" si="2"/>
        <v>0.35297507978934173</v>
      </c>
      <c r="I13" s="15">
        <f t="shared" si="2"/>
        <v>0.29666399809974575</v>
      </c>
      <c r="J13" s="15">
        <f t="shared" si="2"/>
        <v>0.29704412877466579</v>
      </c>
      <c r="K13" s="15">
        <f t="shared" si="2"/>
        <v>0.26411052747208852</v>
      </c>
      <c r="L13" s="15">
        <f t="shared" si="2"/>
        <v>0.26353296705180707</v>
      </c>
      <c r="M13" s="15">
        <f t="shared" si="2"/>
        <v>0.26470202477170945</v>
      </c>
      <c r="N13" s="15">
        <f t="shared" si="2"/>
        <v>0.25392781316348195</v>
      </c>
      <c r="O13" s="15">
        <f t="shared" si="2"/>
        <v>0.24970124623001194</v>
      </c>
      <c r="P13" s="15">
        <f t="shared" si="2"/>
        <v>0.23967321461354874</v>
      </c>
      <c r="Q13" s="15">
        <f t="shared" si="2"/>
        <v>0.25341044545494679</v>
      </c>
      <c r="R13" s="15">
        <f t="shared" si="2"/>
        <v>0.32415443073603228</v>
      </c>
      <c r="S13" s="15">
        <f t="shared" si="2"/>
        <v>0.26862103673880222</v>
      </c>
      <c r="T13" s="15">
        <f t="shared" si="2"/>
        <v>0.26079721934625055</v>
      </c>
      <c r="U13" s="15">
        <f t="shared" si="2"/>
        <v>0.25916456262584298</v>
      </c>
      <c r="V13" s="15">
        <f t="shared" si="2"/>
        <v>0.26491595510445198</v>
      </c>
      <c r="W13" s="15">
        <f t="shared" si="2"/>
        <v>0.26312381377693422</v>
      </c>
      <c r="X13" s="15" t="e">
        <f t="shared" si="2"/>
        <v>#VALUE!</v>
      </c>
      <c r="Y13" s="15">
        <f t="shared" si="2"/>
        <v>0.25682562477014415</v>
      </c>
      <c r="Z13" s="15">
        <f t="shared" si="2"/>
        <v>0.27962778438494423</v>
      </c>
      <c r="AF13" s="17">
        <f>Z28/Z72</f>
        <v>0.11899105519860338</v>
      </c>
      <c r="AG13" s="20">
        <f>Z28/Z54</f>
        <v>0.10191922306150764</v>
      </c>
      <c r="AH13" s="20">
        <f>Z22/(Z72+Z56+Z61)</f>
        <v>0.14161159399468429</v>
      </c>
      <c r="AI13" s="21">
        <f>Z67/Z72</f>
        <v>0.16750355452369384</v>
      </c>
    </row>
    <row r="14" spans="1:35" ht="19" x14ac:dyDescent="0.25">
      <c r="A14" s="5" t="s">
        <v>9</v>
      </c>
      <c r="B14" s="1">
        <v>7565000</v>
      </c>
      <c r="C14" s="1">
        <v>11581000</v>
      </c>
      <c r="D14" s="1">
        <v>4752000</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v>1216300000</v>
      </c>
      <c r="Y14" s="1" t="s">
        <v>92</v>
      </c>
      <c r="Z14" s="1" t="s">
        <v>92</v>
      </c>
    </row>
    <row r="15" spans="1:35" ht="20" x14ac:dyDescent="0.25">
      <c r="A15" s="5" t="s">
        <v>10</v>
      </c>
      <c r="B15" s="1">
        <v>30773000</v>
      </c>
      <c r="C15" s="1">
        <v>22711000</v>
      </c>
      <c r="D15" s="1">
        <v>35622000</v>
      </c>
      <c r="E15" s="1">
        <v>43838000</v>
      </c>
      <c r="F15" s="1">
        <v>57657000</v>
      </c>
      <c r="G15" s="1">
        <v>55909000</v>
      </c>
      <c r="H15" s="1">
        <v>66806000</v>
      </c>
      <c r="I15" s="1">
        <v>84797000</v>
      </c>
      <c r="J15" s="1">
        <v>140481000</v>
      </c>
      <c r="K15" s="1">
        <v>207544000</v>
      </c>
      <c r="L15" s="1">
        <v>309942000</v>
      </c>
      <c r="M15" s="1">
        <v>373613000</v>
      </c>
      <c r="N15" s="1">
        <v>474800000</v>
      </c>
      <c r="O15" s="1">
        <v>579000000</v>
      </c>
      <c r="P15" s="1">
        <v>692200000</v>
      </c>
      <c r="Q15" s="1">
        <v>741700000</v>
      </c>
      <c r="R15" s="1">
        <v>869000000</v>
      </c>
      <c r="S15" s="1">
        <v>837900000</v>
      </c>
      <c r="T15" s="1">
        <v>944900000</v>
      </c>
      <c r="U15" s="1">
        <v>1139500000</v>
      </c>
      <c r="V15" s="1">
        <v>1404700000</v>
      </c>
      <c r="W15" s="1">
        <v>1735700000</v>
      </c>
      <c r="X15" s="1">
        <v>1811400000</v>
      </c>
      <c r="Y15" s="1">
        <v>2137500000</v>
      </c>
      <c r="Z15" s="1">
        <v>2618900000</v>
      </c>
      <c r="AF15" s="18" t="s">
        <v>122</v>
      </c>
      <c r="AG15" s="19" t="s">
        <v>123</v>
      </c>
      <c r="AH15" s="19" t="s">
        <v>124</v>
      </c>
      <c r="AI15" s="19" t="s">
        <v>125</v>
      </c>
    </row>
    <row r="16" spans="1:35" ht="19" x14ac:dyDescent="0.25">
      <c r="A16" s="5" t="s">
        <v>11</v>
      </c>
      <c r="B16" s="1">
        <v>30773000</v>
      </c>
      <c r="C16" s="1">
        <v>29741000</v>
      </c>
      <c r="D16" s="1">
        <v>48901000</v>
      </c>
      <c r="E16" s="1">
        <v>72056000</v>
      </c>
      <c r="F16" s="1">
        <v>92241000</v>
      </c>
      <c r="G16" s="1">
        <v>103555000</v>
      </c>
      <c r="H16" s="1">
        <v>117619000</v>
      </c>
      <c r="I16" s="1">
        <v>158566000</v>
      </c>
      <c r="J16" s="1">
        <v>265327000</v>
      </c>
      <c r="K16" s="1">
        <v>394086000</v>
      </c>
      <c r="L16" s="1">
        <v>564084000</v>
      </c>
      <c r="M16" s="1">
        <v>674729000</v>
      </c>
      <c r="N16" s="1">
        <v>857800000</v>
      </c>
      <c r="O16" s="1">
        <v>1062500000</v>
      </c>
      <c r="P16" s="1">
        <v>1300700000</v>
      </c>
      <c r="Q16" s="1">
        <v>1412600000</v>
      </c>
      <c r="R16" s="1">
        <v>1586900000</v>
      </c>
      <c r="S16" s="1">
        <v>1644400000</v>
      </c>
      <c r="T16" s="1">
        <v>1759200000</v>
      </c>
      <c r="U16" s="1">
        <v>2074300000</v>
      </c>
      <c r="V16" s="1">
        <v>2524800000</v>
      </c>
      <c r="W16" s="1">
        <v>3104000000</v>
      </c>
      <c r="X16" s="1">
        <v>3308600000</v>
      </c>
      <c r="Y16" s="1">
        <v>3889100000</v>
      </c>
      <c r="Z16" s="1">
        <v>4645100000</v>
      </c>
      <c r="AF16" s="29">
        <f>(Z35+Y35+X35+W35+V35)/5</f>
        <v>1.0086193219994205E-2</v>
      </c>
      <c r="AG16" s="30">
        <f>AH101/Z3</f>
        <v>16.806954532159043</v>
      </c>
      <c r="AH16" s="30">
        <f>AH101/Z28</f>
        <v>79.086616115858732</v>
      </c>
      <c r="AI16" s="31">
        <f>AH101/Z106</f>
        <v>109.11543456803005</v>
      </c>
    </row>
    <row r="17" spans="1:3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29700000</v>
      </c>
    </row>
    <row r="18" spans="1:32" ht="20" x14ac:dyDescent="0.25">
      <c r="A18" s="5" t="s">
        <v>13</v>
      </c>
      <c r="B18" s="1" t="s">
        <v>92</v>
      </c>
      <c r="C18" s="1">
        <v>2243000</v>
      </c>
      <c r="D18" s="1">
        <v>4752000</v>
      </c>
      <c r="E18" s="1">
        <v>4712000</v>
      </c>
      <c r="F18" s="1">
        <v>4549000</v>
      </c>
      <c r="G18" s="1">
        <v>10629000</v>
      </c>
      <c r="H18" s="1">
        <v>7111000</v>
      </c>
      <c r="I18" s="1">
        <v>6727000</v>
      </c>
      <c r="J18" s="1">
        <v>35269000</v>
      </c>
      <c r="K18" s="1">
        <v>13027000</v>
      </c>
      <c r="L18" s="1">
        <v>25084000</v>
      </c>
      <c r="M18" s="1">
        <v>34577000</v>
      </c>
      <c r="N18" s="1">
        <v>40400000</v>
      </c>
      <c r="O18" s="1">
        <v>46500000</v>
      </c>
      <c r="P18" s="1">
        <v>57800000</v>
      </c>
      <c r="Q18" s="1">
        <v>67300000</v>
      </c>
      <c r="R18" s="1">
        <v>74400000</v>
      </c>
      <c r="S18" s="1">
        <v>89500000</v>
      </c>
      <c r="T18" s="1">
        <v>92100000</v>
      </c>
      <c r="U18" s="1">
        <v>99100000</v>
      </c>
      <c r="V18" s="1">
        <v>122800000</v>
      </c>
      <c r="W18" s="1">
        <v>203000000</v>
      </c>
      <c r="X18" s="1">
        <v>276200000</v>
      </c>
      <c r="Y18" s="1">
        <v>310200000</v>
      </c>
      <c r="Z18" s="1" t="s">
        <v>92</v>
      </c>
      <c r="AF18" s="18" t="s">
        <v>126</v>
      </c>
    </row>
    <row r="19" spans="1:32" ht="19" x14ac:dyDescent="0.25">
      <c r="A19" s="6" t="s">
        <v>14</v>
      </c>
      <c r="B19" s="10">
        <v>-29443000</v>
      </c>
      <c r="C19" s="10">
        <v>-16172000</v>
      </c>
      <c r="D19" s="10">
        <v>-13771000</v>
      </c>
      <c r="E19" s="10">
        <v>-11988000</v>
      </c>
      <c r="F19" s="10">
        <v>-13872000</v>
      </c>
      <c r="G19" s="10">
        <v>1006000</v>
      </c>
      <c r="H19" s="10">
        <v>31315000</v>
      </c>
      <c r="I19" s="10">
        <v>80534000</v>
      </c>
      <c r="J19" s="10">
        <v>155407000</v>
      </c>
      <c r="K19" s="10">
        <v>250261000</v>
      </c>
      <c r="L19" s="10">
        <v>360287000</v>
      </c>
      <c r="M19" s="10">
        <v>430688000</v>
      </c>
      <c r="N19" s="10">
        <v>612700000</v>
      </c>
      <c r="O19" s="10">
        <v>756200000</v>
      </c>
      <c r="P19" s="10">
        <v>951700000</v>
      </c>
      <c r="Q19" s="10">
        <v>938200000</v>
      </c>
      <c r="R19" s="10">
        <v>623400000</v>
      </c>
      <c r="S19" s="10">
        <v>848000000</v>
      </c>
      <c r="T19" s="10">
        <v>1072900000</v>
      </c>
      <c r="U19" s="10">
        <v>1195600000</v>
      </c>
      <c r="V19" s="10">
        <v>1405200000</v>
      </c>
      <c r="W19" s="10">
        <v>1702700000</v>
      </c>
      <c r="X19" s="10">
        <v>1477000000</v>
      </c>
      <c r="Y19" s="10">
        <v>2177000000</v>
      </c>
      <c r="Z19" s="10">
        <v>1614400000</v>
      </c>
      <c r="AF19" s="32">
        <f>Z40-Z56-Z61</f>
        <v>6717300000</v>
      </c>
    </row>
    <row r="20" spans="1:32" ht="19" customHeight="1" x14ac:dyDescent="0.25">
      <c r="A20" s="14" t="s">
        <v>102</v>
      </c>
      <c r="B20" s="1"/>
      <c r="C20" s="15">
        <f>(C19/B19)-1</f>
        <v>-0.45073531909112519</v>
      </c>
      <c r="D20" s="15">
        <f>(D19/C19)-1</f>
        <v>-0.1484664852832055</v>
      </c>
      <c r="E20" s="15">
        <f>(E19/D19)-1</f>
        <v>-0.12947498366131727</v>
      </c>
      <c r="F20" s="15">
        <f t="shared" ref="F20:W20" si="3">(F19/E19)-1</f>
        <v>0.15715715715715706</v>
      </c>
      <c r="G20" s="15">
        <f t="shared" si="3"/>
        <v>-1.0725201845444059</v>
      </c>
      <c r="H20" s="15">
        <f t="shared" si="3"/>
        <v>30.128230616302186</v>
      </c>
      <c r="I20" s="15">
        <f t="shared" si="3"/>
        <v>1.5717387833306722</v>
      </c>
      <c r="J20" s="15">
        <f t="shared" si="3"/>
        <v>0.92970670772592934</v>
      </c>
      <c r="K20" s="15">
        <f t="shared" si="3"/>
        <v>0.6103586067551654</v>
      </c>
      <c r="L20" s="15">
        <f t="shared" si="3"/>
        <v>0.43964501060892425</v>
      </c>
      <c r="M20" s="15">
        <f t="shared" si="3"/>
        <v>0.19540255407494578</v>
      </c>
      <c r="N20" s="15">
        <f t="shared" si="3"/>
        <v>0.4226075488520693</v>
      </c>
      <c r="O20" s="15">
        <f t="shared" si="3"/>
        <v>0.2342092377999021</v>
      </c>
      <c r="P20" s="15">
        <f t="shared" si="3"/>
        <v>0.25852948955302835</v>
      </c>
      <c r="Q20" s="15">
        <f t="shared" si="3"/>
        <v>-1.4185142376799464E-2</v>
      </c>
      <c r="R20" s="15">
        <f t="shared" si="3"/>
        <v>-0.33553613302067786</v>
      </c>
      <c r="S20" s="15">
        <f t="shared" si="3"/>
        <v>0.3602823227462304</v>
      </c>
      <c r="T20" s="15">
        <f t="shared" si="3"/>
        <v>0.26521226415094334</v>
      </c>
      <c r="U20" s="15">
        <f t="shared" si="3"/>
        <v>0.11436294156025717</v>
      </c>
      <c r="V20" s="15">
        <f t="shared" si="3"/>
        <v>0.17530946804951486</v>
      </c>
      <c r="W20" s="15">
        <f t="shared" si="3"/>
        <v>0.21171363506974106</v>
      </c>
      <c r="X20" s="15">
        <f t="shared" ref="X20" si="4">(X19/W19)-1</f>
        <v>-0.13255417865742647</v>
      </c>
      <c r="Y20" s="15">
        <f t="shared" ref="Y20" si="5">(Y19/X19)-1</f>
        <v>0.47393364928909953</v>
      </c>
      <c r="Z20" s="15">
        <f t="shared" ref="Z20" si="6">(Z19/Y19)-1</f>
        <v>-0.25842903077629764</v>
      </c>
    </row>
    <row r="21" spans="1:32" ht="19" x14ac:dyDescent="0.25">
      <c r="A21" s="5" t="s">
        <v>15</v>
      </c>
      <c r="B21" s="2" t="s">
        <v>94</v>
      </c>
      <c r="C21" s="2">
        <v>-1.5867</v>
      </c>
      <c r="D21" s="2">
        <v>-0.51719999999999999</v>
      </c>
      <c r="E21" s="2">
        <v>-0.23200000000000001</v>
      </c>
      <c r="F21" s="2">
        <v>-0.19259999999999999</v>
      </c>
      <c r="G21" s="2">
        <v>1.0999999999999999E-2</v>
      </c>
      <c r="H21" s="2">
        <v>0.22559999999999999</v>
      </c>
      <c r="I21" s="2">
        <v>0.35420000000000001</v>
      </c>
      <c r="J21" s="2">
        <v>0.41699999999999998</v>
      </c>
      <c r="K21" s="2">
        <v>0.41649999999999998</v>
      </c>
      <c r="L21" s="2">
        <v>0.4118</v>
      </c>
      <c r="M21" s="2">
        <v>0.4093</v>
      </c>
      <c r="N21" s="2">
        <v>0.43359999999999999</v>
      </c>
      <c r="O21" s="2">
        <v>0.43030000000000002</v>
      </c>
      <c r="P21" s="2">
        <v>0.43680000000000002</v>
      </c>
      <c r="Q21" s="2">
        <v>0.41420000000000001</v>
      </c>
      <c r="R21" s="2">
        <v>0.29239999999999999</v>
      </c>
      <c r="S21" s="2">
        <v>0.35560000000000003</v>
      </c>
      <c r="T21" s="2">
        <v>0.3967</v>
      </c>
      <c r="U21" s="2">
        <v>0.3821</v>
      </c>
      <c r="V21" s="2">
        <v>0.37730000000000002</v>
      </c>
      <c r="W21" s="2">
        <v>0.38019999999999998</v>
      </c>
      <c r="X21" s="2">
        <v>0.33889999999999998</v>
      </c>
      <c r="Y21" s="2">
        <v>0.38129999999999997</v>
      </c>
      <c r="Z21" s="2">
        <v>0.25950000000000001</v>
      </c>
    </row>
    <row r="22" spans="1:32" ht="19" x14ac:dyDescent="0.25">
      <c r="A22" s="6" t="s">
        <v>16</v>
      </c>
      <c r="B22" s="10">
        <v>-30773000</v>
      </c>
      <c r="C22" s="10">
        <v>-19549000</v>
      </c>
      <c r="D22" s="10">
        <v>-22277000</v>
      </c>
      <c r="E22" s="10">
        <v>-20383000</v>
      </c>
      <c r="F22" s="10">
        <v>-20219000</v>
      </c>
      <c r="G22" s="10">
        <v>-11880000</v>
      </c>
      <c r="H22" s="10">
        <v>21184000</v>
      </c>
      <c r="I22" s="10">
        <v>68772000</v>
      </c>
      <c r="J22" s="10">
        <v>107355000</v>
      </c>
      <c r="K22" s="10">
        <v>206742000</v>
      </c>
      <c r="L22" s="10">
        <v>310835000</v>
      </c>
      <c r="M22" s="10">
        <v>377439000</v>
      </c>
      <c r="N22" s="10">
        <v>555200000</v>
      </c>
      <c r="O22" s="10">
        <v>694800000</v>
      </c>
      <c r="P22" s="10">
        <v>878100000</v>
      </c>
      <c r="Q22" s="10">
        <v>852500000</v>
      </c>
      <c r="R22" s="10">
        <v>544800000</v>
      </c>
      <c r="S22" s="10">
        <v>740000000</v>
      </c>
      <c r="T22" s="10">
        <v>945200000</v>
      </c>
      <c r="U22" s="10">
        <v>1054600000</v>
      </c>
      <c r="V22" s="10">
        <v>1199400000</v>
      </c>
      <c r="W22" s="10">
        <v>1374500000</v>
      </c>
      <c r="X22" s="10">
        <v>1049800000</v>
      </c>
      <c r="Y22" s="10">
        <v>1821000000</v>
      </c>
      <c r="Z22" s="10">
        <v>1577100000</v>
      </c>
    </row>
    <row r="23" spans="1:32" ht="19" x14ac:dyDescent="0.25">
      <c r="A23" s="5" t="s">
        <v>17</v>
      </c>
      <c r="B23" s="2" t="s">
        <v>94</v>
      </c>
      <c r="C23" s="2">
        <v>-1.9180999999999999</v>
      </c>
      <c r="D23" s="2">
        <v>-0.8367</v>
      </c>
      <c r="E23" s="2">
        <v>-0.39450000000000002</v>
      </c>
      <c r="F23" s="2">
        <v>-0.28070000000000001</v>
      </c>
      <c r="G23" s="2">
        <v>-0.12959999999999999</v>
      </c>
      <c r="H23" s="2">
        <v>0.15260000000000001</v>
      </c>
      <c r="I23" s="2">
        <v>0.30249999999999999</v>
      </c>
      <c r="J23" s="2">
        <v>0.28810000000000002</v>
      </c>
      <c r="K23" s="2">
        <v>0.34410000000000002</v>
      </c>
      <c r="L23" s="2">
        <v>0.3553</v>
      </c>
      <c r="M23" s="2">
        <v>0.35870000000000002</v>
      </c>
      <c r="N23" s="2">
        <v>0.39290000000000003</v>
      </c>
      <c r="O23" s="2">
        <v>0.39539999999999997</v>
      </c>
      <c r="P23" s="2">
        <v>0.40300000000000002</v>
      </c>
      <c r="Q23" s="2">
        <v>0.37640000000000001</v>
      </c>
      <c r="R23" s="2">
        <v>0.25559999999999999</v>
      </c>
      <c r="S23" s="2">
        <v>0.31040000000000001</v>
      </c>
      <c r="T23" s="2">
        <v>0.34949999999999998</v>
      </c>
      <c r="U23" s="2">
        <v>0.33710000000000001</v>
      </c>
      <c r="V23" s="2">
        <v>0.3221</v>
      </c>
      <c r="W23" s="2">
        <v>0.30690000000000001</v>
      </c>
      <c r="X23" s="2">
        <v>0.2409</v>
      </c>
      <c r="Y23" s="2">
        <v>0.31890000000000002</v>
      </c>
      <c r="Z23" s="2">
        <v>0.2535</v>
      </c>
    </row>
    <row r="24" spans="1:32" ht="19" x14ac:dyDescent="0.25">
      <c r="A24" s="5" t="s">
        <v>18</v>
      </c>
      <c r="B24" s="1" t="s">
        <v>92</v>
      </c>
      <c r="C24" s="1" t="s">
        <v>92</v>
      </c>
      <c r="D24" s="1">
        <v>-108000</v>
      </c>
      <c r="E24" s="1">
        <v>42000</v>
      </c>
      <c r="F24" s="1">
        <v>-43000</v>
      </c>
      <c r="G24" s="1">
        <v>394000</v>
      </c>
      <c r="H24" s="1">
        <v>3020000</v>
      </c>
      <c r="I24" s="1">
        <v>5035000</v>
      </c>
      <c r="J24" s="1">
        <v>12783000</v>
      </c>
      <c r="K24" s="1">
        <v>30492000</v>
      </c>
      <c r="L24" s="1">
        <v>24368000</v>
      </c>
      <c r="M24" s="1">
        <v>18672000</v>
      </c>
      <c r="N24" s="1">
        <v>17100000</v>
      </c>
      <c r="O24" s="1">
        <v>14900000</v>
      </c>
      <c r="P24" s="1">
        <v>15800000</v>
      </c>
      <c r="Q24" s="1">
        <v>18400000</v>
      </c>
      <c r="R24" s="1">
        <v>4200000</v>
      </c>
      <c r="S24" s="1">
        <v>18500000</v>
      </c>
      <c r="T24" s="1">
        <v>35600000</v>
      </c>
      <c r="U24" s="1">
        <v>41900000</v>
      </c>
      <c r="V24" s="1">
        <v>80100000</v>
      </c>
      <c r="W24" s="1">
        <v>127700000</v>
      </c>
      <c r="X24" s="1">
        <v>157200000</v>
      </c>
      <c r="Y24" s="1">
        <v>69300000</v>
      </c>
      <c r="Z24" s="1">
        <v>29700000</v>
      </c>
    </row>
    <row r="25" spans="1:32" ht="19" x14ac:dyDescent="0.25">
      <c r="A25" s="6" t="s">
        <v>19</v>
      </c>
      <c r="B25" s="10" t="s">
        <v>92</v>
      </c>
      <c r="C25" s="10" t="s">
        <v>92</v>
      </c>
      <c r="D25" s="10" t="s">
        <v>92</v>
      </c>
      <c r="E25" s="10" t="s">
        <v>92</v>
      </c>
      <c r="F25" s="10" t="s">
        <v>92</v>
      </c>
      <c r="G25" s="10" t="s">
        <v>92</v>
      </c>
      <c r="H25" s="10">
        <v>24204000</v>
      </c>
      <c r="I25" s="10">
        <v>73807000</v>
      </c>
      <c r="J25" s="10">
        <v>120138000</v>
      </c>
      <c r="K25" s="10">
        <v>237234000</v>
      </c>
      <c r="L25" s="10">
        <v>335203000</v>
      </c>
      <c r="M25" s="10">
        <v>396111000</v>
      </c>
      <c r="N25" s="10">
        <v>572300000</v>
      </c>
      <c r="O25" s="10">
        <v>709700000</v>
      </c>
      <c r="P25" s="10">
        <v>893900000</v>
      </c>
      <c r="Q25" s="10">
        <v>870900000</v>
      </c>
      <c r="R25" s="10">
        <v>549000000</v>
      </c>
      <c r="S25" s="10">
        <v>758500000</v>
      </c>
      <c r="T25" s="10">
        <v>980800000</v>
      </c>
      <c r="U25" s="10">
        <v>1096500000</v>
      </c>
      <c r="V25" s="10">
        <v>1279500000</v>
      </c>
      <c r="W25" s="10">
        <v>1502200000</v>
      </c>
      <c r="X25" s="10">
        <v>1207000000</v>
      </c>
      <c r="Y25" s="10">
        <v>1890300000</v>
      </c>
      <c r="Z25" s="10">
        <v>1606800000</v>
      </c>
    </row>
    <row r="26" spans="1:32" ht="19" x14ac:dyDescent="0.25">
      <c r="A26" s="5" t="s">
        <v>20</v>
      </c>
      <c r="B26" s="2" t="s">
        <v>92</v>
      </c>
      <c r="C26" s="2" t="s">
        <v>92</v>
      </c>
      <c r="D26" s="2" t="s">
        <v>92</v>
      </c>
      <c r="E26" s="2" t="s">
        <v>92</v>
      </c>
      <c r="F26" s="2" t="s">
        <v>92</v>
      </c>
      <c r="G26" s="2" t="s">
        <v>92</v>
      </c>
      <c r="H26" s="2">
        <v>0.1744</v>
      </c>
      <c r="I26" s="2">
        <v>0.32469999999999999</v>
      </c>
      <c r="J26" s="2">
        <v>0.32240000000000002</v>
      </c>
      <c r="K26" s="2">
        <v>0.39479999999999998</v>
      </c>
      <c r="L26" s="2">
        <v>0.3831</v>
      </c>
      <c r="M26" s="2">
        <v>0.3765</v>
      </c>
      <c r="N26" s="2">
        <v>0.40500000000000003</v>
      </c>
      <c r="O26" s="2">
        <v>0.40389999999999998</v>
      </c>
      <c r="P26" s="2">
        <v>0.4103</v>
      </c>
      <c r="Q26" s="2">
        <v>0.38450000000000001</v>
      </c>
      <c r="R26" s="2">
        <v>0.25750000000000001</v>
      </c>
      <c r="S26" s="2">
        <v>0.31809999999999999</v>
      </c>
      <c r="T26" s="2">
        <v>0.36270000000000002</v>
      </c>
      <c r="U26" s="2">
        <v>0.35039999999999999</v>
      </c>
      <c r="V26" s="2">
        <v>0.34360000000000002</v>
      </c>
      <c r="W26" s="2">
        <v>0.33539999999999998</v>
      </c>
      <c r="X26" s="2">
        <v>0.27689999999999998</v>
      </c>
      <c r="Y26" s="2">
        <v>0.33100000000000002</v>
      </c>
      <c r="Z26" s="2">
        <v>0.25819999999999999</v>
      </c>
    </row>
    <row r="27" spans="1:32" ht="19" x14ac:dyDescent="0.25">
      <c r="A27" s="5" t="s">
        <v>21</v>
      </c>
      <c r="B27" s="1" t="s">
        <v>92</v>
      </c>
      <c r="C27" s="1" t="s">
        <v>92</v>
      </c>
      <c r="D27" s="1" t="s">
        <v>92</v>
      </c>
      <c r="E27" s="1" t="s">
        <v>92</v>
      </c>
      <c r="F27" s="1" t="s">
        <v>92</v>
      </c>
      <c r="G27" s="1" t="s">
        <v>92</v>
      </c>
      <c r="H27" s="1">
        <v>726000</v>
      </c>
      <c r="I27" s="1">
        <v>-20327000</v>
      </c>
      <c r="J27" s="1">
        <v>48094000</v>
      </c>
      <c r="K27" s="1">
        <v>92697000</v>
      </c>
      <c r="L27" s="1">
        <v>130888000</v>
      </c>
      <c r="M27" s="1">
        <v>163505000</v>
      </c>
      <c r="N27" s="1">
        <v>190500000</v>
      </c>
      <c r="O27" s="1">
        <v>214600000</v>
      </c>
      <c r="P27" s="1">
        <v>237300000</v>
      </c>
      <c r="Q27" s="1">
        <v>199900000</v>
      </c>
      <c r="R27" s="1">
        <v>130200000</v>
      </c>
      <c r="S27" s="1">
        <v>169700000</v>
      </c>
      <c r="T27" s="1">
        <v>244900000</v>
      </c>
      <c r="U27" s="1">
        <v>436500000</v>
      </c>
      <c r="V27" s="1">
        <v>154500000</v>
      </c>
      <c r="W27" s="1">
        <v>120400000</v>
      </c>
      <c r="X27" s="1">
        <v>140200000</v>
      </c>
      <c r="Y27" s="1">
        <v>162200000</v>
      </c>
      <c r="Z27" s="1">
        <v>262400000</v>
      </c>
    </row>
    <row r="28" spans="1:32" ht="20" thickBot="1" x14ac:dyDescent="0.3">
      <c r="A28" s="7" t="s">
        <v>22</v>
      </c>
      <c r="B28" s="11">
        <v>-29443000</v>
      </c>
      <c r="C28" s="11">
        <v>-18415000</v>
      </c>
      <c r="D28" s="11">
        <v>-18523000</v>
      </c>
      <c r="E28" s="11">
        <v>-16700000</v>
      </c>
      <c r="F28" s="11">
        <v>-18421000</v>
      </c>
      <c r="G28" s="11">
        <v>-9623000</v>
      </c>
      <c r="H28" s="11">
        <v>23478000</v>
      </c>
      <c r="I28" s="11">
        <v>94134000</v>
      </c>
      <c r="J28" s="11">
        <v>72044000</v>
      </c>
      <c r="K28" s="11">
        <v>144537000</v>
      </c>
      <c r="L28" s="11">
        <v>204315000</v>
      </c>
      <c r="M28" s="11">
        <v>232606000</v>
      </c>
      <c r="N28" s="11">
        <v>381800000</v>
      </c>
      <c r="O28" s="11">
        <v>495100000</v>
      </c>
      <c r="P28" s="11">
        <v>656600000</v>
      </c>
      <c r="Q28" s="11">
        <v>671000000</v>
      </c>
      <c r="R28" s="11">
        <v>418800000</v>
      </c>
      <c r="S28" s="11">
        <v>588800000</v>
      </c>
      <c r="T28" s="11">
        <v>735900000</v>
      </c>
      <c r="U28" s="11">
        <v>660000000</v>
      </c>
      <c r="V28" s="11">
        <v>1127900000</v>
      </c>
      <c r="W28" s="11">
        <v>1379300000</v>
      </c>
      <c r="X28" s="11">
        <v>1060600000</v>
      </c>
      <c r="Y28" s="11">
        <v>1704600000</v>
      </c>
      <c r="Z28" s="11">
        <v>1322300000</v>
      </c>
    </row>
    <row r="29" spans="1:32" ht="20" customHeight="1" thickTop="1" x14ac:dyDescent="0.25">
      <c r="A29" s="14" t="s">
        <v>103</v>
      </c>
      <c r="B29" s="1"/>
      <c r="C29" s="15">
        <f>(C28/B28)-1</f>
        <v>-0.37455422341473354</v>
      </c>
      <c r="D29" s="15">
        <f>(D28/C28)-1</f>
        <v>5.8647841433614456E-3</v>
      </c>
      <c r="E29" s="15">
        <f>(E28/D28)-1</f>
        <v>-9.8418182799762444E-2</v>
      </c>
      <c r="F29" s="15">
        <f t="shared" ref="F29:W29" si="7">(F28/E28)-1</f>
        <v>0.10305389221556882</v>
      </c>
      <c r="G29" s="15">
        <f t="shared" si="7"/>
        <v>-0.4776070788773682</v>
      </c>
      <c r="H29" s="15">
        <f t="shared" si="7"/>
        <v>-3.4397796944819703</v>
      </c>
      <c r="I29" s="15">
        <f t="shared" si="7"/>
        <v>3.0094556606184515</v>
      </c>
      <c r="J29" s="15">
        <f t="shared" si="7"/>
        <v>-0.23466547687339323</v>
      </c>
      <c r="K29" s="15">
        <f t="shared" si="7"/>
        <v>1.0062323024818167</v>
      </c>
      <c r="L29" s="15">
        <f t="shared" si="7"/>
        <v>0.41358268125116759</v>
      </c>
      <c r="M29" s="15">
        <f t="shared" si="7"/>
        <v>0.13846756234246138</v>
      </c>
      <c r="N29" s="15">
        <f t="shared" si="7"/>
        <v>0.64140219942735777</v>
      </c>
      <c r="O29" s="15">
        <f t="shared" si="7"/>
        <v>0.29675222629649034</v>
      </c>
      <c r="P29" s="15">
        <f t="shared" si="7"/>
        <v>0.32619672793375076</v>
      </c>
      <c r="Q29" s="15">
        <f t="shared" si="7"/>
        <v>2.1931160523910975E-2</v>
      </c>
      <c r="R29" s="15">
        <f t="shared" si="7"/>
        <v>-0.37585692995529063</v>
      </c>
      <c r="S29" s="15">
        <f t="shared" si="7"/>
        <v>0.40592168099331416</v>
      </c>
      <c r="T29" s="15">
        <f t="shared" si="7"/>
        <v>0.24983016304347827</v>
      </c>
      <c r="U29" s="15">
        <f t="shared" si="7"/>
        <v>-0.10313901345291476</v>
      </c>
      <c r="V29" s="15">
        <f t="shared" si="7"/>
        <v>0.70893939393939398</v>
      </c>
      <c r="W29" s="15">
        <f t="shared" si="7"/>
        <v>0.22289210036350737</v>
      </c>
      <c r="X29" s="15">
        <f t="shared" ref="X29" si="8">(X28/W28)-1</f>
        <v>-0.23105923294424713</v>
      </c>
      <c r="Y29" s="15">
        <f t="shared" ref="Y29" si="9">(Y28/X28)-1</f>
        <v>0.60720346973411288</v>
      </c>
      <c r="Z29" s="15">
        <f t="shared" ref="Z29" si="10">(Z28/Y28)-1</f>
        <v>-0.22427548985099144</v>
      </c>
    </row>
    <row r="30" spans="1:32" ht="19" x14ac:dyDescent="0.25">
      <c r="A30" s="5" t="s">
        <v>23</v>
      </c>
      <c r="B30" s="2" t="s">
        <v>94</v>
      </c>
      <c r="C30" s="2">
        <v>-1.8068</v>
      </c>
      <c r="D30" s="2">
        <v>-0.69569999999999999</v>
      </c>
      <c r="E30" s="2">
        <v>-0.32319999999999999</v>
      </c>
      <c r="F30" s="2">
        <v>-0.25580000000000003</v>
      </c>
      <c r="G30" s="2">
        <v>-0.105</v>
      </c>
      <c r="H30" s="2">
        <v>0.1691</v>
      </c>
      <c r="I30" s="2">
        <v>0.41410000000000002</v>
      </c>
      <c r="J30" s="2">
        <v>0.1933</v>
      </c>
      <c r="K30" s="2">
        <v>0.24060000000000001</v>
      </c>
      <c r="L30" s="2">
        <v>0.23350000000000001</v>
      </c>
      <c r="M30" s="2">
        <v>0.22109999999999999</v>
      </c>
      <c r="N30" s="2">
        <v>0.2702</v>
      </c>
      <c r="O30" s="2">
        <v>0.28170000000000001</v>
      </c>
      <c r="P30" s="2">
        <v>0.3014</v>
      </c>
      <c r="Q30" s="2">
        <v>0.29620000000000002</v>
      </c>
      <c r="R30" s="2">
        <v>0.19650000000000001</v>
      </c>
      <c r="S30" s="2">
        <v>0.24690000000000001</v>
      </c>
      <c r="T30" s="2">
        <v>0.27210000000000001</v>
      </c>
      <c r="U30" s="2">
        <v>0.2109</v>
      </c>
      <c r="V30" s="2">
        <v>0.3029</v>
      </c>
      <c r="W30" s="2">
        <v>0.308</v>
      </c>
      <c r="X30" s="2">
        <v>0.24329999999999999</v>
      </c>
      <c r="Y30" s="2">
        <v>0.29849999999999999</v>
      </c>
      <c r="Z30" s="2">
        <v>0.21249999999999999</v>
      </c>
    </row>
    <row r="31" spans="1:32" ht="19" x14ac:dyDescent="0.25">
      <c r="A31" s="5" t="s">
        <v>24</v>
      </c>
      <c r="B31" s="12">
        <v>-1.81</v>
      </c>
      <c r="C31" s="12">
        <v>-0.85</v>
      </c>
      <c r="D31" s="12">
        <v>-0.17</v>
      </c>
      <c r="E31" s="12">
        <v>-0.1</v>
      </c>
      <c r="F31" s="12">
        <v>-0.11</v>
      </c>
      <c r="G31" s="12">
        <v>-0.05</v>
      </c>
      <c r="H31" s="12">
        <v>0.08</v>
      </c>
      <c r="I31" s="12">
        <v>0.3</v>
      </c>
      <c r="J31" s="12">
        <v>0.22</v>
      </c>
      <c r="K31" s="12">
        <v>0.42</v>
      </c>
      <c r="L31" s="12">
        <v>0.57999999999999996</v>
      </c>
      <c r="M31" s="12">
        <v>0.67</v>
      </c>
      <c r="N31" s="12">
        <v>1.08</v>
      </c>
      <c r="O31" s="12">
        <v>1.4</v>
      </c>
      <c r="P31" s="12">
        <v>1.83</v>
      </c>
      <c r="Q31" s="12">
        <v>1.86</v>
      </c>
      <c r="R31" s="12">
        <v>1.26</v>
      </c>
      <c r="S31" s="12">
        <v>1.76</v>
      </c>
      <c r="T31" s="12">
        <v>2.13</v>
      </c>
      <c r="U31" s="12">
        <v>1.97</v>
      </c>
      <c r="V31" s="12">
        <v>3.31</v>
      </c>
      <c r="W31" s="12">
        <v>3.98</v>
      </c>
      <c r="X31" s="12">
        <v>3.02</v>
      </c>
      <c r="Y31" s="12">
        <v>4.8499999999999996</v>
      </c>
      <c r="Z31" s="12">
        <v>3.71</v>
      </c>
    </row>
    <row r="32" spans="1:32" ht="19" x14ac:dyDescent="0.25">
      <c r="A32" s="5" t="s">
        <v>25</v>
      </c>
      <c r="B32" s="12">
        <v>-1.81</v>
      </c>
      <c r="C32" s="12">
        <v>-0.85</v>
      </c>
      <c r="D32" s="12">
        <v>-0.17</v>
      </c>
      <c r="E32" s="12">
        <v>-0.1</v>
      </c>
      <c r="F32" s="12">
        <v>-0.11</v>
      </c>
      <c r="G32" s="12">
        <v>-0.05</v>
      </c>
      <c r="H32" s="12">
        <v>7.0000000000000007E-2</v>
      </c>
      <c r="I32" s="12">
        <v>0.28000000000000003</v>
      </c>
      <c r="J32" s="12">
        <v>0.21</v>
      </c>
      <c r="K32" s="12">
        <v>0.41</v>
      </c>
      <c r="L32" s="12">
        <v>0.56999999999999995</v>
      </c>
      <c r="M32" s="12">
        <v>0.66</v>
      </c>
      <c r="N32" s="12">
        <v>1.05</v>
      </c>
      <c r="O32" s="12">
        <v>1.37</v>
      </c>
      <c r="P32" s="12">
        <v>1.78</v>
      </c>
      <c r="Q32" s="12">
        <v>1.86</v>
      </c>
      <c r="R32" s="12">
        <v>1.23</v>
      </c>
      <c r="S32" s="12">
        <v>1.73</v>
      </c>
      <c r="T32" s="12">
        <v>2.08</v>
      </c>
      <c r="U32" s="12">
        <v>1.89</v>
      </c>
      <c r="V32" s="12">
        <v>3.16</v>
      </c>
      <c r="W32" s="12">
        <v>3.85</v>
      </c>
      <c r="X32" s="12">
        <v>2.94</v>
      </c>
      <c r="Y32" s="12">
        <v>4.7300000000000004</v>
      </c>
      <c r="Z32" s="12">
        <v>3.6</v>
      </c>
    </row>
    <row r="33" spans="1:26" ht="19" x14ac:dyDescent="0.25">
      <c r="A33" s="5" t="s">
        <v>26</v>
      </c>
      <c r="B33" s="1">
        <v>16285500</v>
      </c>
      <c r="C33" s="1">
        <v>21768597</v>
      </c>
      <c r="D33" s="1">
        <v>107082000</v>
      </c>
      <c r="E33" s="1">
        <v>161167500</v>
      </c>
      <c r="F33" s="1">
        <v>164061000</v>
      </c>
      <c r="G33" s="1">
        <v>212634000</v>
      </c>
      <c r="H33" s="1">
        <v>303237000</v>
      </c>
      <c r="I33" s="1">
        <v>315630000</v>
      </c>
      <c r="J33" s="1">
        <v>330633000</v>
      </c>
      <c r="K33" s="1">
        <v>340479000</v>
      </c>
      <c r="L33" s="1">
        <v>349893000</v>
      </c>
      <c r="M33" s="1">
        <v>344682000</v>
      </c>
      <c r="N33" s="1">
        <v>352800000</v>
      </c>
      <c r="O33" s="1">
        <v>352800000</v>
      </c>
      <c r="P33" s="1">
        <v>358200000</v>
      </c>
      <c r="Q33" s="1">
        <v>360968320</v>
      </c>
      <c r="R33" s="1">
        <v>332100000</v>
      </c>
      <c r="S33" s="1">
        <v>333900000</v>
      </c>
      <c r="T33" s="1">
        <v>344700000</v>
      </c>
      <c r="U33" s="1">
        <v>335100000</v>
      </c>
      <c r="V33" s="1">
        <v>341100000</v>
      </c>
      <c r="W33" s="1">
        <v>346200000</v>
      </c>
      <c r="X33" s="1">
        <v>351000000</v>
      </c>
      <c r="Y33" s="1">
        <v>356799999</v>
      </c>
      <c r="Z33" s="1">
        <v>356799999</v>
      </c>
    </row>
    <row r="34" spans="1:26" ht="19" x14ac:dyDescent="0.25">
      <c r="A34" s="5" t="s">
        <v>27</v>
      </c>
      <c r="B34" s="1">
        <v>16285500</v>
      </c>
      <c r="C34" s="1">
        <v>21768597</v>
      </c>
      <c r="D34" s="1">
        <v>107082000</v>
      </c>
      <c r="E34" s="1">
        <v>161167500</v>
      </c>
      <c r="F34" s="1">
        <v>164061000</v>
      </c>
      <c r="G34" s="1">
        <v>212634000</v>
      </c>
      <c r="H34" s="1">
        <v>314784000</v>
      </c>
      <c r="I34" s="1">
        <v>337392000</v>
      </c>
      <c r="J34" s="1">
        <v>342837000</v>
      </c>
      <c r="K34" s="1">
        <v>351189000</v>
      </c>
      <c r="L34" s="1">
        <v>359487000</v>
      </c>
      <c r="M34" s="1">
        <v>352845000</v>
      </c>
      <c r="N34" s="1">
        <v>362700000</v>
      </c>
      <c r="O34" s="1">
        <v>361800000</v>
      </c>
      <c r="P34" s="1">
        <v>369900000</v>
      </c>
      <c r="Q34" s="1">
        <v>360968320</v>
      </c>
      <c r="R34" s="1">
        <v>339300000</v>
      </c>
      <c r="S34" s="1">
        <v>341100000</v>
      </c>
      <c r="T34" s="1">
        <v>353700000</v>
      </c>
      <c r="U34" s="1">
        <v>348900000</v>
      </c>
      <c r="V34" s="1">
        <v>356400000</v>
      </c>
      <c r="W34" s="1">
        <v>358500000</v>
      </c>
      <c r="X34" s="1">
        <v>360900000</v>
      </c>
      <c r="Y34" s="1">
        <v>366800000</v>
      </c>
      <c r="Z34" s="1">
        <v>366800000</v>
      </c>
    </row>
    <row r="35" spans="1:26" ht="20" customHeight="1" x14ac:dyDescent="0.25">
      <c r="A35" s="14" t="s">
        <v>104</v>
      </c>
      <c r="B35" s="1"/>
      <c r="C35" s="22">
        <f>(C34-B34)/B34</f>
        <v>0.33668582481348441</v>
      </c>
      <c r="D35" s="22">
        <f t="shared" ref="D35:W35" si="11">(D34-C34)/C34</f>
        <v>3.9191043409917508</v>
      </c>
      <c r="E35" s="22">
        <f t="shared" si="11"/>
        <v>0.50508488821650699</v>
      </c>
      <c r="F35" s="22">
        <f t="shared" si="11"/>
        <v>1.7953371492391457E-2</v>
      </c>
      <c r="G35" s="22">
        <f t="shared" si="11"/>
        <v>0.29606670689560588</v>
      </c>
      <c r="H35" s="22">
        <f t="shared" si="11"/>
        <v>0.48040294590705157</v>
      </c>
      <c r="I35" s="22">
        <f t="shared" si="11"/>
        <v>7.182067703568161E-2</v>
      </c>
      <c r="J35" s="22">
        <f t="shared" si="11"/>
        <v>1.613849765258216E-2</v>
      </c>
      <c r="K35" s="22">
        <f t="shared" si="11"/>
        <v>2.4361431234085004E-2</v>
      </c>
      <c r="L35" s="22">
        <f t="shared" si="11"/>
        <v>2.3628302708797826E-2</v>
      </c>
      <c r="M35" s="22">
        <f t="shared" si="11"/>
        <v>-1.8476328768495105E-2</v>
      </c>
      <c r="N35" s="22">
        <f t="shared" si="11"/>
        <v>2.7930110955235302E-2</v>
      </c>
      <c r="O35" s="22">
        <f t="shared" si="11"/>
        <v>-2.4813895781637717E-3</v>
      </c>
      <c r="P35" s="22">
        <f t="shared" si="11"/>
        <v>2.2388059701492536E-2</v>
      </c>
      <c r="Q35" s="22">
        <f t="shared" si="11"/>
        <v>-2.4146201676128683E-2</v>
      </c>
      <c r="R35" s="22">
        <f t="shared" si="11"/>
        <v>-6.0028314950187317E-2</v>
      </c>
      <c r="S35" s="22">
        <f t="shared" si="11"/>
        <v>5.3050397877984082E-3</v>
      </c>
      <c r="T35" s="22">
        <f t="shared" si="11"/>
        <v>3.6939313984168866E-2</v>
      </c>
      <c r="U35" s="22">
        <f t="shared" si="11"/>
        <v>-1.3570822731128074E-2</v>
      </c>
      <c r="V35" s="22">
        <f t="shared" si="11"/>
        <v>2.1496130696474634E-2</v>
      </c>
      <c r="W35" s="22">
        <f t="shared" si="11"/>
        <v>5.8922558922558923E-3</v>
      </c>
      <c r="X35" s="22">
        <f t="shared" ref="X35" si="12">(X34-W34)/W34</f>
        <v>6.6945606694560665E-3</v>
      </c>
      <c r="Y35" s="22">
        <f t="shared" ref="Y35" si="13">(Y34-X34)/X34</f>
        <v>1.6348018841784429E-2</v>
      </c>
      <c r="Z35" s="22">
        <f t="shared" ref="Z35" si="14">(Z34-Y34)/Y34</f>
        <v>0</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t="s">
        <v>92</v>
      </c>
      <c r="C38" s="1" t="s">
        <v>92</v>
      </c>
      <c r="D38" s="1">
        <v>22657000</v>
      </c>
      <c r="E38" s="1">
        <v>10487000</v>
      </c>
      <c r="F38" s="1">
        <v>17607000</v>
      </c>
      <c r="G38" s="1">
        <v>11335000</v>
      </c>
      <c r="H38" s="1">
        <v>5771000</v>
      </c>
      <c r="I38" s="1">
        <v>5508000</v>
      </c>
      <c r="J38" s="1">
        <v>34390000</v>
      </c>
      <c r="K38" s="1">
        <v>122825000</v>
      </c>
      <c r="L38" s="1">
        <v>194623000</v>
      </c>
      <c r="M38" s="1">
        <v>221437000</v>
      </c>
      <c r="N38" s="1">
        <v>279800000</v>
      </c>
      <c r="O38" s="1">
        <v>465800000</v>
      </c>
      <c r="P38" s="1">
        <v>553700000</v>
      </c>
      <c r="Q38" s="1">
        <v>782100000</v>
      </c>
      <c r="R38" s="1">
        <v>600300000</v>
      </c>
      <c r="S38" s="1">
        <v>714600000</v>
      </c>
      <c r="T38" s="1">
        <v>1036600000</v>
      </c>
      <c r="U38" s="1">
        <v>648200000</v>
      </c>
      <c r="V38" s="1">
        <v>857900000</v>
      </c>
      <c r="W38" s="1">
        <v>1167600000</v>
      </c>
      <c r="X38" s="1">
        <v>1622600000</v>
      </c>
      <c r="Y38" s="1">
        <v>1290900000</v>
      </c>
      <c r="Z38" s="1">
        <v>1580000000</v>
      </c>
    </row>
    <row r="39" spans="1:26" ht="19" x14ac:dyDescent="0.25">
      <c r="A39" s="5" t="s">
        <v>31</v>
      </c>
      <c r="B39" s="1" t="s">
        <v>92</v>
      </c>
      <c r="C39" s="1" t="s">
        <v>92</v>
      </c>
      <c r="D39" s="1">
        <v>66784000</v>
      </c>
      <c r="E39" s="1">
        <v>56174000</v>
      </c>
      <c r="F39" s="1">
        <v>33232000</v>
      </c>
      <c r="G39" s="1">
        <v>101614000</v>
      </c>
      <c r="H39" s="1">
        <v>126267000</v>
      </c>
      <c r="I39" s="1">
        <v>123679000</v>
      </c>
      <c r="J39" s="1">
        <v>205353000</v>
      </c>
      <c r="K39" s="1">
        <v>304642000</v>
      </c>
      <c r="L39" s="1">
        <v>256746000</v>
      </c>
      <c r="M39" s="1">
        <v>333998000</v>
      </c>
      <c r="N39" s="1">
        <v>630600000</v>
      </c>
      <c r="O39" s="1">
        <v>563400000</v>
      </c>
      <c r="P39" s="1">
        <v>770700000</v>
      </c>
      <c r="Q39" s="1">
        <v>621400000</v>
      </c>
      <c r="R39" s="1">
        <v>632200000</v>
      </c>
      <c r="S39" s="1">
        <v>845200000</v>
      </c>
      <c r="T39" s="1">
        <v>1518000000</v>
      </c>
      <c r="U39" s="1">
        <v>1312400000</v>
      </c>
      <c r="V39" s="1">
        <v>2205200000</v>
      </c>
      <c r="W39" s="1">
        <v>2054100000</v>
      </c>
      <c r="X39" s="1">
        <v>3548900000</v>
      </c>
      <c r="Y39" s="1">
        <v>2940000000</v>
      </c>
      <c r="Z39" s="1" t="s">
        <v>92</v>
      </c>
    </row>
    <row r="40" spans="1:26" ht="19" x14ac:dyDescent="0.25">
      <c r="A40" s="5" t="s">
        <v>32</v>
      </c>
      <c r="B40" s="1" t="s">
        <v>92</v>
      </c>
      <c r="C40" s="1" t="s">
        <v>92</v>
      </c>
      <c r="D40" s="1">
        <v>89441000</v>
      </c>
      <c r="E40" s="1">
        <v>66661000</v>
      </c>
      <c r="F40" s="1">
        <v>50839000</v>
      </c>
      <c r="G40" s="1">
        <v>112949000</v>
      </c>
      <c r="H40" s="1">
        <v>132038000</v>
      </c>
      <c r="I40" s="1">
        <v>129187000</v>
      </c>
      <c r="J40" s="1">
        <v>239743000</v>
      </c>
      <c r="K40" s="1">
        <v>427467000</v>
      </c>
      <c r="L40" s="1">
        <v>451369000</v>
      </c>
      <c r="M40" s="1">
        <v>555435000</v>
      </c>
      <c r="N40" s="1">
        <v>910400000</v>
      </c>
      <c r="O40" s="1">
        <v>1029200000</v>
      </c>
      <c r="P40" s="1">
        <v>1324400000</v>
      </c>
      <c r="Q40" s="1">
        <v>1403500000</v>
      </c>
      <c r="R40" s="1">
        <v>1232500000</v>
      </c>
      <c r="S40" s="1">
        <v>1559800000</v>
      </c>
      <c r="T40" s="1">
        <v>2554600000</v>
      </c>
      <c r="U40" s="1">
        <v>1960600000</v>
      </c>
      <c r="V40" s="1">
        <v>3063100000</v>
      </c>
      <c r="W40" s="1">
        <v>3221700000</v>
      </c>
      <c r="X40" s="1">
        <v>5171500000</v>
      </c>
      <c r="Y40" s="1">
        <v>4230900000</v>
      </c>
      <c r="Z40" s="1">
        <v>6741500000</v>
      </c>
    </row>
    <row r="41" spans="1:26" ht="19" x14ac:dyDescent="0.25">
      <c r="A41" s="5" t="s">
        <v>33</v>
      </c>
      <c r="B41" s="1" t="s">
        <v>92</v>
      </c>
      <c r="C41" s="1" t="s">
        <v>92</v>
      </c>
      <c r="D41" s="1">
        <v>6444000</v>
      </c>
      <c r="E41" s="1">
        <v>13248000</v>
      </c>
      <c r="F41" s="1">
        <v>16887000</v>
      </c>
      <c r="G41" s="1">
        <v>26820000</v>
      </c>
      <c r="H41" s="1">
        <v>35443000</v>
      </c>
      <c r="I41" s="1">
        <v>52849000</v>
      </c>
      <c r="J41" s="1">
        <v>94680000</v>
      </c>
      <c r="K41" s="1">
        <v>130370000</v>
      </c>
      <c r="L41" s="1">
        <v>170107000</v>
      </c>
      <c r="M41" s="1">
        <v>205384000</v>
      </c>
      <c r="N41" s="1">
        <v>246800000</v>
      </c>
      <c r="O41" s="1">
        <v>297900000</v>
      </c>
      <c r="P41" s="1">
        <v>370300000</v>
      </c>
      <c r="Q41" s="1">
        <v>301400000</v>
      </c>
      <c r="R41" s="1">
        <v>315100000</v>
      </c>
      <c r="S41" s="1">
        <v>394300000</v>
      </c>
      <c r="T41" s="1">
        <v>430200000</v>
      </c>
      <c r="U41" s="1">
        <v>511900000</v>
      </c>
      <c r="V41" s="1">
        <v>682300000</v>
      </c>
      <c r="W41" s="1">
        <v>645200000</v>
      </c>
      <c r="X41" s="1">
        <v>726600000</v>
      </c>
      <c r="Y41" s="1">
        <v>893000000</v>
      </c>
      <c r="Z41" s="1">
        <v>942100000</v>
      </c>
    </row>
    <row r="42" spans="1:26" ht="19" x14ac:dyDescent="0.25">
      <c r="A42" s="5" t="s">
        <v>34</v>
      </c>
      <c r="B42" s="1" t="s">
        <v>92</v>
      </c>
      <c r="C42" s="1" t="s">
        <v>92</v>
      </c>
      <c r="D42" s="1">
        <v>6076000</v>
      </c>
      <c r="E42" s="1">
        <v>6182000</v>
      </c>
      <c r="F42" s="1">
        <v>8738000</v>
      </c>
      <c r="G42" s="1">
        <v>8788000</v>
      </c>
      <c r="H42" s="1">
        <v>5966000</v>
      </c>
      <c r="I42" s="1">
        <v>15170000</v>
      </c>
      <c r="J42" s="1">
        <v>24295000</v>
      </c>
      <c r="K42" s="1">
        <v>32416000</v>
      </c>
      <c r="L42" s="1">
        <v>63460000</v>
      </c>
      <c r="M42" s="1">
        <v>57600000</v>
      </c>
      <c r="N42" s="1">
        <v>86800000</v>
      </c>
      <c r="O42" s="1">
        <v>112100000</v>
      </c>
      <c r="P42" s="1">
        <v>121500000</v>
      </c>
      <c r="Q42" s="1">
        <v>179600000</v>
      </c>
      <c r="R42" s="1">
        <v>181700000</v>
      </c>
      <c r="S42" s="1">
        <v>167900000</v>
      </c>
      <c r="T42" s="1">
        <v>182300000</v>
      </c>
      <c r="U42" s="1">
        <v>241200000</v>
      </c>
      <c r="V42" s="1">
        <v>409000000</v>
      </c>
      <c r="W42" s="1">
        <v>595500000</v>
      </c>
      <c r="X42" s="1">
        <v>601500000</v>
      </c>
      <c r="Y42" s="1">
        <v>587100000</v>
      </c>
      <c r="Z42" s="1">
        <v>893200000</v>
      </c>
    </row>
    <row r="43" spans="1:26" ht="19" x14ac:dyDescent="0.25">
      <c r="A43" s="5" t="s">
        <v>35</v>
      </c>
      <c r="B43" s="1" t="s">
        <v>92</v>
      </c>
      <c r="C43" s="1" t="s">
        <v>92</v>
      </c>
      <c r="D43" s="1">
        <v>1705000</v>
      </c>
      <c r="E43" s="1">
        <v>3128000</v>
      </c>
      <c r="F43" s="1">
        <v>2161000</v>
      </c>
      <c r="G43" s="1">
        <v>3391000</v>
      </c>
      <c r="H43" s="1">
        <v>3237000</v>
      </c>
      <c r="I43" s="1">
        <v>11449000</v>
      </c>
      <c r="J43" s="1">
        <v>15733000</v>
      </c>
      <c r="K43" s="1">
        <v>19338000</v>
      </c>
      <c r="L43" s="1">
        <v>18954000</v>
      </c>
      <c r="M43" s="1">
        <v>28209000</v>
      </c>
      <c r="N43" s="1">
        <v>31800000</v>
      </c>
      <c r="O43" s="1">
        <v>27100000</v>
      </c>
      <c r="P43" s="1">
        <v>76600000</v>
      </c>
      <c r="Q43" s="1">
        <v>47900000</v>
      </c>
      <c r="R43" s="1">
        <v>117700000</v>
      </c>
      <c r="S43" s="1">
        <v>73500000</v>
      </c>
      <c r="T43" s="1">
        <v>83300000</v>
      </c>
      <c r="U43" s="1">
        <v>97200000</v>
      </c>
      <c r="V43" s="1">
        <v>178800000</v>
      </c>
      <c r="W43" s="1">
        <v>200200000</v>
      </c>
      <c r="X43" s="1">
        <v>126300000</v>
      </c>
      <c r="Y43" s="1">
        <v>133900000</v>
      </c>
      <c r="Z43" s="1" t="s">
        <v>92</v>
      </c>
    </row>
    <row r="44" spans="1:26" ht="19" x14ac:dyDescent="0.25">
      <c r="A44" s="6" t="s">
        <v>36</v>
      </c>
      <c r="B44" s="10" t="s">
        <v>92</v>
      </c>
      <c r="C44" s="10" t="s">
        <v>92</v>
      </c>
      <c r="D44" s="10">
        <v>103666000</v>
      </c>
      <c r="E44" s="10">
        <v>89219000</v>
      </c>
      <c r="F44" s="10">
        <v>78625000</v>
      </c>
      <c r="G44" s="10">
        <v>151948000</v>
      </c>
      <c r="H44" s="10">
        <v>176684000</v>
      </c>
      <c r="I44" s="10">
        <v>208655000</v>
      </c>
      <c r="J44" s="10">
        <v>374451000</v>
      </c>
      <c r="K44" s="10">
        <v>609591000</v>
      </c>
      <c r="L44" s="10">
        <v>703890000</v>
      </c>
      <c r="M44" s="10">
        <v>846628000</v>
      </c>
      <c r="N44" s="10">
        <v>1275800000</v>
      </c>
      <c r="O44" s="10">
        <v>1466300000</v>
      </c>
      <c r="P44" s="10">
        <v>1892800000</v>
      </c>
      <c r="Q44" s="10">
        <v>1932400000</v>
      </c>
      <c r="R44" s="10">
        <v>1847000000</v>
      </c>
      <c r="S44" s="10">
        <v>2195500000</v>
      </c>
      <c r="T44" s="10">
        <v>3250400000</v>
      </c>
      <c r="U44" s="10">
        <v>2810900000</v>
      </c>
      <c r="V44" s="10">
        <v>4333200000</v>
      </c>
      <c r="W44" s="10">
        <v>4662600000</v>
      </c>
      <c r="X44" s="10">
        <v>6625900000</v>
      </c>
      <c r="Y44" s="10">
        <v>5844900000</v>
      </c>
      <c r="Z44" s="10">
        <v>8576800000</v>
      </c>
    </row>
    <row r="45" spans="1:26" ht="19" x14ac:dyDescent="0.25">
      <c r="A45" s="5" t="s">
        <v>37</v>
      </c>
      <c r="B45" s="1" t="s">
        <v>92</v>
      </c>
      <c r="C45" s="1" t="s">
        <v>92</v>
      </c>
      <c r="D45" s="1">
        <v>4669000</v>
      </c>
      <c r="E45" s="1">
        <v>7834000</v>
      </c>
      <c r="F45" s="1">
        <v>10388000</v>
      </c>
      <c r="G45" s="1">
        <v>10288000</v>
      </c>
      <c r="H45" s="1">
        <v>27065000</v>
      </c>
      <c r="I45" s="1">
        <v>52225000</v>
      </c>
      <c r="J45" s="1">
        <v>59939000</v>
      </c>
      <c r="K45" s="1">
        <v>68093000</v>
      </c>
      <c r="L45" s="1">
        <v>117021000</v>
      </c>
      <c r="M45" s="1">
        <v>125741000</v>
      </c>
      <c r="N45" s="1">
        <v>159800000</v>
      </c>
      <c r="O45" s="1">
        <v>197200000</v>
      </c>
      <c r="P45" s="1">
        <v>241800000</v>
      </c>
      <c r="Q45" s="1">
        <v>309900000</v>
      </c>
      <c r="R45" s="1">
        <v>387400000</v>
      </c>
      <c r="S45" s="1">
        <v>432100000</v>
      </c>
      <c r="T45" s="1">
        <v>458400000</v>
      </c>
      <c r="U45" s="1">
        <v>613100000</v>
      </c>
      <c r="V45" s="1">
        <v>812000000</v>
      </c>
      <c r="W45" s="1">
        <v>1272900000</v>
      </c>
      <c r="X45" s="1">
        <v>1577300000</v>
      </c>
      <c r="Y45" s="1">
        <v>1876400000</v>
      </c>
      <c r="Z45" s="1">
        <v>2374200000</v>
      </c>
    </row>
    <row r="46" spans="1:26" ht="19" x14ac:dyDescent="0.25">
      <c r="A46" s="5" t="s">
        <v>38</v>
      </c>
      <c r="B46" s="1" t="s">
        <v>92</v>
      </c>
      <c r="C46" s="1" t="s">
        <v>92</v>
      </c>
      <c r="D46" s="1" t="s">
        <v>92</v>
      </c>
      <c r="E46" s="1" t="s">
        <v>92</v>
      </c>
      <c r="F46" s="1" t="s">
        <v>92</v>
      </c>
      <c r="G46" s="1" t="s">
        <v>92</v>
      </c>
      <c r="H46" s="1" t="s">
        <v>92</v>
      </c>
      <c r="I46" s="1" t="s">
        <v>92</v>
      </c>
      <c r="J46" s="1">
        <v>118240000</v>
      </c>
      <c r="K46" s="1">
        <v>110740000</v>
      </c>
      <c r="L46" s="1">
        <v>110740000</v>
      </c>
      <c r="M46" s="1">
        <v>110740000</v>
      </c>
      <c r="N46" s="1">
        <v>116900000</v>
      </c>
      <c r="O46" s="1">
        <v>116900000</v>
      </c>
      <c r="P46" s="1">
        <v>138100000</v>
      </c>
      <c r="Q46" s="1">
        <v>137400000</v>
      </c>
      <c r="R46" s="1">
        <v>198000000</v>
      </c>
      <c r="S46" s="1">
        <v>201100000</v>
      </c>
      <c r="T46" s="1">
        <v>201100000</v>
      </c>
      <c r="U46" s="1">
        <v>201100000</v>
      </c>
      <c r="V46" s="1">
        <v>240600000</v>
      </c>
      <c r="W46" s="1">
        <v>307200000</v>
      </c>
      <c r="X46" s="1">
        <v>336700000</v>
      </c>
      <c r="Y46" s="1">
        <v>343600000</v>
      </c>
      <c r="Z46" s="1">
        <v>348500000</v>
      </c>
    </row>
    <row r="47" spans="1:26" ht="19" x14ac:dyDescent="0.25">
      <c r="A47" s="5" t="s">
        <v>39</v>
      </c>
      <c r="B47" s="1" t="s">
        <v>92</v>
      </c>
      <c r="C47" s="1" t="s">
        <v>92</v>
      </c>
      <c r="D47" s="1" t="s">
        <v>92</v>
      </c>
      <c r="E47" s="1">
        <v>3308000</v>
      </c>
      <c r="F47" s="1">
        <v>2568000</v>
      </c>
      <c r="G47" s="1">
        <v>151195000</v>
      </c>
      <c r="H47" s="1">
        <v>149553000</v>
      </c>
      <c r="I47" s="1">
        <v>129991000</v>
      </c>
      <c r="J47" s="1">
        <v>5814000</v>
      </c>
      <c r="K47" s="1">
        <v>23474000</v>
      </c>
      <c r="L47" s="1">
        <v>56224000</v>
      </c>
      <c r="M47" s="1">
        <v>56230000</v>
      </c>
      <c r="N47" s="1">
        <v>66100000</v>
      </c>
      <c r="O47" s="1">
        <v>71000000</v>
      </c>
      <c r="P47" s="1">
        <v>103400000</v>
      </c>
      <c r="Q47" s="1">
        <v>94100000</v>
      </c>
      <c r="R47" s="1">
        <v>74100000</v>
      </c>
      <c r="S47" s="1">
        <v>49700000</v>
      </c>
      <c r="T47" s="1">
        <v>31500000</v>
      </c>
      <c r="U47" s="1">
        <v>26000000</v>
      </c>
      <c r="V47" s="1">
        <v>66700000</v>
      </c>
      <c r="W47" s="1">
        <v>112100000</v>
      </c>
      <c r="X47" s="1">
        <v>77400000</v>
      </c>
      <c r="Y47" s="1">
        <v>70500000</v>
      </c>
      <c r="Z47" s="1" t="s">
        <v>92</v>
      </c>
    </row>
    <row r="48" spans="1:26" ht="19" x14ac:dyDescent="0.25">
      <c r="A48" s="5" t="s">
        <v>40</v>
      </c>
      <c r="B48" s="1" t="s">
        <v>92</v>
      </c>
      <c r="C48" s="1" t="s">
        <v>92</v>
      </c>
      <c r="D48" s="1" t="s">
        <v>92</v>
      </c>
      <c r="E48" s="1">
        <v>3308000</v>
      </c>
      <c r="F48" s="1">
        <v>2568000</v>
      </c>
      <c r="G48" s="1">
        <v>151195000</v>
      </c>
      <c r="H48" s="1">
        <v>149553000</v>
      </c>
      <c r="I48" s="1">
        <v>129991000</v>
      </c>
      <c r="J48" s="1">
        <v>124054000</v>
      </c>
      <c r="K48" s="1">
        <v>134214000</v>
      </c>
      <c r="L48" s="1">
        <v>166964000</v>
      </c>
      <c r="M48" s="1">
        <v>166970000</v>
      </c>
      <c r="N48" s="1">
        <v>183000000</v>
      </c>
      <c r="O48" s="1">
        <v>187900000</v>
      </c>
      <c r="P48" s="1">
        <v>241500000</v>
      </c>
      <c r="Q48" s="1">
        <v>231500000</v>
      </c>
      <c r="R48" s="1">
        <v>272100000</v>
      </c>
      <c r="S48" s="1">
        <v>250800000</v>
      </c>
      <c r="T48" s="1">
        <v>232600000</v>
      </c>
      <c r="U48" s="1">
        <v>227100000</v>
      </c>
      <c r="V48" s="1">
        <v>307300000</v>
      </c>
      <c r="W48" s="1">
        <v>419300000</v>
      </c>
      <c r="X48" s="1">
        <v>414100000</v>
      </c>
      <c r="Y48" s="1">
        <v>414100000</v>
      </c>
      <c r="Z48" s="1">
        <v>348500000</v>
      </c>
    </row>
    <row r="49" spans="1:26" ht="19" x14ac:dyDescent="0.25">
      <c r="A49" s="5" t="s">
        <v>41</v>
      </c>
      <c r="B49" s="1" t="s">
        <v>92</v>
      </c>
      <c r="C49" s="1" t="s">
        <v>92</v>
      </c>
      <c r="D49" s="1" t="s">
        <v>92</v>
      </c>
      <c r="E49" s="1" t="s">
        <v>92</v>
      </c>
      <c r="F49" s="1" t="s">
        <v>92</v>
      </c>
      <c r="G49" s="1" t="s">
        <v>92</v>
      </c>
      <c r="H49" s="1" t="s">
        <v>92</v>
      </c>
      <c r="I49" s="1">
        <v>74000000</v>
      </c>
      <c r="J49" s="1">
        <v>91000000</v>
      </c>
      <c r="K49" s="1">
        <v>208000000</v>
      </c>
      <c r="L49" s="1">
        <v>451000000</v>
      </c>
      <c r="M49" s="1">
        <v>616545000</v>
      </c>
      <c r="N49" s="1">
        <v>698500000</v>
      </c>
      <c r="O49" s="1">
        <v>1142600000</v>
      </c>
      <c r="P49" s="1">
        <v>1596100000</v>
      </c>
      <c r="Q49" s="1">
        <v>1350400000</v>
      </c>
      <c r="R49" s="1">
        <v>1264500000</v>
      </c>
      <c r="S49" s="1">
        <v>1788000000</v>
      </c>
      <c r="T49" s="1">
        <v>2283300000</v>
      </c>
      <c r="U49" s="1">
        <v>1885900000</v>
      </c>
      <c r="V49" s="1">
        <v>1771300000</v>
      </c>
      <c r="W49" s="1">
        <v>2623500000</v>
      </c>
      <c r="X49" s="1">
        <v>1757700000</v>
      </c>
      <c r="Y49" s="1">
        <v>4415500000</v>
      </c>
      <c r="Z49" s="1" t="s">
        <v>92</v>
      </c>
    </row>
    <row r="50" spans="1:26" ht="19" x14ac:dyDescent="0.25">
      <c r="A50" s="5" t="s">
        <v>42</v>
      </c>
      <c r="B50" s="1" t="s">
        <v>92</v>
      </c>
      <c r="C50" s="1" t="s">
        <v>92</v>
      </c>
      <c r="D50" s="1" t="s">
        <v>92</v>
      </c>
      <c r="E50" s="1" t="s">
        <v>92</v>
      </c>
      <c r="F50" s="1" t="s">
        <v>92</v>
      </c>
      <c r="G50" s="1" t="s">
        <v>92</v>
      </c>
      <c r="H50" s="1" t="s">
        <v>92</v>
      </c>
      <c r="I50" s="1">
        <v>35759000</v>
      </c>
      <c r="J50" s="1">
        <v>22272000</v>
      </c>
      <c r="K50" s="1">
        <v>18725000</v>
      </c>
      <c r="L50" s="1">
        <v>35899000</v>
      </c>
      <c r="M50" s="1">
        <v>53341000</v>
      </c>
      <c r="N50" s="1">
        <v>73300000</v>
      </c>
      <c r="O50" s="1">
        <v>69100000</v>
      </c>
      <c r="P50" s="1">
        <v>87000000</v>
      </c>
      <c r="Q50" s="1">
        <v>126100000</v>
      </c>
      <c r="R50" s="1">
        <v>136200000</v>
      </c>
      <c r="S50" s="1">
        <v>167800000</v>
      </c>
      <c r="T50" s="1">
        <v>150900000</v>
      </c>
      <c r="U50" s="1">
        <v>87300000</v>
      </c>
      <c r="V50" s="1">
        <v>428600000</v>
      </c>
      <c r="W50" s="1">
        <v>425600000</v>
      </c>
      <c r="X50" s="1">
        <v>367700000</v>
      </c>
      <c r="Y50" s="1">
        <v>441400000</v>
      </c>
      <c r="Z50" s="1">
        <v>664600000</v>
      </c>
    </row>
    <row r="51" spans="1:26" ht="19" x14ac:dyDescent="0.25">
      <c r="A51" s="5" t="s">
        <v>43</v>
      </c>
      <c r="B51" s="1" t="s">
        <v>92</v>
      </c>
      <c r="C51" s="1" t="s">
        <v>92</v>
      </c>
      <c r="D51" s="1">
        <v>4086000</v>
      </c>
      <c r="E51" s="1" t="s">
        <v>92</v>
      </c>
      <c r="F51" s="1" t="s">
        <v>92</v>
      </c>
      <c r="G51" s="1">
        <v>1563000</v>
      </c>
      <c r="H51" s="1">
        <v>927000</v>
      </c>
      <c r="I51" s="1">
        <v>957000</v>
      </c>
      <c r="J51" s="1">
        <v>74000</v>
      </c>
      <c r="K51" s="1">
        <v>1375000</v>
      </c>
      <c r="L51" s="1">
        <v>-150000</v>
      </c>
      <c r="M51" s="1">
        <v>491000</v>
      </c>
      <c r="N51" s="1" t="s">
        <v>92</v>
      </c>
      <c r="O51" s="1" t="s">
        <v>92</v>
      </c>
      <c r="P51" s="1" t="s">
        <v>92</v>
      </c>
      <c r="Q51" s="1" t="s">
        <v>92</v>
      </c>
      <c r="R51" s="1">
        <v>52200000</v>
      </c>
      <c r="S51" s="1">
        <v>73100000</v>
      </c>
      <c r="T51" s="1">
        <v>111300000</v>
      </c>
      <c r="U51" s="1">
        <v>133700000</v>
      </c>
      <c r="V51" s="1">
        <v>194300000</v>
      </c>
      <c r="W51" s="1">
        <v>329300000</v>
      </c>
      <c r="X51" s="1">
        <v>426200000</v>
      </c>
      <c r="Y51" s="1">
        <v>562700000</v>
      </c>
      <c r="Z51" s="1">
        <v>1009900000</v>
      </c>
    </row>
    <row r="52" spans="1:26" ht="19" x14ac:dyDescent="0.25">
      <c r="A52" s="5" t="s">
        <v>44</v>
      </c>
      <c r="B52" s="1" t="s">
        <v>92</v>
      </c>
      <c r="C52" s="1" t="s">
        <v>92</v>
      </c>
      <c r="D52" s="1">
        <v>8755000</v>
      </c>
      <c r="E52" s="1">
        <v>11142000</v>
      </c>
      <c r="F52" s="1">
        <v>12956000</v>
      </c>
      <c r="G52" s="1">
        <v>163046000</v>
      </c>
      <c r="H52" s="1">
        <v>177545000</v>
      </c>
      <c r="I52" s="1">
        <v>292932000</v>
      </c>
      <c r="J52" s="1">
        <v>297339000</v>
      </c>
      <c r="K52" s="1">
        <v>430407000</v>
      </c>
      <c r="L52" s="1">
        <v>770734000</v>
      </c>
      <c r="M52" s="1">
        <v>963088000</v>
      </c>
      <c r="N52" s="1">
        <v>1114600000</v>
      </c>
      <c r="O52" s="1">
        <v>1596800000</v>
      </c>
      <c r="P52" s="1">
        <v>2166400000</v>
      </c>
      <c r="Q52" s="1">
        <v>2017900000</v>
      </c>
      <c r="R52" s="1">
        <v>2112400000</v>
      </c>
      <c r="S52" s="1">
        <v>2711800000</v>
      </c>
      <c r="T52" s="1">
        <v>3236500000</v>
      </c>
      <c r="U52" s="1">
        <v>2947100000</v>
      </c>
      <c r="V52" s="1">
        <v>3513500000</v>
      </c>
      <c r="W52" s="1">
        <v>5070600000</v>
      </c>
      <c r="X52" s="1">
        <v>4543000000</v>
      </c>
      <c r="Y52" s="1">
        <v>7710100000</v>
      </c>
      <c r="Z52" s="1">
        <v>4397200000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20" thickBot="1" x14ac:dyDescent="0.3">
      <c r="A54" s="7" t="s">
        <v>46</v>
      </c>
      <c r="B54" s="11" t="s">
        <v>92</v>
      </c>
      <c r="C54" s="11" t="s">
        <v>92</v>
      </c>
      <c r="D54" s="11">
        <v>112421000</v>
      </c>
      <c r="E54" s="11">
        <v>100361000</v>
      </c>
      <c r="F54" s="11">
        <v>91581000</v>
      </c>
      <c r="G54" s="11">
        <v>314994000</v>
      </c>
      <c r="H54" s="11">
        <v>354229000</v>
      </c>
      <c r="I54" s="11">
        <v>501587000</v>
      </c>
      <c r="J54" s="11">
        <v>671790000</v>
      </c>
      <c r="K54" s="11">
        <v>1039998000</v>
      </c>
      <c r="L54" s="11">
        <v>1474624000</v>
      </c>
      <c r="M54" s="11">
        <v>1809716000</v>
      </c>
      <c r="N54" s="11">
        <v>2390400000</v>
      </c>
      <c r="O54" s="11">
        <v>3063100000</v>
      </c>
      <c r="P54" s="11">
        <v>4059200000</v>
      </c>
      <c r="Q54" s="11">
        <v>3950300000</v>
      </c>
      <c r="R54" s="11">
        <v>3959400000</v>
      </c>
      <c r="S54" s="11">
        <v>4907300000</v>
      </c>
      <c r="T54" s="11">
        <v>6486900000</v>
      </c>
      <c r="U54" s="11">
        <v>5758000000</v>
      </c>
      <c r="V54" s="11">
        <v>7846700000</v>
      </c>
      <c r="W54" s="11">
        <v>9733200000</v>
      </c>
      <c r="X54" s="11">
        <v>11168900000</v>
      </c>
      <c r="Y54" s="11">
        <v>13555000000</v>
      </c>
      <c r="Z54" s="11">
        <v>12974000000</v>
      </c>
    </row>
    <row r="55" spans="1:26" ht="20" thickTop="1" x14ac:dyDescent="0.25">
      <c r="A55" s="5" t="s">
        <v>47</v>
      </c>
      <c r="B55" s="1" t="s">
        <v>92</v>
      </c>
      <c r="C55" s="1" t="s">
        <v>92</v>
      </c>
      <c r="D55" s="1">
        <v>7128000</v>
      </c>
      <c r="E55" s="1">
        <v>8300000</v>
      </c>
      <c r="F55" s="1">
        <v>9282000</v>
      </c>
      <c r="G55" s="1">
        <v>12455000</v>
      </c>
      <c r="H55" s="1">
        <v>4485000</v>
      </c>
      <c r="I55" s="1">
        <v>7950000</v>
      </c>
      <c r="J55" s="1">
        <v>11092000</v>
      </c>
      <c r="K55" s="1">
        <v>29791000</v>
      </c>
      <c r="L55" s="1">
        <v>20501000</v>
      </c>
      <c r="M55" s="1">
        <v>27594000</v>
      </c>
      <c r="N55" s="1">
        <v>35600000</v>
      </c>
      <c r="O55" s="1">
        <v>45800000</v>
      </c>
      <c r="P55" s="1">
        <v>57600000</v>
      </c>
      <c r="Q55" s="1">
        <v>46200000</v>
      </c>
      <c r="R55" s="1">
        <v>61600000</v>
      </c>
      <c r="S55" s="1">
        <v>52600000</v>
      </c>
      <c r="T55" s="1">
        <v>68500000</v>
      </c>
      <c r="U55" s="1">
        <v>82500000</v>
      </c>
      <c r="V55" s="1">
        <v>100700000</v>
      </c>
      <c r="W55" s="1">
        <v>123500000</v>
      </c>
      <c r="X55" s="1">
        <v>81600000</v>
      </c>
      <c r="Y55" s="1">
        <v>121200000</v>
      </c>
      <c r="Z55" s="1" t="s">
        <v>92</v>
      </c>
    </row>
    <row r="56" spans="1:26" ht="19" x14ac:dyDescent="0.25">
      <c r="A56" s="5" t="s">
        <v>48</v>
      </c>
      <c r="B56" s="1" t="s">
        <v>92</v>
      </c>
      <c r="C56" s="1" t="s">
        <v>92</v>
      </c>
      <c r="D56" s="1">
        <v>2019000</v>
      </c>
      <c r="E56" s="1">
        <v>1631000</v>
      </c>
      <c r="F56" s="1">
        <v>1511000</v>
      </c>
      <c r="G56" s="1">
        <v>1030000</v>
      </c>
      <c r="H56" s="1">
        <v>609000</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v>20400000</v>
      </c>
      <c r="Z56" s="1">
        <v>24200000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5800000</v>
      </c>
      <c r="Q57" s="1">
        <v>5100000</v>
      </c>
      <c r="R57" s="1">
        <v>7400000</v>
      </c>
      <c r="S57" s="1">
        <v>11400000</v>
      </c>
      <c r="T57" s="1">
        <v>40400000</v>
      </c>
      <c r="U57" s="1">
        <v>63100000</v>
      </c>
      <c r="V57" s="1">
        <v>39100000</v>
      </c>
      <c r="W57" s="1">
        <v>37900000</v>
      </c>
      <c r="X57" s="1">
        <v>47200000</v>
      </c>
      <c r="Y57" s="1">
        <v>54100000</v>
      </c>
      <c r="Z57" s="1">
        <v>96100000</v>
      </c>
    </row>
    <row r="58" spans="1:26" ht="19" x14ac:dyDescent="0.25">
      <c r="A58" s="5" t="s">
        <v>50</v>
      </c>
      <c r="B58" s="1" t="s">
        <v>92</v>
      </c>
      <c r="C58" s="1" t="s">
        <v>92</v>
      </c>
      <c r="D58" s="1" t="s">
        <v>92</v>
      </c>
      <c r="E58" s="1">
        <v>3870000</v>
      </c>
      <c r="F58" s="1">
        <v>4838000</v>
      </c>
      <c r="G58" s="1">
        <v>11345000</v>
      </c>
      <c r="H58" s="1">
        <v>15372000</v>
      </c>
      <c r="I58" s="1">
        <v>25313000</v>
      </c>
      <c r="J58" s="1">
        <v>36559000</v>
      </c>
      <c r="K58" s="1">
        <v>53817000</v>
      </c>
      <c r="L58" s="1">
        <v>77981000</v>
      </c>
      <c r="M58" s="1">
        <v>99451000</v>
      </c>
      <c r="N58" s="1">
        <v>126100000</v>
      </c>
      <c r="O58" s="1">
        <v>154200000</v>
      </c>
      <c r="P58" s="1">
        <v>185700000</v>
      </c>
      <c r="Q58" s="1">
        <v>200100000</v>
      </c>
      <c r="R58" s="1">
        <v>216600000</v>
      </c>
      <c r="S58" s="1">
        <v>225600000</v>
      </c>
      <c r="T58" s="1">
        <v>240600000</v>
      </c>
      <c r="U58" s="1">
        <v>284500000</v>
      </c>
      <c r="V58" s="1">
        <v>294300000</v>
      </c>
      <c r="W58" s="1">
        <v>337800000</v>
      </c>
      <c r="X58" s="1">
        <v>350300000</v>
      </c>
      <c r="Y58" s="1">
        <v>377200000</v>
      </c>
      <c r="Z58" s="1">
        <v>438300000</v>
      </c>
    </row>
    <row r="59" spans="1:26" ht="19" x14ac:dyDescent="0.25">
      <c r="A59" s="5" t="s">
        <v>51</v>
      </c>
      <c r="B59" s="1" t="s">
        <v>92</v>
      </c>
      <c r="C59" s="1" t="s">
        <v>92</v>
      </c>
      <c r="D59" s="1">
        <v>10683000</v>
      </c>
      <c r="E59" s="1">
        <v>7496000</v>
      </c>
      <c r="F59" s="1">
        <v>10432000</v>
      </c>
      <c r="G59" s="1">
        <v>9364000</v>
      </c>
      <c r="H59" s="1">
        <v>17919000</v>
      </c>
      <c r="I59" s="1">
        <v>24724000</v>
      </c>
      <c r="J59" s="1">
        <v>33016000</v>
      </c>
      <c r="K59" s="1">
        <v>48162000</v>
      </c>
      <c r="L59" s="1">
        <v>66034000</v>
      </c>
      <c r="M59" s="1">
        <v>75723000</v>
      </c>
      <c r="N59" s="1">
        <v>112100000</v>
      </c>
      <c r="O59" s="1">
        <v>120600000</v>
      </c>
      <c r="P59" s="1">
        <v>152500000</v>
      </c>
      <c r="Q59" s="1">
        <v>129500000</v>
      </c>
      <c r="R59" s="1">
        <v>215600000</v>
      </c>
      <c r="S59" s="1">
        <v>202300000</v>
      </c>
      <c r="T59" s="1">
        <v>247000000</v>
      </c>
      <c r="U59" s="1">
        <v>274000000</v>
      </c>
      <c r="V59" s="1">
        <v>386500000</v>
      </c>
      <c r="W59" s="1">
        <v>531000000</v>
      </c>
      <c r="X59" s="1">
        <v>486100000</v>
      </c>
      <c r="Y59" s="1">
        <v>597300000</v>
      </c>
      <c r="Z59" s="1">
        <v>1423100000</v>
      </c>
    </row>
    <row r="60" spans="1:26" ht="19" x14ac:dyDescent="0.25">
      <c r="A60" s="6" t="s">
        <v>52</v>
      </c>
      <c r="B60" s="10" t="s">
        <v>92</v>
      </c>
      <c r="C60" s="10" t="s">
        <v>92</v>
      </c>
      <c r="D60" s="10">
        <v>19830000</v>
      </c>
      <c r="E60" s="10">
        <v>21297000</v>
      </c>
      <c r="F60" s="10">
        <v>26063000</v>
      </c>
      <c r="G60" s="10">
        <v>34194000</v>
      </c>
      <c r="H60" s="10">
        <v>38385000</v>
      </c>
      <c r="I60" s="10">
        <v>57987000</v>
      </c>
      <c r="J60" s="10">
        <v>80667000</v>
      </c>
      <c r="K60" s="10">
        <v>131770000</v>
      </c>
      <c r="L60" s="10">
        <v>164516000</v>
      </c>
      <c r="M60" s="10">
        <v>202768000</v>
      </c>
      <c r="N60" s="10">
        <v>273800000</v>
      </c>
      <c r="O60" s="10">
        <v>320600000</v>
      </c>
      <c r="P60" s="10">
        <v>401600000</v>
      </c>
      <c r="Q60" s="10">
        <v>380900000</v>
      </c>
      <c r="R60" s="10">
        <v>501200000</v>
      </c>
      <c r="S60" s="10">
        <v>491900000</v>
      </c>
      <c r="T60" s="10">
        <v>596500000</v>
      </c>
      <c r="U60" s="10">
        <v>704100000</v>
      </c>
      <c r="V60" s="10">
        <v>820600000</v>
      </c>
      <c r="W60" s="10">
        <v>1030200000</v>
      </c>
      <c r="X60" s="10">
        <v>965200000</v>
      </c>
      <c r="Y60" s="10">
        <v>1149800000</v>
      </c>
      <c r="Z60" s="10">
        <v>1861400000</v>
      </c>
    </row>
    <row r="61" spans="1:26" ht="19" x14ac:dyDescent="0.25">
      <c r="A61" s="5" t="s">
        <v>53</v>
      </c>
      <c r="B61" s="1" t="s">
        <v>92</v>
      </c>
      <c r="C61" s="1" t="s">
        <v>92</v>
      </c>
      <c r="D61" s="1">
        <v>1861000</v>
      </c>
      <c r="E61" s="1">
        <v>771000</v>
      </c>
      <c r="F61" s="1">
        <v>1838000</v>
      </c>
      <c r="G61" s="1">
        <v>695000</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t="s">
        <v>92</v>
      </c>
      <c r="Z61" s="1">
        <v>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v>1066000</v>
      </c>
      <c r="N62" s="1" t="s">
        <v>92</v>
      </c>
      <c r="O62" s="1" t="s">
        <v>92</v>
      </c>
      <c r="P62" s="1" t="s">
        <v>92</v>
      </c>
      <c r="Q62" s="1" t="s">
        <v>92</v>
      </c>
      <c r="R62" s="1" t="s">
        <v>92</v>
      </c>
      <c r="S62" s="1" t="s">
        <v>92</v>
      </c>
      <c r="T62" s="1" t="s">
        <v>92</v>
      </c>
      <c r="U62" s="1" t="s">
        <v>92</v>
      </c>
      <c r="V62" s="1">
        <v>33000000</v>
      </c>
      <c r="W62" s="1">
        <v>27400000</v>
      </c>
      <c r="X62" s="1">
        <v>32100000</v>
      </c>
      <c r="Y62" s="1">
        <v>36800000</v>
      </c>
      <c r="Z62" s="1">
        <v>41000000</v>
      </c>
    </row>
    <row r="63" spans="1:2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row>
    <row r="64" spans="1:26" ht="19" x14ac:dyDescent="0.25">
      <c r="A64" s="5" t="s">
        <v>55</v>
      </c>
      <c r="B64" s="1" t="s">
        <v>92</v>
      </c>
      <c r="C64" s="1" t="s">
        <v>92</v>
      </c>
      <c r="D64" s="1" t="s">
        <v>92</v>
      </c>
      <c r="E64" s="1" t="s">
        <v>92</v>
      </c>
      <c r="F64" s="1" t="s">
        <v>92</v>
      </c>
      <c r="G64" s="1">
        <v>1148000</v>
      </c>
      <c r="H64" s="1">
        <v>912000</v>
      </c>
      <c r="I64" s="1">
        <v>1009000</v>
      </c>
      <c r="J64" s="1">
        <v>1418000</v>
      </c>
      <c r="K64" s="1">
        <v>19554000</v>
      </c>
      <c r="L64" s="1">
        <v>43342000</v>
      </c>
      <c r="M64" s="1">
        <v>68599000</v>
      </c>
      <c r="N64" s="1">
        <v>79200000</v>
      </c>
      <c r="O64" s="1">
        <v>96900000</v>
      </c>
      <c r="P64" s="1">
        <v>77500000</v>
      </c>
      <c r="Q64" s="1">
        <v>68000000</v>
      </c>
      <c r="R64" s="1">
        <v>78800000</v>
      </c>
      <c r="S64" s="1">
        <v>95900000</v>
      </c>
      <c r="T64" s="1">
        <v>112600000</v>
      </c>
      <c r="U64" s="1">
        <v>327100000</v>
      </c>
      <c r="V64" s="1">
        <v>305600000</v>
      </c>
      <c r="W64" s="1">
        <v>390900000</v>
      </c>
      <c r="X64" s="1">
        <v>412500000</v>
      </c>
      <c r="Y64" s="1">
        <v>416900000</v>
      </c>
      <c r="Z64" s="1" t="s">
        <v>92</v>
      </c>
    </row>
    <row r="65" spans="1:26" ht="19" x14ac:dyDescent="0.25">
      <c r="A65" s="5" t="s">
        <v>56</v>
      </c>
      <c r="B65" s="1" t="s">
        <v>92</v>
      </c>
      <c r="C65" s="1" t="s">
        <v>92</v>
      </c>
      <c r="D65" s="1">
        <v>1861000</v>
      </c>
      <c r="E65" s="1">
        <v>771000</v>
      </c>
      <c r="F65" s="1">
        <v>1838000</v>
      </c>
      <c r="G65" s="1">
        <v>1843000</v>
      </c>
      <c r="H65" s="1">
        <v>912000</v>
      </c>
      <c r="I65" s="1">
        <v>1009000</v>
      </c>
      <c r="J65" s="1">
        <v>1418000</v>
      </c>
      <c r="K65" s="1">
        <v>19554000</v>
      </c>
      <c r="L65" s="1">
        <v>43342000</v>
      </c>
      <c r="M65" s="1">
        <v>69665000</v>
      </c>
      <c r="N65" s="1">
        <v>79200000</v>
      </c>
      <c r="O65" s="1">
        <v>96900000</v>
      </c>
      <c r="P65" s="1">
        <v>77500000</v>
      </c>
      <c r="Q65" s="1">
        <v>68000000</v>
      </c>
      <c r="R65" s="1">
        <v>78800000</v>
      </c>
      <c r="S65" s="1">
        <v>95900000</v>
      </c>
      <c r="T65" s="1">
        <v>112600000</v>
      </c>
      <c r="U65" s="1">
        <v>327100000</v>
      </c>
      <c r="V65" s="1">
        <v>338600000</v>
      </c>
      <c r="W65" s="1">
        <v>418300000</v>
      </c>
      <c r="X65" s="1">
        <v>444600000</v>
      </c>
      <c r="Y65" s="1">
        <v>453700000</v>
      </c>
      <c r="Z65" s="1" t="s">
        <v>92</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t="s">
        <v>92</v>
      </c>
      <c r="C67" s="10" t="s">
        <v>92</v>
      </c>
      <c r="D67" s="10">
        <v>21691000</v>
      </c>
      <c r="E67" s="10">
        <v>22068000</v>
      </c>
      <c r="F67" s="10">
        <v>27901000</v>
      </c>
      <c r="G67" s="10">
        <v>36037000</v>
      </c>
      <c r="H67" s="10">
        <v>39297000</v>
      </c>
      <c r="I67" s="10">
        <v>58996000</v>
      </c>
      <c r="J67" s="10">
        <v>82085000</v>
      </c>
      <c r="K67" s="10">
        <v>151324000</v>
      </c>
      <c r="L67" s="10">
        <v>207858000</v>
      </c>
      <c r="M67" s="10">
        <v>272433000</v>
      </c>
      <c r="N67" s="10">
        <v>353000000</v>
      </c>
      <c r="O67" s="10">
        <v>417500000</v>
      </c>
      <c r="P67" s="10">
        <v>479100000</v>
      </c>
      <c r="Q67" s="10">
        <v>448900000</v>
      </c>
      <c r="R67" s="10">
        <v>580000000</v>
      </c>
      <c r="S67" s="10">
        <v>587800000</v>
      </c>
      <c r="T67" s="10">
        <v>709100000</v>
      </c>
      <c r="U67" s="10">
        <v>1031200000</v>
      </c>
      <c r="V67" s="10">
        <v>1159200000</v>
      </c>
      <c r="W67" s="10">
        <v>1448500000</v>
      </c>
      <c r="X67" s="10">
        <v>1409800000</v>
      </c>
      <c r="Y67" s="10">
        <v>1603500000</v>
      </c>
      <c r="Z67" s="10">
        <v>1861400000</v>
      </c>
    </row>
    <row r="68" spans="1:26" ht="19" x14ac:dyDescent="0.25">
      <c r="A68" s="5" t="s">
        <v>59</v>
      </c>
      <c r="B68" s="1" t="s">
        <v>92</v>
      </c>
      <c r="C68" s="1" t="s">
        <v>92</v>
      </c>
      <c r="D68" s="1">
        <v>36000</v>
      </c>
      <c r="E68" s="1">
        <v>36000</v>
      </c>
      <c r="F68" s="1">
        <v>36000</v>
      </c>
      <c r="G68" s="1">
        <v>33000</v>
      </c>
      <c r="H68" s="1">
        <v>34000</v>
      </c>
      <c r="I68" s="1">
        <v>36000</v>
      </c>
      <c r="J68" s="1">
        <v>37000</v>
      </c>
      <c r="K68" s="1">
        <v>38000</v>
      </c>
      <c r="L68" s="1">
        <v>39000</v>
      </c>
      <c r="M68" s="1">
        <v>38000</v>
      </c>
      <c r="N68" s="1" t="s">
        <v>92</v>
      </c>
      <c r="O68" s="1" t="s">
        <v>92</v>
      </c>
      <c r="P68" s="1" t="s">
        <v>92</v>
      </c>
      <c r="Q68" s="1" t="s">
        <v>92</v>
      </c>
      <c r="R68" s="1" t="s">
        <v>92</v>
      </c>
      <c r="S68" s="1" t="s">
        <v>92</v>
      </c>
      <c r="T68" s="1" t="s">
        <v>92</v>
      </c>
      <c r="U68" s="1">
        <v>100000</v>
      </c>
      <c r="V68" s="1">
        <v>100000</v>
      </c>
      <c r="W68" s="1">
        <v>100000</v>
      </c>
      <c r="X68" s="1">
        <v>100000</v>
      </c>
      <c r="Y68" s="1">
        <v>400000</v>
      </c>
      <c r="Z68" s="1" t="s">
        <v>92</v>
      </c>
    </row>
    <row r="69" spans="1:26" ht="19" x14ac:dyDescent="0.25">
      <c r="A69" s="5" t="s">
        <v>60</v>
      </c>
      <c r="B69" s="1" t="s">
        <v>92</v>
      </c>
      <c r="C69" s="1" t="s">
        <v>92</v>
      </c>
      <c r="D69" s="1">
        <v>-93670000</v>
      </c>
      <c r="E69" s="1">
        <v>-110370000</v>
      </c>
      <c r="F69" s="1">
        <v>-128791000</v>
      </c>
      <c r="G69" s="1">
        <v>-138414000</v>
      </c>
      <c r="H69" s="1">
        <v>-114936000</v>
      </c>
      <c r="I69" s="1">
        <v>-20989000</v>
      </c>
      <c r="J69" s="1">
        <v>51020000</v>
      </c>
      <c r="K69" s="1">
        <v>193509000</v>
      </c>
      <c r="L69" s="1">
        <v>397824000</v>
      </c>
      <c r="M69" s="1">
        <v>511716000</v>
      </c>
      <c r="N69" s="1">
        <v>718900000</v>
      </c>
      <c r="O69" s="1">
        <v>901900000</v>
      </c>
      <c r="P69" s="1">
        <v>1333400000</v>
      </c>
      <c r="Q69" s="1">
        <v>979400000</v>
      </c>
      <c r="R69" s="1">
        <v>487700000</v>
      </c>
      <c r="S69" s="1">
        <v>899200000</v>
      </c>
      <c r="T69" s="1">
        <v>1574900000</v>
      </c>
      <c r="U69" s="1">
        <v>61400000</v>
      </c>
      <c r="V69" s="1">
        <v>1521700000</v>
      </c>
      <c r="W69" s="1">
        <v>2494500000</v>
      </c>
      <c r="X69" s="1">
        <v>3261300000</v>
      </c>
      <c r="Y69" s="1">
        <v>4760900000</v>
      </c>
      <c r="Z69" s="1" t="s">
        <v>92</v>
      </c>
    </row>
    <row r="70" spans="1:26" ht="19" x14ac:dyDescent="0.25">
      <c r="A70" s="5" t="s">
        <v>61</v>
      </c>
      <c r="B70" s="1" t="s">
        <v>92</v>
      </c>
      <c r="C70" s="1" t="s">
        <v>92</v>
      </c>
      <c r="D70" s="1">
        <v>-5181000</v>
      </c>
      <c r="E70" s="1">
        <v>-7367000</v>
      </c>
      <c r="F70" s="1">
        <v>1415000</v>
      </c>
      <c r="G70" s="1">
        <v>779000</v>
      </c>
      <c r="H70" s="1">
        <v>-392000</v>
      </c>
      <c r="I70" s="1">
        <v>-1477000</v>
      </c>
      <c r="J70" s="1">
        <v>705000</v>
      </c>
      <c r="K70" s="1">
        <v>530000</v>
      </c>
      <c r="L70" s="1">
        <v>-2943000</v>
      </c>
      <c r="M70" s="1">
        <v>1256000</v>
      </c>
      <c r="N70" s="1">
        <v>1600000</v>
      </c>
      <c r="O70" s="1">
        <v>900000</v>
      </c>
      <c r="P70" s="1">
        <v>6600000</v>
      </c>
      <c r="Q70" s="1">
        <v>2100000</v>
      </c>
      <c r="R70" s="1">
        <v>-5100000</v>
      </c>
      <c r="S70" s="1">
        <v>-9500000</v>
      </c>
      <c r="T70" s="1">
        <v>-8900000</v>
      </c>
      <c r="U70" s="1">
        <v>-15500000</v>
      </c>
      <c r="V70" s="1">
        <v>-13300000</v>
      </c>
      <c r="W70" s="1">
        <v>12400000</v>
      </c>
      <c r="X70" s="1">
        <v>24900000</v>
      </c>
      <c r="Y70" s="1">
        <v>-24200000</v>
      </c>
      <c r="Z70" s="1" t="s">
        <v>92</v>
      </c>
    </row>
    <row r="71" spans="1:26" ht="19" x14ac:dyDescent="0.25">
      <c r="A71" s="5" t="s">
        <v>62</v>
      </c>
      <c r="B71" s="1" t="s">
        <v>92</v>
      </c>
      <c r="C71" s="1" t="s">
        <v>92</v>
      </c>
      <c r="D71" s="1">
        <v>189545000</v>
      </c>
      <c r="E71" s="1">
        <v>195994000</v>
      </c>
      <c r="F71" s="1">
        <v>191020000</v>
      </c>
      <c r="G71" s="1">
        <v>416559000</v>
      </c>
      <c r="H71" s="1">
        <v>430226000</v>
      </c>
      <c r="I71" s="1">
        <v>465021000</v>
      </c>
      <c r="J71" s="1">
        <v>537943000</v>
      </c>
      <c r="K71" s="1">
        <v>694597000</v>
      </c>
      <c r="L71" s="1">
        <v>871846000</v>
      </c>
      <c r="M71" s="1">
        <v>1024273000</v>
      </c>
      <c r="N71" s="1">
        <v>1316900000</v>
      </c>
      <c r="O71" s="1">
        <v>1742800000</v>
      </c>
      <c r="P71" s="1">
        <v>2240100000</v>
      </c>
      <c r="Q71" s="1">
        <v>2519900000</v>
      </c>
      <c r="R71" s="1">
        <v>2896800000</v>
      </c>
      <c r="S71" s="1">
        <v>3429800000</v>
      </c>
      <c r="T71" s="1">
        <v>4211800000</v>
      </c>
      <c r="U71" s="1">
        <v>4679200000</v>
      </c>
      <c r="V71" s="1">
        <v>5170300000</v>
      </c>
      <c r="W71" s="1">
        <v>5756800000</v>
      </c>
      <c r="X71" s="1">
        <v>6445200000</v>
      </c>
      <c r="Y71" s="1">
        <v>7164000000</v>
      </c>
      <c r="Z71" s="1" t="s">
        <v>92</v>
      </c>
    </row>
    <row r="72" spans="1:26" ht="19" x14ac:dyDescent="0.25">
      <c r="A72" s="6" t="s">
        <v>63</v>
      </c>
      <c r="B72" s="10" t="s">
        <v>92</v>
      </c>
      <c r="C72" s="10" t="s">
        <v>92</v>
      </c>
      <c r="D72" s="10">
        <v>90730000</v>
      </c>
      <c r="E72" s="10">
        <v>78293000</v>
      </c>
      <c r="F72" s="10">
        <v>63680000</v>
      </c>
      <c r="G72" s="10">
        <v>278957000</v>
      </c>
      <c r="H72" s="10">
        <v>314932000</v>
      </c>
      <c r="I72" s="10">
        <v>442591000</v>
      </c>
      <c r="J72" s="10">
        <v>589705000</v>
      </c>
      <c r="K72" s="10">
        <v>888674000</v>
      </c>
      <c r="L72" s="10">
        <v>1266766000</v>
      </c>
      <c r="M72" s="10">
        <v>1537283000</v>
      </c>
      <c r="N72" s="10">
        <v>2037400000</v>
      </c>
      <c r="O72" s="10">
        <v>2645600000</v>
      </c>
      <c r="P72" s="10">
        <v>3580100000</v>
      </c>
      <c r="Q72" s="10">
        <v>3501400000</v>
      </c>
      <c r="R72" s="10">
        <v>3379400000</v>
      </c>
      <c r="S72" s="10">
        <v>4319500000</v>
      </c>
      <c r="T72" s="10">
        <v>5777800000</v>
      </c>
      <c r="U72" s="10">
        <v>4725200000</v>
      </c>
      <c r="V72" s="10">
        <v>6678800000</v>
      </c>
      <c r="W72" s="10">
        <v>8263800000</v>
      </c>
      <c r="X72" s="10">
        <v>9731500000</v>
      </c>
      <c r="Y72" s="10">
        <v>11901100000</v>
      </c>
      <c r="Z72" s="10">
        <v>11112600000</v>
      </c>
    </row>
    <row r="73" spans="1:26" ht="20" thickBot="1" x14ac:dyDescent="0.3">
      <c r="A73" s="7" t="s">
        <v>64</v>
      </c>
      <c r="B73" s="11" t="s">
        <v>92</v>
      </c>
      <c r="C73" s="11" t="s">
        <v>92</v>
      </c>
      <c r="D73" s="11">
        <v>112421000</v>
      </c>
      <c r="E73" s="11">
        <v>100361000</v>
      </c>
      <c r="F73" s="11">
        <v>91581000</v>
      </c>
      <c r="G73" s="11">
        <v>314994000</v>
      </c>
      <c r="H73" s="11">
        <v>354229000</v>
      </c>
      <c r="I73" s="11">
        <v>501587000</v>
      </c>
      <c r="J73" s="11">
        <v>671790000</v>
      </c>
      <c r="K73" s="11">
        <v>1039998000</v>
      </c>
      <c r="L73" s="11">
        <v>1474624000</v>
      </c>
      <c r="M73" s="11">
        <v>1809716000</v>
      </c>
      <c r="N73" s="11">
        <v>2390400000</v>
      </c>
      <c r="O73" s="11">
        <v>3063100000</v>
      </c>
      <c r="P73" s="11">
        <v>4059200000</v>
      </c>
      <c r="Q73" s="11">
        <v>3950300000</v>
      </c>
      <c r="R73" s="11">
        <v>3959400000</v>
      </c>
      <c r="S73" s="11">
        <v>4907300000</v>
      </c>
      <c r="T73" s="11">
        <v>6486900000</v>
      </c>
      <c r="U73" s="11">
        <v>5756400000</v>
      </c>
      <c r="V73" s="11">
        <v>7838000000</v>
      </c>
      <c r="W73" s="11">
        <v>9712300000</v>
      </c>
      <c r="X73" s="11">
        <v>11141300000</v>
      </c>
      <c r="Y73" s="11">
        <v>13504600000</v>
      </c>
      <c r="Z73" s="11">
        <v>12974000000</v>
      </c>
    </row>
    <row r="74" spans="1:26"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t="s">
        <v>92</v>
      </c>
      <c r="C76" s="1">
        <v>-18415000</v>
      </c>
      <c r="D76" s="1">
        <v>-18523000</v>
      </c>
      <c r="E76" s="1">
        <v>-16700000</v>
      </c>
      <c r="F76" s="1">
        <v>-18421000</v>
      </c>
      <c r="G76" s="1">
        <v>-9623000</v>
      </c>
      <c r="H76" s="1">
        <v>23478000</v>
      </c>
      <c r="I76" s="1">
        <v>94134000</v>
      </c>
      <c r="J76" s="1">
        <v>72044000</v>
      </c>
      <c r="K76" s="1">
        <v>144537000</v>
      </c>
      <c r="L76" s="1">
        <v>204315000</v>
      </c>
      <c r="M76" s="1">
        <v>232606000</v>
      </c>
      <c r="N76" s="1">
        <v>381800000</v>
      </c>
      <c r="O76" s="1">
        <v>495100000</v>
      </c>
      <c r="P76" s="1">
        <v>656600000</v>
      </c>
      <c r="Q76" s="1">
        <v>671000000</v>
      </c>
      <c r="R76" s="1">
        <v>418800000</v>
      </c>
      <c r="S76" s="1">
        <v>588800000</v>
      </c>
      <c r="T76" s="1">
        <v>735900000</v>
      </c>
      <c r="U76" s="1">
        <v>660000000</v>
      </c>
      <c r="V76" s="1">
        <v>1127900000</v>
      </c>
      <c r="W76" s="1">
        <v>1379300000</v>
      </c>
      <c r="X76" s="1">
        <v>1060600000</v>
      </c>
      <c r="Y76" s="1">
        <v>1704600000</v>
      </c>
      <c r="Z76" s="1">
        <v>1344400000</v>
      </c>
    </row>
    <row r="77" spans="1:26" ht="19" x14ac:dyDescent="0.25">
      <c r="A77" s="5" t="s">
        <v>13</v>
      </c>
      <c r="B77" s="1" t="s">
        <v>92</v>
      </c>
      <c r="C77" s="1">
        <v>2243000</v>
      </c>
      <c r="D77" s="1">
        <v>4752000</v>
      </c>
      <c r="E77" s="1">
        <v>4712000</v>
      </c>
      <c r="F77" s="1">
        <v>4549000</v>
      </c>
      <c r="G77" s="1">
        <v>10629000</v>
      </c>
      <c r="H77" s="1">
        <v>7111000</v>
      </c>
      <c r="I77" s="1">
        <v>6727000</v>
      </c>
      <c r="J77" s="1">
        <v>35269000</v>
      </c>
      <c r="K77" s="1">
        <v>13027000</v>
      </c>
      <c r="L77" s="1">
        <v>25084000</v>
      </c>
      <c r="M77" s="1">
        <v>34577000</v>
      </c>
      <c r="N77" s="1">
        <v>40400000</v>
      </c>
      <c r="O77" s="1">
        <v>46500000</v>
      </c>
      <c r="P77" s="1">
        <v>57800000</v>
      </c>
      <c r="Q77" s="1">
        <v>67300000</v>
      </c>
      <c r="R77" s="1">
        <v>74400000</v>
      </c>
      <c r="S77" s="1">
        <v>89500000</v>
      </c>
      <c r="T77" s="1">
        <v>92100000</v>
      </c>
      <c r="U77" s="1">
        <v>99100000</v>
      </c>
      <c r="V77" s="1">
        <v>122800000</v>
      </c>
      <c r="W77" s="1">
        <v>203000000</v>
      </c>
      <c r="X77" s="1">
        <v>276200000</v>
      </c>
      <c r="Y77" s="1">
        <v>310200000</v>
      </c>
      <c r="Z77" s="1">
        <v>365800000</v>
      </c>
    </row>
    <row r="78" spans="1:26" ht="19" x14ac:dyDescent="0.25">
      <c r="A78" s="5" t="s">
        <v>67</v>
      </c>
      <c r="B78" s="1" t="s">
        <v>92</v>
      </c>
      <c r="C78" s="1" t="s">
        <v>92</v>
      </c>
      <c r="D78" s="1" t="s">
        <v>92</v>
      </c>
      <c r="E78" s="1" t="s">
        <v>92</v>
      </c>
      <c r="F78" s="1" t="s">
        <v>92</v>
      </c>
      <c r="G78" s="1" t="s">
        <v>92</v>
      </c>
      <c r="H78" s="1" t="s">
        <v>92</v>
      </c>
      <c r="I78" s="1">
        <v>-40758000</v>
      </c>
      <c r="J78" s="1">
        <v>9080000</v>
      </c>
      <c r="K78" s="1">
        <v>3913000</v>
      </c>
      <c r="L78" s="1">
        <v>-20495000</v>
      </c>
      <c r="M78" s="1">
        <v>-15645000</v>
      </c>
      <c r="N78" s="1">
        <v>-21500000</v>
      </c>
      <c r="O78" s="1">
        <v>7100000</v>
      </c>
      <c r="P78" s="1">
        <v>-20800000</v>
      </c>
      <c r="Q78" s="1">
        <v>-38500000</v>
      </c>
      <c r="R78" s="1">
        <v>-35000000</v>
      </c>
      <c r="S78" s="1">
        <v>4600000</v>
      </c>
      <c r="T78" s="1">
        <v>18700000</v>
      </c>
      <c r="U78" s="1">
        <v>62900000</v>
      </c>
      <c r="V78" s="1">
        <v>31900000</v>
      </c>
      <c r="W78" s="1">
        <v>-8000000</v>
      </c>
      <c r="X78" s="1">
        <v>57600000</v>
      </c>
      <c r="Y78" s="1">
        <v>-62600000</v>
      </c>
      <c r="Z78" s="1">
        <v>-185300000</v>
      </c>
    </row>
    <row r="79" spans="1:26" ht="19" x14ac:dyDescent="0.25">
      <c r="A79" s="5" t="s">
        <v>68</v>
      </c>
      <c r="B79" s="1" t="s">
        <v>92</v>
      </c>
      <c r="C79" s="1" t="s">
        <v>92</v>
      </c>
      <c r="D79" s="1" t="s">
        <v>92</v>
      </c>
      <c r="E79" s="1" t="s">
        <v>92</v>
      </c>
      <c r="F79" s="1" t="s">
        <v>92</v>
      </c>
      <c r="G79" s="1" t="s">
        <v>92</v>
      </c>
      <c r="H79" s="1" t="s">
        <v>92</v>
      </c>
      <c r="I79" s="1" t="s">
        <v>92</v>
      </c>
      <c r="J79" s="1" t="s">
        <v>92</v>
      </c>
      <c r="K79" s="1" t="s">
        <v>92</v>
      </c>
      <c r="L79" s="1" t="s">
        <v>92</v>
      </c>
      <c r="M79" s="1">
        <v>96981000</v>
      </c>
      <c r="N79" s="1">
        <v>117600000</v>
      </c>
      <c r="O79" s="1">
        <v>136400000</v>
      </c>
      <c r="P79" s="1">
        <v>153300000</v>
      </c>
      <c r="Q79" s="1">
        <v>168900000</v>
      </c>
      <c r="R79" s="1">
        <v>168900000</v>
      </c>
      <c r="S79" s="1">
        <v>167900000</v>
      </c>
      <c r="T79" s="1">
        <v>177600000</v>
      </c>
      <c r="U79" s="1">
        <v>209100000</v>
      </c>
      <c r="V79" s="1">
        <v>261200000</v>
      </c>
      <c r="W79" s="1">
        <v>335800000</v>
      </c>
      <c r="X79" s="1">
        <v>395400000</v>
      </c>
      <c r="Y79" s="1">
        <v>449200000</v>
      </c>
      <c r="Z79" s="1">
        <v>513200000</v>
      </c>
    </row>
    <row r="80" spans="1:26" ht="19" x14ac:dyDescent="0.25">
      <c r="A80" s="14" t="s">
        <v>105</v>
      </c>
      <c r="B80" s="15" t="e">
        <f t="shared" ref="B80:Z80" si="15">B79/B3</f>
        <v>#VALUE!</v>
      </c>
      <c r="C80" s="15" t="e">
        <f t="shared" si="15"/>
        <v>#VALUE!</v>
      </c>
      <c r="D80" s="15" t="e">
        <f t="shared" si="15"/>
        <v>#VALUE!</v>
      </c>
      <c r="E80" s="15" t="e">
        <f t="shared" si="15"/>
        <v>#VALUE!</v>
      </c>
      <c r="F80" s="15" t="e">
        <f t="shared" si="15"/>
        <v>#VALUE!</v>
      </c>
      <c r="G80" s="15" t="e">
        <f t="shared" si="15"/>
        <v>#VALUE!</v>
      </c>
      <c r="H80" s="15" t="e">
        <f t="shared" si="15"/>
        <v>#VALUE!</v>
      </c>
      <c r="I80" s="15" t="e">
        <f t="shared" si="15"/>
        <v>#VALUE!</v>
      </c>
      <c r="J80" s="15" t="e">
        <f t="shared" si="15"/>
        <v>#VALUE!</v>
      </c>
      <c r="K80" s="15" t="e">
        <f t="shared" si="15"/>
        <v>#VALUE!</v>
      </c>
      <c r="L80" s="15" t="e">
        <f t="shared" si="15"/>
        <v>#VALUE!</v>
      </c>
      <c r="M80" s="15">
        <f t="shared" si="15"/>
        <v>9.2172542787843773E-2</v>
      </c>
      <c r="N80" s="15">
        <f t="shared" si="15"/>
        <v>8.3227176220806789E-2</v>
      </c>
      <c r="O80" s="15">
        <f t="shared" si="15"/>
        <v>7.7619074716895234E-2</v>
      </c>
      <c r="P80" s="15">
        <f t="shared" si="15"/>
        <v>7.0359831099687908E-2</v>
      </c>
      <c r="Q80" s="15">
        <f t="shared" si="15"/>
        <v>7.4566244315924235E-2</v>
      </c>
      <c r="R80" s="15">
        <f t="shared" si="15"/>
        <v>7.9232537411455639E-2</v>
      </c>
      <c r="S80" s="15">
        <f t="shared" si="15"/>
        <v>7.0416037577587659E-2</v>
      </c>
      <c r="T80" s="15">
        <f t="shared" si="15"/>
        <v>6.5670758763496526E-2</v>
      </c>
      <c r="U80" s="15">
        <f t="shared" si="15"/>
        <v>6.6828597909808565E-2</v>
      </c>
      <c r="V80" s="15">
        <f t="shared" si="15"/>
        <v>7.0135868105901944E-2</v>
      </c>
      <c r="W80" s="15">
        <f t="shared" si="15"/>
        <v>7.4980462208328685E-2</v>
      </c>
      <c r="X80" s="15">
        <f t="shared" si="15"/>
        <v>9.0721365638766524E-2</v>
      </c>
      <c r="Y80" s="15">
        <f t="shared" si="15"/>
        <v>7.8667624034605352E-2</v>
      </c>
      <c r="Z80" s="15">
        <f t="shared" si="15"/>
        <v>8.2478865995949988E-2</v>
      </c>
    </row>
    <row r="81" spans="1:34" ht="19" x14ac:dyDescent="0.25">
      <c r="A81" s="5" t="s">
        <v>69</v>
      </c>
      <c r="B81" s="1" t="s">
        <v>92</v>
      </c>
      <c r="C81" s="1">
        <v>95000</v>
      </c>
      <c r="D81" s="1">
        <v>967000</v>
      </c>
      <c r="E81" s="1">
        <v>-6478000</v>
      </c>
      <c r="F81" s="1">
        <v>-342000</v>
      </c>
      <c r="G81" s="1">
        <v>-9752000</v>
      </c>
      <c r="H81" s="1">
        <v>-557000</v>
      </c>
      <c r="I81" s="1">
        <v>-9778000</v>
      </c>
      <c r="J81" s="1">
        <v>-28176000</v>
      </c>
      <c r="K81" s="1">
        <v>1970000</v>
      </c>
      <c r="L81" s="1">
        <v>-9938000</v>
      </c>
      <c r="M81" s="1">
        <v>38035000</v>
      </c>
      <c r="N81" s="1">
        <v>17000000</v>
      </c>
      <c r="O81" s="1">
        <v>-19900000</v>
      </c>
      <c r="P81" s="1">
        <v>-65500000</v>
      </c>
      <c r="Q81" s="1">
        <v>-22000000</v>
      </c>
      <c r="R81" s="1">
        <v>14200000</v>
      </c>
      <c r="S81" s="1">
        <v>-92500000</v>
      </c>
      <c r="T81" s="1">
        <v>-3000000</v>
      </c>
      <c r="U81" s="1">
        <v>91600000</v>
      </c>
      <c r="V81" s="1">
        <v>-383700000</v>
      </c>
      <c r="W81" s="1">
        <v>-321500000</v>
      </c>
      <c r="X81" s="1">
        <v>-273200000</v>
      </c>
      <c r="Y81" s="1">
        <v>-368100000</v>
      </c>
      <c r="Z81" s="1">
        <v>-547300000</v>
      </c>
    </row>
    <row r="82" spans="1:34" ht="19" x14ac:dyDescent="0.25">
      <c r="A82" s="5" t="s">
        <v>70</v>
      </c>
      <c r="B82" s="1" t="s">
        <v>92</v>
      </c>
      <c r="C82" s="1" t="s">
        <v>92</v>
      </c>
      <c r="D82" s="1" t="s">
        <v>92</v>
      </c>
      <c r="E82" s="1" t="s">
        <v>92</v>
      </c>
      <c r="F82" s="1" t="s">
        <v>92</v>
      </c>
      <c r="G82" s="1" t="s">
        <v>92</v>
      </c>
      <c r="H82" s="1" t="s">
        <v>92</v>
      </c>
      <c r="I82" s="1" t="s">
        <v>92</v>
      </c>
      <c r="J82" s="1" t="s">
        <v>92</v>
      </c>
      <c r="K82" s="1" t="s">
        <v>92</v>
      </c>
      <c r="L82" s="1" t="s">
        <v>92</v>
      </c>
      <c r="M82" s="1">
        <v>-35275000</v>
      </c>
      <c r="N82" s="1">
        <v>-41500000</v>
      </c>
      <c r="O82" s="1">
        <v>-51100000</v>
      </c>
      <c r="P82" s="1">
        <v>-68900000</v>
      </c>
      <c r="Q82" s="1">
        <v>68900000</v>
      </c>
      <c r="R82" s="1">
        <v>-13700000</v>
      </c>
      <c r="S82" s="1">
        <v>-79200000</v>
      </c>
      <c r="T82" s="1">
        <v>-35900000</v>
      </c>
      <c r="U82" s="1">
        <v>-81700000</v>
      </c>
      <c r="V82" s="1">
        <v>-161300000</v>
      </c>
      <c r="W82" s="1">
        <v>38800000</v>
      </c>
      <c r="X82" s="1">
        <v>5700000</v>
      </c>
      <c r="Y82" s="1">
        <v>-142300000</v>
      </c>
      <c r="Z82" s="1">
        <v>-159300000</v>
      </c>
    </row>
    <row r="83" spans="1:34" ht="21" x14ac:dyDescent="0.25">
      <c r="A83" s="5" t="s">
        <v>34</v>
      </c>
      <c r="B83" s="1" t="s">
        <v>92</v>
      </c>
      <c r="C83" s="1">
        <v>-1602000</v>
      </c>
      <c r="D83" s="1">
        <v>-3215000</v>
      </c>
      <c r="E83" s="1">
        <v>-106000</v>
      </c>
      <c r="F83" s="1">
        <v>-2556000</v>
      </c>
      <c r="G83" s="1">
        <v>4622000</v>
      </c>
      <c r="H83" s="1">
        <v>2822000</v>
      </c>
      <c r="I83" s="1">
        <v>-9205000</v>
      </c>
      <c r="J83" s="1">
        <v>-9020000</v>
      </c>
      <c r="K83" s="1">
        <v>-8213000</v>
      </c>
      <c r="L83" s="1">
        <v>-31064000</v>
      </c>
      <c r="M83" s="1">
        <v>5860000</v>
      </c>
      <c r="N83" s="1">
        <v>-29200000</v>
      </c>
      <c r="O83" s="1">
        <v>-25300000</v>
      </c>
      <c r="P83" s="1">
        <v>-7100000</v>
      </c>
      <c r="Q83" s="1">
        <v>-70000000</v>
      </c>
      <c r="R83" s="1">
        <v>-26800000</v>
      </c>
      <c r="S83" s="1">
        <v>-10700000</v>
      </c>
      <c r="T83" s="1">
        <v>-46700000</v>
      </c>
      <c r="U83" s="1">
        <v>-115500000</v>
      </c>
      <c r="V83" s="1">
        <v>-279000000</v>
      </c>
      <c r="W83" s="1">
        <v>-360500000</v>
      </c>
      <c r="X83" s="1">
        <v>-170100000</v>
      </c>
      <c r="Y83" s="1">
        <v>-256000000</v>
      </c>
      <c r="Z83" s="1">
        <v>-546600000</v>
      </c>
      <c r="AG83" s="59" t="s">
        <v>127</v>
      </c>
      <c r="AH83" s="60"/>
    </row>
    <row r="84" spans="1:34" ht="19" x14ac:dyDescent="0.25">
      <c r="A84" s="5" t="s">
        <v>47</v>
      </c>
      <c r="B84" s="1" t="s">
        <v>92</v>
      </c>
      <c r="C84" s="1" t="s">
        <v>92</v>
      </c>
      <c r="D84" s="1" t="s">
        <v>92</v>
      </c>
      <c r="E84" s="1" t="s">
        <v>92</v>
      </c>
      <c r="F84" s="1" t="s">
        <v>92</v>
      </c>
      <c r="G84" s="1" t="s">
        <v>92</v>
      </c>
      <c r="H84" s="1" t="s">
        <v>92</v>
      </c>
      <c r="I84" s="1" t="s">
        <v>92</v>
      </c>
      <c r="J84" s="1" t="s">
        <v>92</v>
      </c>
      <c r="K84" s="1" t="s">
        <v>92</v>
      </c>
      <c r="L84" s="1" t="s">
        <v>92</v>
      </c>
      <c r="M84" s="1">
        <v>7040000</v>
      </c>
      <c r="N84" s="1">
        <v>8100000</v>
      </c>
      <c r="O84" s="1">
        <v>10300000</v>
      </c>
      <c r="P84" s="1">
        <v>8400000</v>
      </c>
      <c r="Q84" s="1">
        <v>-8900000</v>
      </c>
      <c r="R84" s="1">
        <v>17700000</v>
      </c>
      <c r="S84" s="1">
        <v>-11300000</v>
      </c>
      <c r="T84" s="1">
        <v>15900000</v>
      </c>
      <c r="U84" s="1">
        <v>14000000</v>
      </c>
      <c r="V84" s="1">
        <v>16700000</v>
      </c>
      <c r="W84" s="1">
        <v>12300000</v>
      </c>
      <c r="X84" s="1">
        <v>-32300000</v>
      </c>
      <c r="Y84" s="1">
        <v>36000000</v>
      </c>
      <c r="Z84" s="1">
        <v>21300000</v>
      </c>
      <c r="AG84" s="61" t="s">
        <v>128</v>
      </c>
      <c r="AH84" s="62"/>
    </row>
    <row r="85" spans="1:34" ht="20" x14ac:dyDescent="0.25">
      <c r="A85" s="5" t="s">
        <v>71</v>
      </c>
      <c r="B85" s="1" t="s">
        <v>92</v>
      </c>
      <c r="C85" s="1" t="s">
        <v>92</v>
      </c>
      <c r="D85" s="1">
        <v>83836000</v>
      </c>
      <c r="E85" s="1">
        <v>67922000</v>
      </c>
      <c r="F85" s="1">
        <v>52562000</v>
      </c>
      <c r="G85" s="1">
        <v>117754000</v>
      </c>
      <c r="H85" s="1">
        <v>138299000</v>
      </c>
      <c r="I85" s="1">
        <v>150668000</v>
      </c>
      <c r="J85" s="1">
        <v>293784000</v>
      </c>
      <c r="K85" s="1">
        <v>25193000</v>
      </c>
      <c r="L85" s="1">
        <v>59249000</v>
      </c>
      <c r="M85" s="1">
        <v>21315000</v>
      </c>
      <c r="N85" s="1">
        <v>1002000000</v>
      </c>
      <c r="O85" s="1">
        <v>28100000</v>
      </c>
      <c r="P85" s="1">
        <v>51500000</v>
      </c>
      <c r="Q85" s="1">
        <v>-18100000</v>
      </c>
      <c r="R85" s="1">
        <v>41200000</v>
      </c>
      <c r="S85" s="1">
        <v>29700000</v>
      </c>
      <c r="T85" s="1">
        <v>38600000</v>
      </c>
      <c r="U85" s="1">
        <v>84000000</v>
      </c>
      <c r="V85" s="1">
        <v>80500000</v>
      </c>
      <c r="W85" s="1">
        <v>92900000</v>
      </c>
      <c r="X85" s="1">
        <v>-1600000</v>
      </c>
      <c r="Y85" s="1">
        <v>147700000</v>
      </c>
      <c r="Z85" s="1" t="s">
        <v>92</v>
      </c>
      <c r="AG85" s="23" t="s">
        <v>129</v>
      </c>
      <c r="AH85" s="24">
        <f>Z17</f>
        <v>29700000</v>
      </c>
    </row>
    <row r="86" spans="1:34" ht="20" x14ac:dyDescent="0.25">
      <c r="A86" s="5" t="s">
        <v>72</v>
      </c>
      <c r="B86" s="1" t="s">
        <v>92</v>
      </c>
      <c r="C86" s="1">
        <v>150000</v>
      </c>
      <c r="D86" s="1" t="s">
        <v>92</v>
      </c>
      <c r="E86" s="1">
        <v>-87000</v>
      </c>
      <c r="F86" s="1">
        <v>66000</v>
      </c>
      <c r="G86" s="1">
        <v>892000</v>
      </c>
      <c r="H86" s="1">
        <v>283000</v>
      </c>
      <c r="I86" s="1">
        <v>20462000</v>
      </c>
      <c r="J86" s="1">
        <v>11628000</v>
      </c>
      <c r="K86" s="1">
        <v>42240000</v>
      </c>
      <c r="L86" s="1">
        <v>79269000</v>
      </c>
      <c r="M86" s="1">
        <v>-1499000</v>
      </c>
      <c r="N86" s="1">
        <v>-7300000</v>
      </c>
      <c r="O86" s="1">
        <v>12400000</v>
      </c>
      <c r="P86" s="1">
        <v>32800000</v>
      </c>
      <c r="Q86" s="1">
        <v>33300000</v>
      </c>
      <c r="R86" s="1">
        <v>23800000</v>
      </c>
      <c r="S86" s="1">
        <v>13600000</v>
      </c>
      <c r="T86" s="1">
        <v>21600000</v>
      </c>
      <c r="U86" s="1">
        <v>21200000</v>
      </c>
      <c r="V86" s="1">
        <v>9500000</v>
      </c>
      <c r="W86" s="1">
        <v>9600000</v>
      </c>
      <c r="X86" s="1">
        <v>-31800000</v>
      </c>
      <c r="Y86" s="1">
        <v>56100000</v>
      </c>
      <c r="Z86" s="1" t="s">
        <v>92</v>
      </c>
      <c r="AG86" s="23" t="s">
        <v>130</v>
      </c>
      <c r="AH86" s="24">
        <f>Z56</f>
        <v>24200000</v>
      </c>
    </row>
    <row r="87" spans="1:34" ht="20" x14ac:dyDescent="0.25">
      <c r="A87" s="6" t="s">
        <v>73</v>
      </c>
      <c r="B87" s="10" t="s">
        <v>92</v>
      </c>
      <c r="C87" s="10">
        <v>-15927000</v>
      </c>
      <c r="D87" s="10">
        <v>-12804000</v>
      </c>
      <c r="E87" s="10">
        <v>-18553000</v>
      </c>
      <c r="F87" s="10">
        <v>-14148000</v>
      </c>
      <c r="G87" s="10">
        <v>-7854000</v>
      </c>
      <c r="H87" s="10">
        <v>30315000</v>
      </c>
      <c r="I87" s="10">
        <v>70787000</v>
      </c>
      <c r="J87" s="10">
        <v>99845000</v>
      </c>
      <c r="K87" s="10">
        <v>205687000</v>
      </c>
      <c r="L87" s="10">
        <v>278235000</v>
      </c>
      <c r="M87" s="10">
        <v>385055000</v>
      </c>
      <c r="N87" s="10">
        <v>528000000</v>
      </c>
      <c r="O87" s="10">
        <v>677600000</v>
      </c>
      <c r="P87" s="10">
        <v>814200000</v>
      </c>
      <c r="Q87" s="10">
        <v>880000000</v>
      </c>
      <c r="R87" s="10">
        <v>665100000</v>
      </c>
      <c r="S87" s="10">
        <v>771900000</v>
      </c>
      <c r="T87" s="10">
        <v>1042900000</v>
      </c>
      <c r="U87" s="10">
        <v>1143900000</v>
      </c>
      <c r="V87" s="10">
        <v>1169600000</v>
      </c>
      <c r="W87" s="10">
        <v>1598200000</v>
      </c>
      <c r="X87" s="10">
        <v>1484800000</v>
      </c>
      <c r="Y87" s="10">
        <v>2089400000</v>
      </c>
      <c r="Z87" s="10">
        <v>1490800000</v>
      </c>
      <c r="AG87" s="23" t="s">
        <v>131</v>
      </c>
      <c r="AH87" s="24">
        <f>Z61</f>
        <v>0</v>
      </c>
    </row>
    <row r="88" spans="1:34" ht="20" x14ac:dyDescent="0.25">
      <c r="A88" s="5" t="s">
        <v>74</v>
      </c>
      <c r="B88" s="1" t="s">
        <v>92</v>
      </c>
      <c r="C88" s="1">
        <v>-931000</v>
      </c>
      <c r="D88" s="1">
        <v>-3555000</v>
      </c>
      <c r="E88" s="1">
        <v>-5527000</v>
      </c>
      <c r="F88" s="1">
        <v>-5788000</v>
      </c>
      <c r="G88" s="1">
        <v>-2525000</v>
      </c>
      <c r="H88" s="1">
        <v>-22439000</v>
      </c>
      <c r="I88" s="1">
        <v>-30054000</v>
      </c>
      <c r="J88" s="1">
        <v>-18054000</v>
      </c>
      <c r="K88" s="1">
        <v>-24007000</v>
      </c>
      <c r="L88" s="1">
        <v>-105973000</v>
      </c>
      <c r="M88" s="1">
        <v>-53416000</v>
      </c>
      <c r="N88" s="1">
        <v>-96000000</v>
      </c>
      <c r="O88" s="1">
        <v>-82900000</v>
      </c>
      <c r="P88" s="1" t="s">
        <v>92</v>
      </c>
      <c r="Q88" s="1" t="s">
        <v>92</v>
      </c>
      <c r="R88" s="1" t="s">
        <v>92</v>
      </c>
      <c r="S88" s="1" t="s">
        <v>92</v>
      </c>
      <c r="T88" s="1" t="s">
        <v>92</v>
      </c>
      <c r="U88" s="1" t="s">
        <v>92</v>
      </c>
      <c r="V88" s="1" t="s">
        <v>92</v>
      </c>
      <c r="W88" s="1" t="s">
        <v>92</v>
      </c>
      <c r="X88" s="1">
        <v>-341500000</v>
      </c>
      <c r="Y88" s="1">
        <v>-353500000</v>
      </c>
      <c r="Z88" s="1">
        <v>-532400000</v>
      </c>
      <c r="AG88" s="33" t="s">
        <v>132</v>
      </c>
      <c r="AH88" s="34">
        <f>AH85/(AH86+AH87)</f>
        <v>1.2272727272727273</v>
      </c>
    </row>
    <row r="89" spans="1:34" ht="20" customHeight="1" x14ac:dyDescent="0.25">
      <c r="A89" s="14" t="s">
        <v>106</v>
      </c>
      <c r="B89" s="15" t="e">
        <f t="shared" ref="B89:Z89" si="16">(-1*B88)/B3</f>
        <v>#VALUE!</v>
      </c>
      <c r="C89" s="15">
        <f t="shared" si="16"/>
        <v>9.1346153846153841E-2</v>
      </c>
      <c r="D89" s="15">
        <f t="shared" si="16"/>
        <v>0.13352614182692307</v>
      </c>
      <c r="E89" s="15">
        <f t="shared" si="16"/>
        <v>0.1069610821899251</v>
      </c>
      <c r="F89" s="15">
        <f t="shared" si="16"/>
        <v>8.0364333120435422E-2</v>
      </c>
      <c r="G89" s="15">
        <f t="shared" si="16"/>
        <v>2.7542950640850831E-2</v>
      </c>
      <c r="H89" s="15">
        <f t="shared" si="16"/>
        <v>0.16166077102079926</v>
      </c>
      <c r="I89" s="15">
        <f t="shared" si="16"/>
        <v>0.13219963226561332</v>
      </c>
      <c r="J89" s="15">
        <f t="shared" si="16"/>
        <v>4.8443445081866043E-2</v>
      </c>
      <c r="K89" s="15">
        <f t="shared" si="16"/>
        <v>3.9956526659876035E-2</v>
      </c>
      <c r="L89" s="15">
        <f t="shared" si="16"/>
        <v>0.1211232125488188</v>
      </c>
      <c r="M89" s="15">
        <f t="shared" si="16"/>
        <v>5.0767558032557537E-2</v>
      </c>
      <c r="N89" s="15">
        <f t="shared" si="16"/>
        <v>6.7940552016985137E-2</v>
      </c>
      <c r="O89" s="15">
        <f t="shared" si="16"/>
        <v>4.7174642918113012E-2</v>
      </c>
      <c r="P89" s="15" t="e">
        <f t="shared" si="16"/>
        <v>#VALUE!</v>
      </c>
      <c r="Q89" s="15" t="e">
        <f t="shared" si="16"/>
        <v>#VALUE!</v>
      </c>
      <c r="R89" s="15" t="e">
        <f t="shared" si="16"/>
        <v>#VALUE!</v>
      </c>
      <c r="S89" s="15" t="e">
        <f t="shared" si="16"/>
        <v>#VALUE!</v>
      </c>
      <c r="T89" s="15" t="e">
        <f t="shared" si="16"/>
        <v>#VALUE!</v>
      </c>
      <c r="U89" s="15" t="e">
        <f t="shared" si="16"/>
        <v>#VALUE!</v>
      </c>
      <c r="V89" s="15" t="e">
        <f t="shared" si="16"/>
        <v>#VALUE!</v>
      </c>
      <c r="W89" s="15" t="e">
        <f t="shared" si="16"/>
        <v>#VALUE!</v>
      </c>
      <c r="X89" s="15">
        <f t="shared" si="16"/>
        <v>7.8354441997063137E-2</v>
      </c>
      <c r="Y89" s="15">
        <f t="shared" si="16"/>
        <v>6.1907847498292499E-2</v>
      </c>
      <c r="Z89" s="15">
        <f t="shared" si="16"/>
        <v>8.5564591302111789E-2</v>
      </c>
      <c r="AG89" s="23" t="s">
        <v>107</v>
      </c>
      <c r="AH89" s="24">
        <f>Z27</f>
        <v>262400000</v>
      </c>
    </row>
    <row r="90" spans="1:34" ht="20" x14ac:dyDescent="0.25">
      <c r="A90" s="5" t="s">
        <v>75</v>
      </c>
      <c r="B90" s="1" t="s">
        <v>92</v>
      </c>
      <c r="C90" s="1" t="s">
        <v>92</v>
      </c>
      <c r="D90" s="1" t="s">
        <v>92</v>
      </c>
      <c r="E90" s="1" t="s">
        <v>92</v>
      </c>
      <c r="F90" s="1">
        <v>-40000</v>
      </c>
      <c r="G90" s="1">
        <v>-8461000</v>
      </c>
      <c r="H90" s="1" t="s">
        <v>92</v>
      </c>
      <c r="I90" s="1" t="s">
        <v>92</v>
      </c>
      <c r="J90" s="1" t="s">
        <v>92</v>
      </c>
      <c r="K90" s="1" t="s">
        <v>92</v>
      </c>
      <c r="L90" s="1" t="s">
        <v>92</v>
      </c>
      <c r="M90" s="1" t="s">
        <v>92</v>
      </c>
      <c r="N90" s="1" t="s">
        <v>92</v>
      </c>
      <c r="O90" s="1" t="s">
        <v>92</v>
      </c>
      <c r="P90" s="1" t="s">
        <v>92</v>
      </c>
      <c r="Q90" s="1" t="s">
        <v>92</v>
      </c>
      <c r="R90" s="1">
        <v>-84300000</v>
      </c>
      <c r="S90" s="1" t="s">
        <v>92</v>
      </c>
      <c r="T90" s="1" t="s">
        <v>92</v>
      </c>
      <c r="U90" s="1" t="s">
        <v>92</v>
      </c>
      <c r="V90" s="1">
        <v>-87900000</v>
      </c>
      <c r="W90" s="1">
        <v>-59700000</v>
      </c>
      <c r="X90" s="1">
        <v>-37700000</v>
      </c>
      <c r="Y90" s="1">
        <v>-8700000</v>
      </c>
      <c r="Z90" s="1" t="s">
        <v>92</v>
      </c>
      <c r="AG90" s="23" t="s">
        <v>19</v>
      </c>
      <c r="AH90" s="24">
        <f>Z25</f>
        <v>1606800000</v>
      </c>
    </row>
    <row r="91" spans="1:34" ht="20" x14ac:dyDescent="0.25">
      <c r="A91" s="5" t="s">
        <v>76</v>
      </c>
      <c r="B91" s="1" t="s">
        <v>92</v>
      </c>
      <c r="C91" s="1">
        <v>-38292000</v>
      </c>
      <c r="D91" s="1">
        <v>-70096000</v>
      </c>
      <c r="E91" s="1">
        <v>-59910000</v>
      </c>
      <c r="F91" s="1">
        <v>-14525000</v>
      </c>
      <c r="G91" s="1">
        <v>-91592000</v>
      </c>
      <c r="H91" s="1">
        <v>-121890000</v>
      </c>
      <c r="I91" s="1">
        <v>-220540000</v>
      </c>
      <c r="J91" s="1">
        <v>-301001000</v>
      </c>
      <c r="K91" s="1">
        <v>-688345000</v>
      </c>
      <c r="L91" s="1">
        <v>-732698000</v>
      </c>
      <c r="M91" s="1">
        <v>-764451000</v>
      </c>
      <c r="N91" s="1">
        <v>-1385400000</v>
      </c>
      <c r="O91" s="1">
        <v>-1532200000</v>
      </c>
      <c r="P91" s="1">
        <v>-1833900000</v>
      </c>
      <c r="Q91" s="1">
        <v>-1443700000</v>
      </c>
      <c r="R91" s="1">
        <v>-1344600000</v>
      </c>
      <c r="S91" s="1">
        <v>-1827400000</v>
      </c>
      <c r="T91" s="1">
        <v>-2585500000</v>
      </c>
      <c r="U91" s="1">
        <v>-1995000000</v>
      </c>
      <c r="V91" s="1">
        <v>-2581900000</v>
      </c>
      <c r="W91" s="1">
        <v>-3346200000</v>
      </c>
      <c r="X91" s="1">
        <v>-4292900000</v>
      </c>
      <c r="Y91" s="1">
        <v>-6452000000</v>
      </c>
      <c r="Z91" s="1">
        <v>-1399500000</v>
      </c>
      <c r="AG91" s="33" t="s">
        <v>133</v>
      </c>
      <c r="AH91" s="34">
        <f>AH89/AH90</f>
        <v>0.1633059497137167</v>
      </c>
    </row>
    <row r="92" spans="1:34" ht="20" x14ac:dyDescent="0.25">
      <c r="A92" s="5" t="s">
        <v>77</v>
      </c>
      <c r="B92" s="1" t="s">
        <v>92</v>
      </c>
      <c r="C92" s="1">
        <v>28910000</v>
      </c>
      <c r="D92" s="1">
        <v>25833000</v>
      </c>
      <c r="E92" s="1">
        <v>71013000</v>
      </c>
      <c r="F92" s="1">
        <v>38463000</v>
      </c>
      <c r="G92" s="1">
        <v>31127000</v>
      </c>
      <c r="H92" s="1">
        <v>95870000</v>
      </c>
      <c r="I92" s="1">
        <v>148443000</v>
      </c>
      <c r="J92" s="1">
        <v>205702000</v>
      </c>
      <c r="K92" s="1">
        <v>475952000</v>
      </c>
      <c r="L92" s="1">
        <v>534143000</v>
      </c>
      <c r="M92" s="1">
        <v>525490000</v>
      </c>
      <c r="N92" s="1">
        <v>1004900000</v>
      </c>
      <c r="O92" s="1">
        <v>1136100000</v>
      </c>
      <c r="P92" s="1">
        <v>1130000000</v>
      </c>
      <c r="Q92" s="1">
        <v>1807300000</v>
      </c>
      <c r="R92" s="1">
        <v>1380600000</v>
      </c>
      <c r="S92" s="1">
        <v>1058900000</v>
      </c>
      <c r="T92" s="1">
        <v>1360000000</v>
      </c>
      <c r="U92" s="1">
        <v>2564400000</v>
      </c>
      <c r="V92" s="1">
        <v>1807600000</v>
      </c>
      <c r="W92" s="1">
        <v>2677100000</v>
      </c>
      <c r="X92" s="1">
        <v>3731500000</v>
      </c>
      <c r="Y92" s="1">
        <v>4352700000</v>
      </c>
      <c r="Z92" s="1">
        <v>3315500000</v>
      </c>
      <c r="AG92" s="35" t="s">
        <v>134</v>
      </c>
      <c r="AH92" s="36">
        <f>AH88*(1-AH91)</f>
        <v>1.0268517889877113</v>
      </c>
    </row>
    <row r="93" spans="1:34" ht="19" x14ac:dyDescent="0.25">
      <c r="A93" s="5" t="s">
        <v>78</v>
      </c>
      <c r="B93" s="1" t="s">
        <v>92</v>
      </c>
      <c r="C93" s="1" t="s">
        <v>92</v>
      </c>
      <c r="D93" s="1">
        <v>-3000000</v>
      </c>
      <c r="E93" s="1">
        <v>36000</v>
      </c>
      <c r="F93" s="1">
        <v>62000</v>
      </c>
      <c r="G93" s="1">
        <v>275000</v>
      </c>
      <c r="H93" s="1">
        <v>306000</v>
      </c>
      <c r="I93" s="1">
        <v>-1156000</v>
      </c>
      <c r="J93" s="1" t="s">
        <v>92</v>
      </c>
      <c r="K93" s="1" t="s">
        <v>92</v>
      </c>
      <c r="L93" s="1" t="s">
        <v>92</v>
      </c>
      <c r="M93" s="1" t="s">
        <v>92</v>
      </c>
      <c r="N93" s="1" t="s">
        <v>92</v>
      </c>
      <c r="O93" s="1" t="s">
        <v>92</v>
      </c>
      <c r="P93" s="1">
        <v>-141800000</v>
      </c>
      <c r="Q93" s="1">
        <v>-104600000</v>
      </c>
      <c r="R93" s="1">
        <v>-105600000</v>
      </c>
      <c r="S93" s="1">
        <v>-81000000</v>
      </c>
      <c r="T93" s="1">
        <v>-53900000</v>
      </c>
      <c r="U93" s="1">
        <v>-190700000</v>
      </c>
      <c r="V93" s="1">
        <v>-187400000</v>
      </c>
      <c r="W93" s="1">
        <v>-425600000</v>
      </c>
      <c r="X93" s="1" t="s">
        <v>92</v>
      </c>
      <c r="Y93" s="1" t="s">
        <v>92</v>
      </c>
      <c r="Z93" s="1">
        <v>-12800000</v>
      </c>
      <c r="AG93" s="61" t="s">
        <v>135</v>
      </c>
      <c r="AH93" s="62"/>
    </row>
    <row r="94" spans="1:34" ht="20" x14ac:dyDescent="0.25">
      <c r="A94" s="6" t="s">
        <v>79</v>
      </c>
      <c r="B94" s="10" t="s">
        <v>92</v>
      </c>
      <c r="C94" s="10">
        <v>-10313000</v>
      </c>
      <c r="D94" s="10">
        <v>-50818000</v>
      </c>
      <c r="E94" s="10">
        <v>5612000</v>
      </c>
      <c r="F94" s="10">
        <v>18172000</v>
      </c>
      <c r="G94" s="10">
        <v>-71176000</v>
      </c>
      <c r="H94" s="10">
        <v>-48153000</v>
      </c>
      <c r="I94" s="10">
        <v>-103307000</v>
      </c>
      <c r="J94" s="10">
        <v>-113353000</v>
      </c>
      <c r="K94" s="10">
        <v>-236400000</v>
      </c>
      <c r="L94" s="10">
        <v>-304528000</v>
      </c>
      <c r="M94" s="10">
        <v>-292377000</v>
      </c>
      <c r="N94" s="10">
        <v>-476500000</v>
      </c>
      <c r="O94" s="10">
        <v>-479000000</v>
      </c>
      <c r="P94" s="10">
        <v>-845700000</v>
      </c>
      <c r="Q94" s="10">
        <v>259000000</v>
      </c>
      <c r="R94" s="10">
        <v>-153900000</v>
      </c>
      <c r="S94" s="10">
        <v>-849500000</v>
      </c>
      <c r="T94" s="10">
        <v>-1279400000</v>
      </c>
      <c r="U94" s="10">
        <v>378700000</v>
      </c>
      <c r="V94" s="10">
        <v>-1049600000</v>
      </c>
      <c r="W94" s="10">
        <v>-1154400000</v>
      </c>
      <c r="X94" s="10">
        <v>-940600000</v>
      </c>
      <c r="Y94" s="10">
        <v>-2461500000</v>
      </c>
      <c r="Z94" s="10">
        <v>1370800000</v>
      </c>
      <c r="AG94" s="23" t="s">
        <v>136</v>
      </c>
      <c r="AH94" s="37">
        <v>4.095E-2</v>
      </c>
    </row>
    <row r="95" spans="1:3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G95" s="23" t="s">
        <v>137</v>
      </c>
      <c r="AH95" s="38" cm="1">
        <f t="array" ref="AH95">_FV(A1,"Beta")</f>
        <v>1.3069999999999999</v>
      </c>
    </row>
    <row r="96" spans="1:34" ht="20" x14ac:dyDescent="0.25">
      <c r="A96" s="5" t="s">
        <v>81</v>
      </c>
      <c r="B96" s="1" t="s">
        <v>92</v>
      </c>
      <c r="C96" s="1">
        <v>19398000</v>
      </c>
      <c r="D96" s="1">
        <v>82452000</v>
      </c>
      <c r="E96" s="1">
        <v>2314000</v>
      </c>
      <c r="F96" s="1">
        <v>2060000</v>
      </c>
      <c r="G96" s="1">
        <v>83963000</v>
      </c>
      <c r="H96" s="1">
        <v>13233000</v>
      </c>
      <c r="I96" s="1">
        <v>32996000</v>
      </c>
      <c r="J96" s="1">
        <v>19143000</v>
      </c>
      <c r="K96" s="1">
        <v>55979000</v>
      </c>
      <c r="L96" s="1">
        <v>44677000</v>
      </c>
      <c r="M96" s="1">
        <v>58691000</v>
      </c>
      <c r="N96" s="1">
        <v>141100000</v>
      </c>
      <c r="O96" s="1">
        <v>260600000</v>
      </c>
      <c r="P96" s="1">
        <v>263300000</v>
      </c>
      <c r="Q96" s="1">
        <v>160600000</v>
      </c>
      <c r="R96" s="1">
        <v>283600000</v>
      </c>
      <c r="S96" s="1">
        <v>361100000</v>
      </c>
      <c r="T96" s="1">
        <v>580900000</v>
      </c>
      <c r="U96" s="1">
        <v>415500000</v>
      </c>
      <c r="V96" s="1" t="s">
        <v>92</v>
      </c>
      <c r="W96" s="1" t="s">
        <v>92</v>
      </c>
      <c r="X96" s="1" t="s">
        <v>92</v>
      </c>
      <c r="Y96" s="1" t="s">
        <v>92</v>
      </c>
      <c r="Z96" s="1" t="s">
        <v>92</v>
      </c>
      <c r="AG96" s="23" t="s">
        <v>138</v>
      </c>
      <c r="AH96" s="37">
        <v>8.4000000000000005E-2</v>
      </c>
    </row>
    <row r="97" spans="1:34" ht="20" x14ac:dyDescent="0.25">
      <c r="A97" s="5" t="s">
        <v>82</v>
      </c>
      <c r="B97" s="1" t="s">
        <v>92</v>
      </c>
      <c r="C97" s="1">
        <v>-43000</v>
      </c>
      <c r="D97" s="1">
        <v>-20000</v>
      </c>
      <c r="E97" s="1">
        <v>-65000</v>
      </c>
      <c r="F97" s="1">
        <v>-2000</v>
      </c>
      <c r="G97" s="1">
        <v>-6000</v>
      </c>
      <c r="H97" s="1" t="s">
        <v>92</v>
      </c>
      <c r="I97" s="1">
        <v>-72000</v>
      </c>
      <c r="J97" s="1" t="s">
        <v>92</v>
      </c>
      <c r="K97" s="1" t="s">
        <v>92</v>
      </c>
      <c r="L97" s="1" t="s">
        <v>92</v>
      </c>
      <c r="M97" s="1">
        <v>-150000000</v>
      </c>
      <c r="N97" s="1">
        <v>-198600000</v>
      </c>
      <c r="O97" s="1">
        <v>-331800000</v>
      </c>
      <c r="P97" s="1">
        <v>-238300000</v>
      </c>
      <c r="Q97" s="1">
        <v>-1109200000</v>
      </c>
      <c r="R97" s="1">
        <v>-1000000000</v>
      </c>
      <c r="S97" s="1">
        <v>-183700000</v>
      </c>
      <c r="T97" s="1">
        <v>-42500000</v>
      </c>
      <c r="U97" s="1">
        <v>-2274000000</v>
      </c>
      <c r="V97" s="1" t="s">
        <v>92</v>
      </c>
      <c r="W97" s="1">
        <v>-269500000</v>
      </c>
      <c r="X97" s="1">
        <v>-134300000</v>
      </c>
      <c r="Y97" s="1" t="s">
        <v>92</v>
      </c>
      <c r="Z97" s="1">
        <v>-2607400000</v>
      </c>
      <c r="AG97" s="35" t="s">
        <v>139</v>
      </c>
      <c r="AH97" s="36">
        <f>(AH94)+((AH95)*(AH96-AH94))</f>
        <v>9.7216350000000007E-2</v>
      </c>
    </row>
    <row r="98" spans="1:3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G98" s="61" t="s">
        <v>140</v>
      </c>
      <c r="AH98" s="62"/>
    </row>
    <row r="99" spans="1:34" ht="20" x14ac:dyDescent="0.25">
      <c r="A99" s="5" t="s">
        <v>84</v>
      </c>
      <c r="B99" s="1" t="s">
        <v>92</v>
      </c>
      <c r="C99" s="1">
        <v>822000</v>
      </c>
      <c r="D99" s="1">
        <v>-259000</v>
      </c>
      <c r="E99" s="1">
        <v>-1478000</v>
      </c>
      <c r="F99" s="1">
        <v>947000</v>
      </c>
      <c r="G99" s="1">
        <v>-1624000</v>
      </c>
      <c r="H99" s="1">
        <v>-1116000</v>
      </c>
      <c r="I99" s="1">
        <v>-608000</v>
      </c>
      <c r="J99" s="1">
        <v>23040000</v>
      </c>
      <c r="K99" s="1">
        <v>62868000</v>
      </c>
      <c r="L99" s="1">
        <v>53303000</v>
      </c>
      <c r="M99" s="1">
        <v>25140000</v>
      </c>
      <c r="N99" s="1">
        <v>65200000</v>
      </c>
      <c r="O99" s="1">
        <v>58800000</v>
      </c>
      <c r="P99" s="1">
        <v>94200000</v>
      </c>
      <c r="Q99" s="1">
        <v>38000000</v>
      </c>
      <c r="R99" s="1">
        <v>24000000</v>
      </c>
      <c r="S99" s="1">
        <v>16000000</v>
      </c>
      <c r="T99" s="1">
        <v>20100000</v>
      </c>
      <c r="U99" s="1">
        <v>-54600000</v>
      </c>
      <c r="V99" s="1">
        <v>126300000</v>
      </c>
      <c r="W99" s="1">
        <v>101100000</v>
      </c>
      <c r="X99" s="1">
        <v>48600000</v>
      </c>
      <c r="Y99" s="1">
        <v>43000000</v>
      </c>
      <c r="Z99" s="1">
        <v>35100000</v>
      </c>
      <c r="AG99" s="23" t="s">
        <v>141</v>
      </c>
      <c r="AH99" s="24">
        <f>AH86+AH87</f>
        <v>24200000</v>
      </c>
    </row>
    <row r="100" spans="1:34" ht="20" x14ac:dyDescent="0.25">
      <c r="A100" s="6" t="s">
        <v>85</v>
      </c>
      <c r="B100" s="10" t="s">
        <v>92</v>
      </c>
      <c r="C100" s="10">
        <v>20177000</v>
      </c>
      <c r="D100" s="10">
        <v>82173000</v>
      </c>
      <c r="E100" s="10">
        <v>771000</v>
      </c>
      <c r="F100" s="10">
        <v>3005000</v>
      </c>
      <c r="G100" s="10">
        <v>82333000</v>
      </c>
      <c r="H100" s="10">
        <v>12117000</v>
      </c>
      <c r="I100" s="10">
        <v>32316000</v>
      </c>
      <c r="J100" s="10">
        <v>42183000</v>
      </c>
      <c r="K100" s="10">
        <v>118847000</v>
      </c>
      <c r="L100" s="10">
        <v>97980000</v>
      </c>
      <c r="M100" s="10">
        <v>-66169000</v>
      </c>
      <c r="N100" s="10">
        <v>7700000</v>
      </c>
      <c r="O100" s="10">
        <v>-12400000</v>
      </c>
      <c r="P100" s="10">
        <v>119200000</v>
      </c>
      <c r="Q100" s="10">
        <v>-910600000</v>
      </c>
      <c r="R100" s="10">
        <v>-692400000</v>
      </c>
      <c r="S100" s="10">
        <v>193400000</v>
      </c>
      <c r="T100" s="10">
        <v>558500000</v>
      </c>
      <c r="U100" s="10">
        <v>-1913100000</v>
      </c>
      <c r="V100" s="10">
        <v>126300000</v>
      </c>
      <c r="W100" s="10">
        <v>-168400000</v>
      </c>
      <c r="X100" s="10">
        <v>-85700000</v>
      </c>
      <c r="Y100" s="10">
        <v>43000000</v>
      </c>
      <c r="Z100" s="10">
        <v>-2572300000</v>
      </c>
      <c r="AG100" s="33" t="s">
        <v>142</v>
      </c>
      <c r="AH100" s="34">
        <f>AH99/AH103</f>
        <v>2.3135659599030401E-4</v>
      </c>
    </row>
    <row r="101" spans="1:34" ht="20" x14ac:dyDescent="0.25">
      <c r="A101" s="5" t="s">
        <v>86</v>
      </c>
      <c r="B101" s="1" t="s">
        <v>92</v>
      </c>
      <c r="C101" s="1" t="s">
        <v>92</v>
      </c>
      <c r="D101" s="1" t="s">
        <v>92</v>
      </c>
      <c r="E101" s="1" t="s">
        <v>92</v>
      </c>
      <c r="F101" s="1">
        <v>91000</v>
      </c>
      <c r="G101" s="1">
        <v>-20000</v>
      </c>
      <c r="H101" s="1">
        <v>157000</v>
      </c>
      <c r="I101" s="1">
        <v>-59000</v>
      </c>
      <c r="J101" s="1">
        <v>207000</v>
      </c>
      <c r="K101" s="1">
        <v>301000</v>
      </c>
      <c r="L101" s="1">
        <v>111000</v>
      </c>
      <c r="M101" s="1">
        <v>305000</v>
      </c>
      <c r="N101" s="1">
        <v>-800000</v>
      </c>
      <c r="O101" s="1">
        <v>-200000</v>
      </c>
      <c r="P101" s="1">
        <v>200000</v>
      </c>
      <c r="Q101" s="1" t="s">
        <v>92</v>
      </c>
      <c r="R101" s="1">
        <v>-600000</v>
      </c>
      <c r="S101" s="1">
        <v>-1500000</v>
      </c>
      <c r="T101" s="1" t="s">
        <v>92</v>
      </c>
      <c r="U101" s="1">
        <v>2100000</v>
      </c>
      <c r="V101" s="1">
        <v>-100000</v>
      </c>
      <c r="W101" s="1">
        <v>-2200000</v>
      </c>
      <c r="X101" s="1">
        <v>-2600000</v>
      </c>
      <c r="Y101" s="1">
        <v>-3400000</v>
      </c>
      <c r="Z101" s="1">
        <v>5400000</v>
      </c>
      <c r="AG101" s="23" t="s">
        <v>143</v>
      </c>
      <c r="AH101" s="39" cm="1">
        <f t="array" ref="AH101">_FV(A1,"Market cap",TRUE)</f>
        <v>104576232490</v>
      </c>
    </row>
    <row r="102" spans="1:34" ht="20" x14ac:dyDescent="0.25">
      <c r="A102" s="6" t="s">
        <v>87</v>
      </c>
      <c r="B102" s="10" t="s">
        <v>92</v>
      </c>
      <c r="C102" s="10">
        <v>-6063000</v>
      </c>
      <c r="D102" s="10">
        <v>18551000</v>
      </c>
      <c r="E102" s="10">
        <v>-12170000</v>
      </c>
      <c r="F102" s="10">
        <v>7120000</v>
      </c>
      <c r="G102" s="10">
        <v>3283000</v>
      </c>
      <c r="H102" s="10">
        <v>-5564000</v>
      </c>
      <c r="I102" s="10">
        <v>-263000</v>
      </c>
      <c r="J102" s="10">
        <v>28882000</v>
      </c>
      <c r="K102" s="10">
        <v>88435000</v>
      </c>
      <c r="L102" s="10">
        <v>71798000</v>
      </c>
      <c r="M102" s="10">
        <v>26814000</v>
      </c>
      <c r="N102" s="10">
        <v>58400000</v>
      </c>
      <c r="O102" s="10">
        <v>186000000</v>
      </c>
      <c r="P102" s="10">
        <v>87900000</v>
      </c>
      <c r="Q102" s="10">
        <v>228400000</v>
      </c>
      <c r="R102" s="10">
        <v>-181800000</v>
      </c>
      <c r="S102" s="10">
        <v>114300000</v>
      </c>
      <c r="T102" s="10">
        <v>322000000</v>
      </c>
      <c r="U102" s="10">
        <v>-388400000</v>
      </c>
      <c r="V102" s="10">
        <v>246200000</v>
      </c>
      <c r="W102" s="10">
        <v>273200000</v>
      </c>
      <c r="X102" s="10">
        <v>455900000</v>
      </c>
      <c r="Y102" s="10">
        <v>-332500000</v>
      </c>
      <c r="Z102" s="10">
        <v>294700000</v>
      </c>
      <c r="AG102" s="33" t="s">
        <v>144</v>
      </c>
      <c r="AH102" s="34">
        <f>AH101/AH103</f>
        <v>0.99976864340400973</v>
      </c>
    </row>
    <row r="103" spans="1:34" ht="20" x14ac:dyDescent="0.25">
      <c r="A103" s="5" t="s">
        <v>88</v>
      </c>
      <c r="B103" s="1" t="s">
        <v>92</v>
      </c>
      <c r="C103" s="1">
        <v>10169000</v>
      </c>
      <c r="D103" s="1">
        <v>4106000</v>
      </c>
      <c r="E103" s="1">
        <v>22657000</v>
      </c>
      <c r="F103" s="1">
        <v>10487000</v>
      </c>
      <c r="G103" s="1">
        <v>8052000</v>
      </c>
      <c r="H103" s="1">
        <v>11335000</v>
      </c>
      <c r="I103" s="1">
        <v>5771000</v>
      </c>
      <c r="J103" s="1">
        <v>5508000</v>
      </c>
      <c r="K103" s="1">
        <v>34390000</v>
      </c>
      <c r="L103" s="1">
        <v>122825000</v>
      </c>
      <c r="M103" s="1">
        <v>194623000</v>
      </c>
      <c r="N103" s="1">
        <v>221400000</v>
      </c>
      <c r="O103" s="1">
        <v>279800000</v>
      </c>
      <c r="P103" s="1">
        <v>465800000</v>
      </c>
      <c r="Q103" s="1">
        <v>553700000</v>
      </c>
      <c r="R103" s="1">
        <v>782100000</v>
      </c>
      <c r="S103" s="1">
        <v>600300000</v>
      </c>
      <c r="T103" s="1">
        <v>714600000</v>
      </c>
      <c r="U103" s="1">
        <v>1036600000</v>
      </c>
      <c r="V103" s="1">
        <v>663200000</v>
      </c>
      <c r="W103" s="1">
        <v>909400000</v>
      </c>
      <c r="X103" s="1">
        <v>1182600000</v>
      </c>
      <c r="Y103" s="1">
        <v>1638500000</v>
      </c>
      <c r="Z103" s="1">
        <v>1306000000</v>
      </c>
      <c r="AG103" s="35" t="s">
        <v>145</v>
      </c>
      <c r="AH103" s="40">
        <f>AH99+AH101</f>
        <v>104600432490</v>
      </c>
    </row>
    <row r="104" spans="1:34" ht="20" thickBot="1" x14ac:dyDescent="0.3">
      <c r="A104" s="7" t="s">
        <v>89</v>
      </c>
      <c r="B104" s="11" t="s">
        <v>92</v>
      </c>
      <c r="C104" s="11">
        <v>4106000</v>
      </c>
      <c r="D104" s="11">
        <v>22657000</v>
      </c>
      <c r="E104" s="11">
        <v>10487000</v>
      </c>
      <c r="F104" s="11">
        <v>17607000</v>
      </c>
      <c r="G104" s="11">
        <v>11335000</v>
      </c>
      <c r="H104" s="11">
        <v>5771000</v>
      </c>
      <c r="I104" s="11">
        <v>5508000</v>
      </c>
      <c r="J104" s="11">
        <v>34390000</v>
      </c>
      <c r="K104" s="11">
        <v>122825000</v>
      </c>
      <c r="L104" s="11">
        <v>194623000</v>
      </c>
      <c r="M104" s="11">
        <v>221437000</v>
      </c>
      <c r="N104" s="11">
        <v>279800000</v>
      </c>
      <c r="O104" s="11">
        <v>465800000</v>
      </c>
      <c r="P104" s="11">
        <v>553700000</v>
      </c>
      <c r="Q104" s="11">
        <v>782100000</v>
      </c>
      <c r="R104" s="11">
        <v>600300000</v>
      </c>
      <c r="S104" s="11">
        <v>714600000</v>
      </c>
      <c r="T104" s="11">
        <v>1036600000</v>
      </c>
      <c r="U104" s="11">
        <v>648200000</v>
      </c>
      <c r="V104" s="11">
        <v>909400000</v>
      </c>
      <c r="W104" s="11">
        <v>1182600000</v>
      </c>
      <c r="X104" s="11">
        <v>1638500000</v>
      </c>
      <c r="Y104" s="11">
        <v>1306000000</v>
      </c>
      <c r="Z104" s="11">
        <v>1600700000</v>
      </c>
      <c r="AG104" s="61" t="s">
        <v>146</v>
      </c>
      <c r="AH104" s="62"/>
    </row>
    <row r="105" spans="1:34" ht="21" thickTop="1" x14ac:dyDescent="0.25">
      <c r="A105" s="14" t="s">
        <v>108</v>
      </c>
      <c r="B105" s="1"/>
      <c r="C105" s="15" t="e">
        <f>(C106/B106)-1</f>
        <v>#VALUE!</v>
      </c>
      <c r="D105" s="15">
        <f>(D106/C106)-1</f>
        <v>-2.9600189820856548E-2</v>
      </c>
      <c r="E105" s="15">
        <f>(E106/D106)-1</f>
        <v>0.47197261446298677</v>
      </c>
      <c r="F105" s="15">
        <f>(F106/E106)-1</f>
        <v>-0.17209302325581399</v>
      </c>
      <c r="G105" s="15">
        <f>(G106/F106)-1</f>
        <v>-0.4793840288924559</v>
      </c>
      <c r="H105" s="15">
        <f t="shared" ref="H105:W105" si="17">(H106/G106)-1</f>
        <v>-1.7588399653145776</v>
      </c>
      <c r="I105" s="15">
        <f t="shared" si="17"/>
        <v>4.1717877094972069</v>
      </c>
      <c r="J105" s="15">
        <f t="shared" si="17"/>
        <v>1.007978788697125</v>
      </c>
      <c r="K105" s="15">
        <f t="shared" si="17"/>
        <v>1.2212712890171291</v>
      </c>
      <c r="L105" s="15">
        <f t="shared" si="17"/>
        <v>-5.1838397181858231E-2</v>
      </c>
      <c r="M105" s="15">
        <f t="shared" si="17"/>
        <v>0.92520114708989798</v>
      </c>
      <c r="N105" s="15">
        <f t="shared" si="17"/>
        <v>0.30262122367996525</v>
      </c>
      <c r="O105" s="15">
        <f t="shared" si="17"/>
        <v>0.37662037037037033</v>
      </c>
      <c r="P105" s="15">
        <f t="shared" si="17"/>
        <v>0.13065411131663018</v>
      </c>
      <c r="Q105" s="15">
        <f t="shared" si="17"/>
        <v>0.15318262938726956</v>
      </c>
      <c r="R105" s="15">
        <f t="shared" si="17"/>
        <v>-0.27843693577508388</v>
      </c>
      <c r="S105" s="15">
        <f t="shared" si="17"/>
        <v>0.23485254691689006</v>
      </c>
      <c r="T105" s="15">
        <f t="shared" si="17"/>
        <v>0.43146620350267773</v>
      </c>
      <c r="U105" s="15">
        <f t="shared" si="17"/>
        <v>-3.6198179979777589E-2</v>
      </c>
      <c r="V105" s="15">
        <f t="shared" si="17"/>
        <v>3.0423835501468766E-2</v>
      </c>
      <c r="W105" s="15">
        <f t="shared" si="17"/>
        <v>0.19385053960496834</v>
      </c>
      <c r="X105" s="15">
        <f t="shared" ref="X105" si="18">(X106/W106)-1</f>
        <v>-2.4987207914037191E-2</v>
      </c>
      <c r="Y105" s="15">
        <f t="shared" ref="Y105" si="19">(Y106/X106)-1</f>
        <v>0.51832414939211047</v>
      </c>
      <c r="Z105" s="15">
        <f t="shared" ref="Z105" si="20">(Z106/Y106)-1</f>
        <v>-0.44789446396681831</v>
      </c>
      <c r="AA105" s="15"/>
      <c r="AB105" s="15"/>
      <c r="AC105" s="15"/>
      <c r="AD105" s="15"/>
      <c r="AE105" s="15"/>
      <c r="AF105" s="15"/>
      <c r="AG105" s="25" t="s">
        <v>109</v>
      </c>
      <c r="AH105" s="26">
        <f>(AH100*AH92)+(AH102*AH97)</f>
        <v>9.7431427290676151E-2</v>
      </c>
    </row>
    <row r="106" spans="1:34" ht="19" x14ac:dyDescent="0.25">
      <c r="A106" s="5" t="s">
        <v>90</v>
      </c>
      <c r="B106" s="1" t="s">
        <v>92</v>
      </c>
      <c r="C106" s="1">
        <v>-16858000</v>
      </c>
      <c r="D106" s="1">
        <v>-16359000</v>
      </c>
      <c r="E106" s="1">
        <v>-24080000</v>
      </c>
      <c r="F106" s="1">
        <v>-19936000</v>
      </c>
      <c r="G106" s="1">
        <v>-10379000</v>
      </c>
      <c r="H106" s="1">
        <v>7876000</v>
      </c>
      <c r="I106" s="1">
        <v>40733000</v>
      </c>
      <c r="J106" s="1">
        <v>81791000</v>
      </c>
      <c r="K106" s="1">
        <v>181680000</v>
      </c>
      <c r="L106" s="1">
        <v>172262000</v>
      </c>
      <c r="M106" s="1">
        <v>331639000</v>
      </c>
      <c r="N106" s="1">
        <v>432000000</v>
      </c>
      <c r="O106" s="1">
        <v>594700000</v>
      </c>
      <c r="P106" s="1">
        <v>672400000</v>
      </c>
      <c r="Q106" s="1">
        <v>775400000</v>
      </c>
      <c r="R106" s="1">
        <v>559500000</v>
      </c>
      <c r="S106" s="1">
        <v>690900000</v>
      </c>
      <c r="T106" s="1">
        <v>989000000</v>
      </c>
      <c r="U106" s="1">
        <v>953200000</v>
      </c>
      <c r="V106" s="1">
        <v>982200000</v>
      </c>
      <c r="W106" s="1">
        <v>1172600000</v>
      </c>
      <c r="X106" s="1">
        <v>1143300000</v>
      </c>
      <c r="Y106" s="1">
        <v>1735900000</v>
      </c>
      <c r="Z106" s="1">
        <v>958400000</v>
      </c>
      <c r="AA106" s="41">
        <f>Z106*(1+$AH$106)</f>
        <v>1085289996.0910361</v>
      </c>
      <c r="AB106" s="41">
        <f t="shared" ref="AB106:AE106" si="21">AA106*(1+$AH$106)</f>
        <v>1228979941.1678641</v>
      </c>
      <c r="AC106" s="41">
        <f t="shared" si="21"/>
        <v>1391694110.544692</v>
      </c>
      <c r="AD106" s="41">
        <f t="shared" si="21"/>
        <v>1575951268.5652823</v>
      </c>
      <c r="AE106" s="41">
        <f t="shared" si="21"/>
        <v>1784603658.2855577</v>
      </c>
      <c r="AF106" s="42" t="s">
        <v>147</v>
      </c>
      <c r="AG106" s="43" t="s">
        <v>148</v>
      </c>
      <c r="AH106" s="44">
        <f>(SUM(AA4:AE4)/5)</f>
        <v>0.13239774216510444</v>
      </c>
    </row>
    <row r="107" spans="1:34"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42"/>
      <c r="AB107" s="42"/>
      <c r="AC107" s="42"/>
      <c r="AD107" s="42"/>
      <c r="AE107" s="45">
        <f>AE106*(1+AH107)/(AH108-AH107)</f>
        <v>25254489910.875549</v>
      </c>
      <c r="AF107" s="46" t="s">
        <v>149</v>
      </c>
      <c r="AG107" s="47" t="s">
        <v>150</v>
      </c>
      <c r="AH107" s="48">
        <v>2.5000000000000001E-2</v>
      </c>
    </row>
    <row r="108" spans="1:34" ht="19" x14ac:dyDescent="0.25">
      <c r="AA108" s="45">
        <f t="shared" ref="AA108:AC108" si="22">AA107+AA106</f>
        <v>1085289996.0910361</v>
      </c>
      <c r="AB108" s="45">
        <f t="shared" si="22"/>
        <v>1228979941.1678641</v>
      </c>
      <c r="AC108" s="45">
        <f t="shared" si="22"/>
        <v>1391694110.544692</v>
      </c>
      <c r="AD108" s="45">
        <f>AD107+AD106</f>
        <v>1575951268.5652823</v>
      </c>
      <c r="AE108" s="45">
        <f>AE107+AE106</f>
        <v>27039093569.161106</v>
      </c>
      <c r="AF108" s="46" t="s">
        <v>145</v>
      </c>
      <c r="AG108" s="49" t="s">
        <v>151</v>
      </c>
      <c r="AH108" s="50">
        <f>AH105</f>
        <v>9.7431427290676151E-2</v>
      </c>
    </row>
    <row r="109" spans="1:34" ht="19" x14ac:dyDescent="0.25">
      <c r="AA109" s="63" t="s">
        <v>152</v>
      </c>
      <c r="AB109" s="64"/>
    </row>
    <row r="110" spans="1:34" ht="20" x14ac:dyDescent="0.25">
      <c r="AA110" s="51" t="s">
        <v>153</v>
      </c>
      <c r="AB110" s="39">
        <f>NPV(AH108,AA108,AB108,AC108,AD108,AE108)</f>
        <v>21135399821.960125</v>
      </c>
    </row>
    <row r="111" spans="1:34" ht="20" x14ac:dyDescent="0.25">
      <c r="AA111" s="51" t="s">
        <v>154</v>
      </c>
      <c r="AB111" s="39">
        <f>Z40</f>
        <v>6741500000</v>
      </c>
    </row>
    <row r="112" spans="1:34" ht="20" x14ac:dyDescent="0.25">
      <c r="AA112" s="51" t="s">
        <v>141</v>
      </c>
      <c r="AB112" s="39">
        <f>AH99</f>
        <v>24200000</v>
      </c>
    </row>
    <row r="113" spans="27:28" ht="20" x14ac:dyDescent="0.25">
      <c r="AA113" s="51" t="s">
        <v>155</v>
      </c>
      <c r="AB113" s="39">
        <f>AB110+AB111-AB112</f>
        <v>27852699821.960125</v>
      </c>
    </row>
    <row r="114" spans="27:28" ht="20" x14ac:dyDescent="0.25">
      <c r="AA114" s="51" t="s">
        <v>156</v>
      </c>
      <c r="AB114" s="52">
        <f>Z34*(1+(5*AF16))</f>
        <v>385298078.3654694</v>
      </c>
    </row>
    <row r="115" spans="27:28" ht="20" x14ac:dyDescent="0.25">
      <c r="AA115" s="53" t="s">
        <v>157</v>
      </c>
      <c r="AB115" s="54">
        <f>AB113/AB114</f>
        <v>72.288706811407494</v>
      </c>
    </row>
    <row r="116" spans="27:28" ht="20" x14ac:dyDescent="0.25">
      <c r="AA116" s="51" t="s">
        <v>158</v>
      </c>
      <c r="AB116" s="55" cm="1">
        <f t="array" ref="AB116">_FV(A1,"Price",TRUE)</f>
        <v>298.57</v>
      </c>
    </row>
    <row r="117" spans="27:28" ht="20" x14ac:dyDescent="0.25">
      <c r="AA117" s="56" t="s">
        <v>159</v>
      </c>
      <c r="AB117" s="57">
        <f>AB115/AB116-1</f>
        <v>-0.75788355557689147</v>
      </c>
    </row>
    <row r="118" spans="27:28" ht="20" x14ac:dyDescent="0.25">
      <c r="AA118" s="56" t="s">
        <v>160</v>
      </c>
      <c r="AB118" s="58" t="str">
        <f>IF(AB115&gt;AB116,"BUY","SELL")</f>
        <v>SELL</v>
      </c>
    </row>
  </sheetData>
  <mergeCells count="6">
    <mergeCell ref="AA109:AB109"/>
    <mergeCell ref="AG83:AH83"/>
    <mergeCell ref="AG84:AH84"/>
    <mergeCell ref="AG93:AH93"/>
    <mergeCell ref="AG98:AH98"/>
    <mergeCell ref="AG104:AH104"/>
  </mergeCells>
  <hyperlinks>
    <hyperlink ref="A1" r:id="rId1" tooltip="https://roic.ai/company/ISRG" display="ROIC.AI | ISR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35267/000109581101001899/0001095811-01-001899-index.htm" xr:uid="{00000000-0004-0000-0000-000007000000}"/>
    <hyperlink ref="D74" r:id="rId7" tooltip="https://www.sec.gov/Archives/edgar/data/1035267/000109581101001899/0001095811-01-001899-index.htm" xr:uid="{00000000-0004-0000-0000-000008000000}"/>
    <hyperlink ref="E36" r:id="rId8" tooltip="https://www.sec.gov/Archives/edgar/data/1035267/000103526702000001/0001035267-02-000001-index.html" xr:uid="{00000000-0004-0000-0000-00000A000000}"/>
    <hyperlink ref="E74" r:id="rId9" tooltip="https://www.sec.gov/Archives/edgar/data/1035267/000103526702000001/0001035267-02-000001-index.html" xr:uid="{00000000-0004-0000-0000-00000B000000}"/>
    <hyperlink ref="F36" r:id="rId10" tooltip="https://www.sec.gov/Archives/edgar/data/1035267/000089161803001487/0000891618-03-001487-index.html" xr:uid="{00000000-0004-0000-0000-00000D000000}"/>
    <hyperlink ref="F74" r:id="rId11" tooltip="https://www.sec.gov/Archives/edgar/data/1035267/000089161803001487/0000891618-03-001487-index.html" xr:uid="{00000000-0004-0000-0000-00000E000000}"/>
    <hyperlink ref="G36" r:id="rId12" tooltip="https://www.sec.gov/Archives/edgar/data/1035267/000119312504040493/0001193125-04-040493-index.html" xr:uid="{00000000-0004-0000-0000-000010000000}"/>
    <hyperlink ref="G74" r:id="rId13" tooltip="https://www.sec.gov/Archives/edgar/data/1035267/000119312504040493/0001193125-04-040493-index.html" xr:uid="{00000000-0004-0000-0000-000011000000}"/>
    <hyperlink ref="H36" r:id="rId14" tooltip="https://www.sec.gov/Archives/edgar/data/1035267/000119312505052547/0001193125-05-052547-index.htm" xr:uid="{00000000-0004-0000-0000-000013000000}"/>
    <hyperlink ref="H74" r:id="rId15" tooltip="https://www.sec.gov/Archives/edgar/data/1035267/000119312505052547/0001193125-05-052547-index.htm" xr:uid="{00000000-0004-0000-0000-000014000000}"/>
    <hyperlink ref="I36" r:id="rId16" tooltip="https://www.sec.gov/Archives/edgar/data/1035267/000119312506055046/0001193125-06-055046-index.htm" xr:uid="{00000000-0004-0000-0000-000016000000}"/>
    <hyperlink ref="I74" r:id="rId17" tooltip="https://www.sec.gov/Archives/edgar/data/1035267/000119312506055046/0001193125-06-055046-index.htm" xr:uid="{00000000-0004-0000-0000-000017000000}"/>
    <hyperlink ref="J36" r:id="rId18" tooltip="https://www.sec.gov/Archives/edgar/data/1035267/000119312507032981/0001193125-07-032981-index.htm" xr:uid="{00000000-0004-0000-0000-000019000000}"/>
    <hyperlink ref="J74" r:id="rId19" tooltip="https://www.sec.gov/Archives/edgar/data/1035267/000119312507032981/0001193125-07-032981-index.htm" xr:uid="{00000000-0004-0000-0000-00001A000000}"/>
    <hyperlink ref="K36" r:id="rId20" tooltip="https://www.sec.gov/Archives/edgar/data/1035267/000119312508031448/0001193125-08-031448-index.htm" xr:uid="{00000000-0004-0000-0000-00001C000000}"/>
    <hyperlink ref="K74" r:id="rId21" tooltip="https://www.sec.gov/Archives/edgar/data/1035267/000119312508031448/0001193125-08-031448-index.htm" xr:uid="{00000000-0004-0000-0000-00001D000000}"/>
    <hyperlink ref="L36" r:id="rId22" tooltip="https://www.sec.gov/Archives/edgar/data/1035267/000119312509021360/0001193125-09-021360-index.htm" xr:uid="{00000000-0004-0000-0000-00001F000000}"/>
    <hyperlink ref="L74" r:id="rId23" tooltip="https://www.sec.gov/Archives/edgar/data/1035267/000119312509021360/0001193125-09-021360-index.htm" xr:uid="{00000000-0004-0000-0000-000020000000}"/>
    <hyperlink ref="M36" r:id="rId24" tooltip="https://www.sec.gov/Archives/edgar/data/1035267/000119312510016932/0001193125-10-016932-index.htm" xr:uid="{00000000-0004-0000-0000-000022000000}"/>
    <hyperlink ref="M74" r:id="rId25" tooltip="https://www.sec.gov/Archives/edgar/data/1035267/000119312510016932/0001193125-10-016932-index.htm" xr:uid="{00000000-0004-0000-0000-000023000000}"/>
    <hyperlink ref="N36" r:id="rId26" tooltip="https://www.sec.gov/Archives/edgar/data/1035267/000119312511020229/0001193125-11-020229-index.htm" xr:uid="{00000000-0004-0000-0000-000025000000}"/>
    <hyperlink ref="N74" r:id="rId27" tooltip="https://www.sec.gov/Archives/edgar/data/1035267/000119312511020229/0001193125-11-020229-index.htm" xr:uid="{00000000-0004-0000-0000-000026000000}"/>
    <hyperlink ref="O36" r:id="rId28" tooltip="https://www.sec.gov/Archives/edgar/data/1035267/000119312512039226/0001193125-12-039226-index.htm" xr:uid="{00000000-0004-0000-0000-000028000000}"/>
    <hyperlink ref="O74" r:id="rId29" tooltip="https://www.sec.gov/Archives/edgar/data/1035267/000119312512039226/0001193125-12-039226-index.htm" xr:uid="{00000000-0004-0000-0000-000029000000}"/>
    <hyperlink ref="P36" r:id="rId30" tooltip="https://www.sec.gov/Archives/edgar/data/1035267/000119312513036675/0001193125-13-036675-index.htm" xr:uid="{00000000-0004-0000-0000-00002B000000}"/>
    <hyperlink ref="P74" r:id="rId31" tooltip="https://www.sec.gov/Archives/edgar/data/1035267/000119312513036675/0001193125-13-036675-index.htm" xr:uid="{00000000-0004-0000-0000-00002C000000}"/>
    <hyperlink ref="Q36" r:id="rId32" tooltip="https://www.sec.gov/Archives/edgar/data/1035267/000103526714000009/0001035267-14-000009-index.htm" xr:uid="{00000000-0004-0000-0000-00002E000000}"/>
    <hyperlink ref="Q74" r:id="rId33" tooltip="https://www.sec.gov/Archives/edgar/data/1035267/000103526714000009/0001035267-14-000009-index.htm" xr:uid="{00000000-0004-0000-0000-00002F000000}"/>
    <hyperlink ref="R36" r:id="rId34" tooltip="https://www.sec.gov/Archives/edgar/data/1035267/000103526715000014/0001035267-15-000014-index.htm" xr:uid="{00000000-0004-0000-0000-000031000000}"/>
    <hyperlink ref="R74" r:id="rId35" tooltip="https://www.sec.gov/Archives/edgar/data/1035267/000103526715000014/0001035267-15-000014-index.htm" xr:uid="{00000000-0004-0000-0000-000032000000}"/>
    <hyperlink ref="S36" r:id="rId36" tooltip="https://www.sec.gov/Archives/edgar/data/1035267/000103526716000130/0001035267-16-000130-index.htm" xr:uid="{00000000-0004-0000-0000-000034000000}"/>
    <hyperlink ref="S74" r:id="rId37" tooltip="https://www.sec.gov/Archives/edgar/data/1035267/000103526716000130/0001035267-16-000130-index.htm" xr:uid="{00000000-0004-0000-0000-000035000000}"/>
    <hyperlink ref="T36" r:id="rId38" tooltip="https://www.sec.gov/Archives/edgar/data/1035267/000103526717000021/0001035267-17-000021-index.htm" xr:uid="{00000000-0004-0000-0000-000037000000}"/>
    <hyperlink ref="T74" r:id="rId39" tooltip="https://www.sec.gov/Archives/edgar/data/1035267/000103526717000021/0001035267-17-000021-index.htm" xr:uid="{00000000-0004-0000-0000-000038000000}"/>
    <hyperlink ref="U36" r:id="rId40" tooltip="https://www.sec.gov/Archives/edgar/data/1035267/000103526718000013/0001035267-18-000013-index.htm" xr:uid="{00000000-0004-0000-0000-00003A000000}"/>
    <hyperlink ref="U74" r:id="rId41" tooltip="https://www.sec.gov/Archives/edgar/data/1035267/000103526718000013/0001035267-18-000013-index.htm" xr:uid="{00000000-0004-0000-0000-00003B000000}"/>
    <hyperlink ref="V36" r:id="rId42" tooltip="https://www.sec.gov/Archives/edgar/data/1035267/000103526719000012/0001035267-19-000012-index.htm" xr:uid="{00000000-0004-0000-0000-00003D000000}"/>
    <hyperlink ref="V74" r:id="rId43" tooltip="https://www.sec.gov/Archives/edgar/data/1035267/000103526719000012/0001035267-19-000012-index.htm" xr:uid="{00000000-0004-0000-0000-00003E000000}"/>
    <hyperlink ref="W36" r:id="rId44" tooltip="https://www.sec.gov/Archives/edgar/data/1035267/000103526720000032/0001035267-20-000032-index.htm" xr:uid="{00000000-0004-0000-0000-000040000000}"/>
    <hyperlink ref="W74" r:id="rId45" tooltip="https://www.sec.gov/Archives/edgar/data/1035267/000103526720000032/0001035267-20-000032-index.htm" xr:uid="{00000000-0004-0000-0000-000041000000}"/>
    <hyperlink ref="X36" r:id="rId46" tooltip="https://www.sec.gov/Archives/edgar/data/1035267/000103526721000028/0001035267-21-000028-index.htm" xr:uid="{00000000-0004-0000-0000-000043000000}"/>
    <hyperlink ref="X74" r:id="rId47" tooltip="https://www.sec.gov/Archives/edgar/data/1035267/000103526721000028/0001035267-21-000028-index.htm" xr:uid="{00000000-0004-0000-0000-000044000000}"/>
    <hyperlink ref="Y36" r:id="rId48" tooltip="https://www.sec.gov/Archives/edgar/data/1035267/000103526722000014/0001035267-22-000014-index.htm" xr:uid="{00000000-0004-0000-0000-000046000000}"/>
    <hyperlink ref="Y74" r:id="rId49" tooltip="https://www.sec.gov/Archives/edgar/data/1035267/000103526722000014/0001035267-22-000014-index.htm" xr:uid="{00000000-0004-0000-0000-000047000000}"/>
    <hyperlink ref="Z36" r:id="rId50" tooltip="https://www.sec.gov/Archives/edgar/data/1035267/000103526723000019/0001035267-23-000019-index.htm" xr:uid="{00000000-0004-0000-0000-000049000000}"/>
    <hyperlink ref="Z74" r:id="rId51" tooltip="https://www.sec.gov/Archives/edgar/data/1035267/000103526723000019/0001035267-23-000019-index.htm" xr:uid="{00000000-0004-0000-0000-00004A000000}"/>
    <hyperlink ref="AA1" r:id="rId52" display="https://finbox.com/NASDAQGS:ISRG/explorer/revenue_proj" xr:uid="{84B2E81D-5BDB-394F-BB26-C8A74F3E102E}"/>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2023-03-14T06:01:58Z</dcterms:created>
  <dcterms:modified xsi:type="dcterms:W3CDTF">2023-04-20T08:05:08Z</dcterms:modified>
</cp:coreProperties>
</file>