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379B657-F460-AC4F-A0B1-90EABE6B94D5}"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1'!$B$3:$AM$3</definedName>
    <definedName name="_xlchart.v1.11" hidden="1">'Sheet 1'!$A$106</definedName>
    <definedName name="_xlchart.v1.12" hidden="1">'Sheet 1'!$A$19</definedName>
    <definedName name="_xlchart.v1.13" hidden="1">'Sheet 1'!$A$3</definedName>
    <definedName name="_xlchart.v1.14" hidden="1">'Sheet 1'!$B$106:$AM$106</definedName>
    <definedName name="_xlchart.v1.15" hidden="1">'Sheet 1'!$B$19:$AM$19</definedName>
    <definedName name="_xlchart.v1.16" hidden="1">'Sheet 1'!$B$3:$AM$3</definedName>
    <definedName name="_xlchart.v1.2" hidden="1">'Sheet 1'!$B$106:$AM$106</definedName>
    <definedName name="_xlchart.v1.3" hidden="1">'Sheet 1'!$B$19:$AM$19</definedName>
    <definedName name="_xlchart.v1.4" hidden="1">'Sheet 1'!$B$3:$AM$3</definedName>
    <definedName name="_xlchart.v1.5" hidden="1">'Sheet 1'!$A$106</definedName>
    <definedName name="_xlchart.v1.6" hidden="1">'Sheet 1'!$A$19</definedName>
    <definedName name="_xlchart.v1.7" hidden="1">'Sheet 1'!$A$3</definedName>
    <definedName name="_xlchart.v1.8" hidden="1">'Sheet 1'!$B$106:$AM$106</definedName>
    <definedName name="_xlchart.v1.9" hidden="1">'Sheet 1'!$B$19:$AM$19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V10" i="1"/>
  <c r="AU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O112" i="1"/>
  <c r="AU103" i="1"/>
  <c r="AU100" i="1"/>
  <c r="AU16" i="1"/>
  <c r="AU102" i="1"/>
  <c r="AT16" i="1"/>
  <c r="AV16" i="1"/>
  <c r="AU88" i="1"/>
  <c r="AU92" i="1" s="1"/>
  <c r="AN108" i="1" l="1"/>
  <c r="AU105" i="1"/>
  <c r="AU108" i="1" s="1"/>
  <c r="AP106" i="1"/>
  <c r="AO108" i="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<sst xmlns="http://schemas.openxmlformats.org/spreadsheetml/2006/main" count="1287" uniqueCount="160">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</sst>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28918167407275E-2"/>
          <c:y val="0.11931068722479224"/>
          <c:w val="0.85728593331774128"/>
          <c:h val="0.727335780140034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101200000</c:v>
                </c:pt>
                <c:pt idx="1">
                  <c:v>212900000</c:v>
                </c:pt>
                <c:pt idx="2">
                  <c:v>435400000</c:v>
                </c:pt>
                <c:pt idx="3">
                  <c:v>433900000</c:v>
                </c:pt>
                <c:pt idx="4">
                  <c:v>412000000</c:v>
                </c:pt>
                <c:pt idx="5">
                  <c:v>605500000</c:v>
                </c:pt>
                <c:pt idx="6">
                  <c:v>847100000</c:v>
                </c:pt>
                <c:pt idx="7">
                  <c:v>1441800000</c:v>
                </c:pt>
                <c:pt idx="8">
                  <c:v>2527300000</c:v>
                </c:pt>
                <c:pt idx="9">
                  <c:v>3768882000</c:v>
                </c:pt>
                <c:pt idx="10">
                  <c:v>5670878000</c:v>
                </c:pt>
                <c:pt idx="11">
                  <c:v>10073790000</c:v>
                </c:pt>
                <c:pt idx="12">
                  <c:v>11794000000</c:v>
                </c:pt>
                <c:pt idx="13">
                  <c:v>17355000000</c:v>
                </c:pt>
                <c:pt idx="14">
                  <c:v>19562000000</c:v>
                </c:pt>
                <c:pt idx="15">
                  <c:v>21122000000</c:v>
                </c:pt>
                <c:pt idx="16">
                  <c:v>23454000000</c:v>
                </c:pt>
                <c:pt idx="17">
                  <c:v>25020000000</c:v>
                </c:pt>
                <c:pt idx="18">
                  <c:v>28566000000</c:v>
                </c:pt>
                <c:pt idx="19">
                  <c:v>36830000000</c:v>
                </c:pt>
                <c:pt idx="20">
                  <c:v>44866000000</c:v>
                </c:pt>
                <c:pt idx="21">
                  <c:v>70671000000</c:v>
                </c:pt>
                <c:pt idx="22">
                  <c:v>75431000000</c:v>
                </c:pt>
                <c:pt idx="23">
                  <c:v>80415000000</c:v>
                </c:pt>
                <c:pt idx="24">
                  <c:v>87138000000</c:v>
                </c:pt>
                <c:pt idx="25">
                  <c:v>93546000000</c:v>
                </c:pt>
                <c:pt idx="26">
                  <c:v>101208000000</c:v>
                </c:pt>
                <c:pt idx="27">
                  <c:v>109938000000</c:v>
                </c:pt>
                <c:pt idx="28">
                  <c:v>121744000000</c:v>
                </c:pt>
                <c:pt idx="29">
                  <c:v>129695000000</c:v>
                </c:pt>
                <c:pt idx="30">
                  <c:v>156397000000</c:v>
                </c:pt>
                <c:pt idx="31">
                  <c:v>184012000000</c:v>
                </c:pt>
                <c:pt idx="32">
                  <c:v>200136000000</c:v>
                </c:pt>
                <c:pt idx="33">
                  <c:v>224871000000</c:v>
                </c:pt>
                <c:pt idx="34">
                  <c:v>240269000000</c:v>
                </c:pt>
                <c:pt idx="35">
                  <c:v>255639000000</c:v>
                </c:pt>
                <c:pt idx="36">
                  <c:v>285273000000</c:v>
                </c:pt>
                <c:pt idx="37">
                  <c:v>324162000000</c:v>
                </c:pt>
              </c:numCache>
            </c:numRef>
          </c:val>
          <c:extLst>
            <c:ext xmlns:c16="http://schemas.microsoft.com/office/drawing/2014/chart" uri="{C3380CC4-5D6E-409C-BE32-E72D297353CC}">
              <c16:uniqueId val="{00000000-D9C9-1B44-8F4B-5DAD81C0BB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5700000</c:v>
                </c:pt>
                <c:pt idx="1">
                  <c:v>16000000</c:v>
                </c:pt>
                <c:pt idx="2">
                  <c:v>-11300000</c:v>
                </c:pt>
                <c:pt idx="3">
                  <c:v>-26500000</c:v>
                </c:pt>
                <c:pt idx="4">
                  <c:v>13700000</c:v>
                </c:pt>
                <c:pt idx="5">
                  <c:v>40900000</c:v>
                </c:pt>
                <c:pt idx="6">
                  <c:v>99200000</c:v>
                </c:pt>
                <c:pt idx="7">
                  <c:v>144900000</c:v>
                </c:pt>
                <c:pt idx="8">
                  <c:v>254100000</c:v>
                </c:pt>
                <c:pt idx="9">
                  <c:v>1907115000</c:v>
                </c:pt>
                <c:pt idx="10">
                  <c:v>550627000</c:v>
                </c:pt>
                <c:pt idx="11">
                  <c:v>713401000</c:v>
                </c:pt>
                <c:pt idx="12">
                  <c:v>888000000</c:v>
                </c:pt>
                <c:pt idx="13">
                  <c:v>139000000</c:v>
                </c:pt>
                <c:pt idx="14">
                  <c:v>1127000000</c:v>
                </c:pt>
                <c:pt idx="15">
                  <c:v>1402000000</c:v>
                </c:pt>
                <c:pt idx="16">
                  <c:v>1737000000</c:v>
                </c:pt>
                <c:pt idx="17">
                  <c:v>2351000000</c:v>
                </c:pt>
                <c:pt idx="18">
                  <c:v>3234000000</c:v>
                </c:pt>
                <c:pt idx="19">
                  <c:v>4475000000</c:v>
                </c:pt>
                <c:pt idx="20">
                  <c:v>5826000000</c:v>
                </c:pt>
                <c:pt idx="21">
                  <c:v>7654000000</c:v>
                </c:pt>
                <c:pt idx="22">
                  <c:v>8101000000</c:v>
                </c:pt>
                <c:pt idx="23">
                  <c:v>6244000000</c:v>
                </c:pt>
                <c:pt idx="24">
                  <c:v>7350000000</c:v>
                </c:pt>
                <c:pt idx="25">
                  <c:v>8928000000</c:v>
                </c:pt>
                <c:pt idx="26">
                  <c:v>9588000000</c:v>
                </c:pt>
                <c:pt idx="27">
                  <c:v>10563000000</c:v>
                </c:pt>
                <c:pt idx="28">
                  <c:v>10950000000</c:v>
                </c:pt>
                <c:pt idx="29">
                  <c:v>11752000000</c:v>
                </c:pt>
                <c:pt idx="30">
                  <c:v>12659000000</c:v>
                </c:pt>
                <c:pt idx="31">
                  <c:v>14929000000</c:v>
                </c:pt>
                <c:pt idx="32">
                  <c:v>17189000000</c:v>
                </c:pt>
                <c:pt idx="33">
                  <c:v>19376000000</c:v>
                </c:pt>
                <c:pt idx="34">
                  <c:v>22005000000</c:v>
                </c:pt>
                <c:pt idx="35">
                  <c:v>24930000000</c:v>
                </c:pt>
                <c:pt idx="36">
                  <c:v>26626000000</c:v>
                </c:pt>
                <c:pt idx="37">
                  <c:v>31316000000</c:v>
                </c:pt>
              </c:numCache>
            </c:numRef>
          </c:val>
          <c:extLst>
            <c:ext xmlns:c16="http://schemas.microsoft.com/office/drawing/2014/chart" uri="{C3380CC4-5D6E-409C-BE32-E72D297353CC}">
              <c16:uniqueId val="{00000001-D9C9-1B44-8F4B-5DAD81C0BB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37400000</c:v>
                </c:pt>
                <c:pt idx="5">
                  <c:v>54800000</c:v>
                </c:pt>
                <c:pt idx="6">
                  <c:v>111800000</c:v>
                </c:pt>
                <c:pt idx="7">
                  <c:v>166600000</c:v>
                </c:pt>
                <c:pt idx="8">
                  <c:v>223500000</c:v>
                </c:pt>
                <c:pt idx="9">
                  <c:v>246648000</c:v>
                </c:pt>
                <c:pt idx="10">
                  <c:v>325045000</c:v>
                </c:pt>
                <c:pt idx="11">
                  <c:v>397036000</c:v>
                </c:pt>
                <c:pt idx="12">
                  <c:v>496000000</c:v>
                </c:pt>
                <c:pt idx="13">
                  <c:v>861000000</c:v>
                </c:pt>
                <c:pt idx="14">
                  <c:v>993000000</c:v>
                </c:pt>
                <c:pt idx="15">
                  <c:v>1276000000</c:v>
                </c:pt>
                <c:pt idx="16">
                  <c:v>1419000000</c:v>
                </c:pt>
                <c:pt idx="17">
                  <c:v>2004000000</c:v>
                </c:pt>
                <c:pt idx="18">
                  <c:v>2651000000</c:v>
                </c:pt>
                <c:pt idx="19">
                  <c:v>3785000000</c:v>
                </c:pt>
                <c:pt idx="20">
                  <c:v>3817000000</c:v>
                </c:pt>
                <c:pt idx="21">
                  <c:v>5798000000</c:v>
                </c:pt>
                <c:pt idx="22">
                  <c:v>5006000000</c:v>
                </c:pt>
                <c:pt idx="23">
                  <c:v>3447000000</c:v>
                </c:pt>
                <c:pt idx="24">
                  <c:v>4886000000</c:v>
                </c:pt>
                <c:pt idx="25">
                  <c:v>5395000000</c:v>
                </c:pt>
                <c:pt idx="26">
                  <c:v>5901000000</c:v>
                </c:pt>
                <c:pt idx="27">
                  <c:v>6085000000</c:v>
                </c:pt>
                <c:pt idx="28">
                  <c:v>5684000000</c:v>
                </c:pt>
                <c:pt idx="29">
                  <c:v>6526000000</c:v>
                </c:pt>
                <c:pt idx="30">
                  <c:v>8184000000</c:v>
                </c:pt>
                <c:pt idx="31">
                  <c:v>8090000000</c:v>
                </c:pt>
                <c:pt idx="32">
                  <c:v>11573000000</c:v>
                </c:pt>
                <c:pt idx="33">
                  <c:v>13650000000</c:v>
                </c:pt>
                <c:pt idx="34">
                  <c:v>16392000000</c:v>
                </c:pt>
                <c:pt idx="35">
                  <c:v>20123000000</c:v>
                </c:pt>
                <c:pt idx="36">
                  <c:v>19889000000</c:v>
                </c:pt>
                <c:pt idx="37">
                  <c:v>23404000000</c:v>
                </c:pt>
              </c:numCache>
            </c:numRef>
          </c:val>
          <c:extLst>
            <c:ext xmlns:c16="http://schemas.microsoft.com/office/drawing/2014/chart" uri="{C3380CC4-5D6E-409C-BE32-E72D297353CC}">
              <c16:uniqueId val="{00000002-D9C9-1B44-8F4B-5DAD81C0BB88}"/>
            </c:ext>
          </c:extLst>
        </c:ser>
        <c:dLbls>
          <c:showLegendKey val="0"/>
          <c:showVal val="0"/>
          <c:showCatName val="0"/>
          <c:showSerName val="0"/>
          <c:showPercent val="0"/>
          <c:showBubbleSize val="0"/>
        </c:dLbls>
        <c:gapWidth val="100"/>
        <c:overlap val="-24"/>
        <c:axId val="1800768848"/>
        <c:axId val="1800771120"/>
      </c:barChart>
      <c:catAx>
        <c:axId val="1800768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0771120"/>
        <c:crosses val="autoZero"/>
        <c:auto val="1"/>
        <c:lblAlgn val="ctr"/>
        <c:lblOffset val="100"/>
        <c:noMultiLvlLbl val="0"/>
      </c:catAx>
      <c:valAx>
        <c:axId val="18007711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00768848"/>
        <c:crosses val="autoZero"/>
        <c:crossBetween val="between"/>
      </c:valAx>
      <c:spPr>
        <a:noFill/>
        <a:ln>
          <a:noFill/>
        </a:ln>
        <a:effectLst/>
      </c:spPr>
    </c:plotArea>
    <c:legend>
      <c:legendPos val="b"/>
      <c:layout>
        <c:manualLayout>
          <c:xMode val="edge"/>
          <c:yMode val="edge"/>
          <c:x val="0.35268355811959151"/>
          <c:y val="0.91396934841011712"/>
          <c:w val="0.3025536758400249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31750</xdr:colOff>
      <xdr:row>131</xdr:row>
      <xdr:rowOff>206374</xdr:rowOff>
    </xdr:to>
    <xdr:graphicFrame macro="">
      <xdr:nvGraphicFramePr>
        <xdr:cNvPr id="2" name="Chart 1">
          <a:extLst>
            <a:ext uri="{FF2B5EF4-FFF2-40B4-BE49-F238E27FC236}">
              <a16:creationId xmlns:a16="http://schemas.microsoft.com/office/drawing/2014/main" id="{0743CCBB-AAAA-3AEB-9F10-C3B53A018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558.1</v>
    <v>449.70089999999999</v>
    <v>0.68079999999999996</v>
    <v>-18.28</v>
    <v>-3.6234999999999996E-2</v>
    <v>-1.9</v>
    <v>-3.908E-3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501.97</v>
    <v>Healthcare Providers &amp; Services</v>
    <v>Stock</v>
    <v>45035.999862603909</v>
    <v>0</v>
    <v>483.625</v>
    <v>453550016920</v>
    <v>UNITEDHEALTH GROUP INCORPORATED</v>
    <v>UNITEDHEALTH GROUP INCORPORATED</v>
    <v>500.65</v>
    <v>22.2364</v>
    <v>504.48</v>
    <v>486.2</v>
    <v>484.3</v>
    <v>932846600</v>
    <v>UNH</v>
    <v>UNITEDHEALTH GROUP INCORPORATED (XNYS:UNH)</v>
    <v>5809078</v>
    <v>3466874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31766/000119312506038949/d10k.htm" TargetMode="External"/><Relationship Id="rId47" Type="http://schemas.openxmlformats.org/officeDocument/2006/relationships/hyperlink" Target="https://www.sec.gov/Archives/edgar/data/731766/000119312508035391/d10k.htm" TargetMode="External"/><Relationship Id="rId63" Type="http://schemas.openxmlformats.org/officeDocument/2006/relationships/hyperlink" Target="https://www.sec.gov/Archives/edgar/data/731766/000073176616000058/0000731766-16-000058-index.html" TargetMode="External"/><Relationship Id="rId68" Type="http://schemas.openxmlformats.org/officeDocument/2006/relationships/hyperlink" Target="https://www.sec.gov/Archives/edgar/data/731766/000073176619000005/0000731766-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31766/000091205797010848/0000912057-97-010848-index.html" TargetMode="External"/><Relationship Id="rId32" Type="http://schemas.openxmlformats.org/officeDocument/2006/relationships/hyperlink" Target="https://www.sec.gov/Archives/edgar/data/731766/000091205701505867/0000912057-01-50586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31766/000119312505039947/d10k.htm" TargetMode="External"/><Relationship Id="rId45" Type="http://schemas.openxmlformats.org/officeDocument/2006/relationships/hyperlink" Target="https://www.sec.gov/Archives/edgar/data/731766/000119312507046861/d10k.htm" TargetMode="External"/><Relationship Id="rId53" Type="http://schemas.openxmlformats.org/officeDocument/2006/relationships/hyperlink" Target="https://www.sec.gov/Archives/edgar/data/731766/000119312511030615/d10k.htm" TargetMode="External"/><Relationship Id="rId58" Type="http://schemas.openxmlformats.org/officeDocument/2006/relationships/hyperlink" Target="https://www.sec.gov/Archives/edgar/data/731766/000073176614000008/unh2013123110-k.htm" TargetMode="External"/><Relationship Id="rId66" Type="http://schemas.openxmlformats.org/officeDocument/2006/relationships/hyperlink" Target="https://www.sec.gov/Archives/edgar/data/731766/000073176618000005/0000731766-18-000005-index.html" TargetMode="External"/><Relationship Id="rId74" Type="http://schemas.openxmlformats.org/officeDocument/2006/relationships/hyperlink" Target="https://www.sec.gov/Archives/edgar/data/731766/000073176622000008/0000731766-22-000008-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31766/000073176615000007/unh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31766/0000950131-96-0014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31766/000119312506038949/d10k.htm" TargetMode="External"/><Relationship Id="rId48" Type="http://schemas.openxmlformats.org/officeDocument/2006/relationships/hyperlink" Target="https://www.sec.gov/Archives/edgar/data/731766/000119312509025587/0001193125-09-025587-index.html" TargetMode="External"/><Relationship Id="rId56" Type="http://schemas.openxmlformats.org/officeDocument/2006/relationships/hyperlink" Target="https://www.sec.gov/Archives/edgar/data/731766/000073176613000005/0000731766-13-000005-index.html" TargetMode="External"/><Relationship Id="rId64" Type="http://schemas.openxmlformats.org/officeDocument/2006/relationships/hyperlink" Target="https://www.sec.gov/Archives/edgar/data/731766/000073176617000009/0000731766-17-000009-index.html" TargetMode="External"/><Relationship Id="rId69" Type="http://schemas.openxmlformats.org/officeDocument/2006/relationships/hyperlink" Target="https://www.sec.gov/Archives/edgar/data/731766/000073176619000005/0000731766-19-000005-index.html" TargetMode="External"/><Relationship Id="rId77" Type="http://schemas.openxmlformats.org/officeDocument/2006/relationships/hyperlink" Target="https://www.sec.gov/Archives/edgar/data/731766/000073176623000008/0000731766-23-0000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31766/000119312510027229/0001193125-10-027229-index.html" TargetMode="External"/><Relationship Id="rId72" Type="http://schemas.openxmlformats.org/officeDocument/2006/relationships/hyperlink" Target="https://www.sec.gov/Archives/edgar/data/731766/000073176621000013/0000731766-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31766/000091205797010848/0000912057-97-010848-index.html" TargetMode="External"/><Relationship Id="rId33" Type="http://schemas.openxmlformats.org/officeDocument/2006/relationships/hyperlink" Target="https://www.sec.gov/Archives/edgar/data/731766/000091205701505867/0000912057-01-505867-index.html" TargetMode="External"/><Relationship Id="rId38" Type="http://schemas.openxmlformats.org/officeDocument/2006/relationships/hyperlink" Target="https://www.sec.gov/Archives/edgar/data/731766/000095013404003522/c82635e10vk.htm" TargetMode="External"/><Relationship Id="rId46" Type="http://schemas.openxmlformats.org/officeDocument/2006/relationships/hyperlink" Target="https://www.sec.gov/Archives/edgar/data/731766/000119312508035391/d10k.htm" TargetMode="External"/><Relationship Id="rId59" Type="http://schemas.openxmlformats.org/officeDocument/2006/relationships/hyperlink" Target="https://www.sec.gov/Archives/edgar/data/731766/000073176614000008/unh2013123110-k.htm" TargetMode="External"/><Relationship Id="rId67" Type="http://schemas.openxmlformats.org/officeDocument/2006/relationships/hyperlink" Target="https://www.sec.gov/Archives/edgar/data/731766/000073176618000005/0000731766-18-00000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31766/000119312505039947/d10k.htm" TargetMode="External"/><Relationship Id="rId54" Type="http://schemas.openxmlformats.org/officeDocument/2006/relationships/hyperlink" Target="https://www.sec.gov/Archives/edgar/data/731766/000073176612000009/0000731766-12-000009-index.html" TargetMode="External"/><Relationship Id="rId62" Type="http://schemas.openxmlformats.org/officeDocument/2006/relationships/hyperlink" Target="https://www.sec.gov/Archives/edgar/data/731766/000073176616000058/0000731766-16-000058-index.html" TargetMode="External"/><Relationship Id="rId70" Type="http://schemas.openxmlformats.org/officeDocument/2006/relationships/hyperlink" Target="https://www.sec.gov/Archives/edgar/data/731766/000073176620000006/0000731766-20-000006-index.html" TargetMode="External"/><Relationship Id="rId75" Type="http://schemas.openxmlformats.org/officeDocument/2006/relationships/hyperlink" Target="https://www.sec.gov/Archives/edgar/data/731766/000073176622000008/0000731766-22-000008-index.htm" TargetMode="External"/><Relationship Id="rId1" Type="http://schemas.openxmlformats.org/officeDocument/2006/relationships/hyperlink" Target="https://roic.ai/company/UN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31766/0000950131-96-001401-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31766/000119312509025587/0001193125-09-025587-index.html" TargetMode="External"/><Relationship Id="rId57" Type="http://schemas.openxmlformats.org/officeDocument/2006/relationships/hyperlink" Target="https://www.sec.gov/Archives/edgar/data/731766/000073176613000005/0000731766-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31766/000119312507046861/d10k.htm" TargetMode="External"/><Relationship Id="rId52" Type="http://schemas.openxmlformats.org/officeDocument/2006/relationships/hyperlink" Target="https://www.sec.gov/Archives/edgar/data/731766/000119312511030615/d10k.htm" TargetMode="External"/><Relationship Id="rId60" Type="http://schemas.openxmlformats.org/officeDocument/2006/relationships/hyperlink" Target="https://www.sec.gov/Archives/edgar/data/731766/000073176615000007/unh2014123110-k.htm" TargetMode="External"/><Relationship Id="rId65" Type="http://schemas.openxmlformats.org/officeDocument/2006/relationships/hyperlink" Target="https://www.sec.gov/Archives/edgar/data/731766/000073176617000009/0000731766-17-000009-index.html" TargetMode="External"/><Relationship Id="rId73" Type="http://schemas.openxmlformats.org/officeDocument/2006/relationships/hyperlink" Target="https://www.sec.gov/Archives/edgar/data/731766/000073176621000013/0000731766-21-000013-index.htm" TargetMode="External"/><Relationship Id="rId78" Type="http://schemas.openxmlformats.org/officeDocument/2006/relationships/hyperlink" Target="https://finbox.com/NYSE:UN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31766/000095013404003522/c82635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31766/000119312510027229/0001193125-10-027229-index.html" TargetMode="External"/><Relationship Id="rId55" Type="http://schemas.openxmlformats.org/officeDocument/2006/relationships/hyperlink" Target="https://www.sec.gov/Archives/edgar/data/731766/000073176612000009/0000731766-12-000009-index.html" TargetMode="External"/><Relationship Id="rId76" Type="http://schemas.openxmlformats.org/officeDocument/2006/relationships/hyperlink" Target="https://www.sec.gov/Archives/edgar/data/731766/000073176623000008/0000731766-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31766/000073176620000006/0000731766-20-00000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4" activePane="bottomRight" state="frozen"/>
      <selection pane="topRight"/>
      <selection pane="bottomLeft"/>
      <selection pane="bottomRight" activeCell="AS135" sqref="AS13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101200000</v>
      </c>
      <c r="C3" s="1">
        <v>212900000</v>
      </c>
      <c r="D3" s="1">
        <v>435400000</v>
      </c>
      <c r="E3" s="1">
        <v>433900000</v>
      </c>
      <c r="F3" s="1">
        <v>412000000</v>
      </c>
      <c r="G3" s="1">
        <v>605500000</v>
      </c>
      <c r="H3" s="1">
        <v>847100000</v>
      </c>
      <c r="I3" s="1">
        <v>1441800000</v>
      </c>
      <c r="J3" s="1">
        <v>2527300000</v>
      </c>
      <c r="K3" s="1">
        <v>3768882000</v>
      </c>
      <c r="L3" s="1">
        <v>5670878000</v>
      </c>
      <c r="M3" s="1">
        <v>10073790000</v>
      </c>
      <c r="N3" s="1">
        <v>11794000000</v>
      </c>
      <c r="O3" s="1">
        <v>17355000000</v>
      </c>
      <c r="P3" s="1">
        <v>19562000000</v>
      </c>
      <c r="Q3" s="1">
        <v>21122000000</v>
      </c>
      <c r="R3" s="1">
        <v>23454000000</v>
      </c>
      <c r="S3" s="1">
        <v>25020000000</v>
      </c>
      <c r="T3" s="1">
        <v>28566000000</v>
      </c>
      <c r="U3" s="1">
        <v>36830000000</v>
      </c>
      <c r="V3" s="1">
        <v>44866000000</v>
      </c>
      <c r="W3" s="1">
        <v>70671000000</v>
      </c>
      <c r="X3" s="1">
        <v>75431000000</v>
      </c>
      <c r="Y3" s="1">
        <v>80415000000</v>
      </c>
      <c r="Z3" s="1">
        <v>87138000000</v>
      </c>
      <c r="AA3" s="1">
        <v>93546000000</v>
      </c>
      <c r="AB3" s="1">
        <v>101208000000</v>
      </c>
      <c r="AC3" s="1">
        <v>109938000000</v>
      </c>
      <c r="AD3" s="1">
        <v>121744000000</v>
      </c>
      <c r="AE3" s="1">
        <v>129695000000</v>
      </c>
      <c r="AF3" s="1">
        <v>156397000000</v>
      </c>
      <c r="AG3" s="1">
        <v>184012000000</v>
      </c>
      <c r="AH3" s="1">
        <v>200136000000</v>
      </c>
      <c r="AI3" s="1">
        <v>224871000000</v>
      </c>
      <c r="AJ3" s="1">
        <v>240269000000</v>
      </c>
      <c r="AK3" s="1">
        <v>255639000000</v>
      </c>
      <c r="AL3" s="1">
        <v>285273000000</v>
      </c>
      <c r="AM3" s="1">
        <v>324162000000</v>
      </c>
      <c r="AN3" s="28">
        <v>360500000000</v>
      </c>
      <c r="AO3" s="28">
        <v>387800000000</v>
      </c>
      <c r="AP3" s="28">
        <v>424300000000</v>
      </c>
      <c r="AQ3" s="28">
        <v>475600000000</v>
      </c>
      <c r="AR3" s="28">
        <v>497900000000</v>
      </c>
      <c r="AS3" s="18" t="s">
        <v>109</v>
      </c>
      <c r="AT3" s="19" t="s">
        <v>110</v>
      </c>
      <c r="AU3" s="19" t="s">
        <v>111</v>
      </c>
      <c r="AV3" s="19" t="s">
        <v>112</v>
      </c>
    </row>
    <row r="4" spans="1:48" ht="19" x14ac:dyDescent="0.25">
      <c r="A4" s="14" t="s">
        <v>94</v>
      </c>
      <c r="B4" s="1"/>
      <c r="C4" s="15">
        <f>(C3/B3)-1</f>
        <v>1.1037549407114624</v>
      </c>
      <c r="D4" s="15">
        <f>(D3/C3)-1</f>
        <v>1.0450915922968531</v>
      </c>
      <c r="E4" s="15">
        <f>(E3/D3)-1</f>
        <v>-3.4451079467157086E-3</v>
      </c>
      <c r="F4" s="15">
        <f t="shared" ref="F4:AR4" si="0">(F3/E3)-1</f>
        <v>-5.0472459091956634E-2</v>
      </c>
      <c r="G4" s="15">
        <f t="shared" si="0"/>
        <v>0.46966019417475735</v>
      </c>
      <c r="H4" s="16">
        <f t="shared" si="0"/>
        <v>0.39900908340214691</v>
      </c>
      <c r="I4" s="16">
        <f t="shared" si="0"/>
        <v>0.70204226183449414</v>
      </c>
      <c r="J4" s="16">
        <f t="shared" si="0"/>
        <v>0.75287834651130536</v>
      </c>
      <c r="K4" s="16">
        <f t="shared" si="0"/>
        <v>0.4912681517825348</v>
      </c>
      <c r="L4" s="16">
        <f t="shared" si="0"/>
        <v>0.50465787997607769</v>
      </c>
      <c r="M4" s="16">
        <f t="shared" si="0"/>
        <v>0.77640746283027062</v>
      </c>
      <c r="N4" s="16">
        <f t="shared" si="0"/>
        <v>0.17076095491369192</v>
      </c>
      <c r="O4" s="16">
        <f t="shared" si="0"/>
        <v>0.47151093776496533</v>
      </c>
      <c r="P4" s="16">
        <f t="shared" si="0"/>
        <v>0.12716796312301937</v>
      </c>
      <c r="Q4" s="16">
        <f t="shared" si="0"/>
        <v>7.9746447193538517E-2</v>
      </c>
      <c r="R4" s="16">
        <f t="shared" si="0"/>
        <v>0.11040621153299868</v>
      </c>
      <c r="S4" s="16">
        <f t="shared" si="0"/>
        <v>6.6768994627782075E-2</v>
      </c>
      <c r="T4" s="16">
        <f t="shared" si="0"/>
        <v>0.14172661870503589</v>
      </c>
      <c r="U4" s="16">
        <f t="shared" si="0"/>
        <v>0.28929496604354821</v>
      </c>
      <c r="V4" s="16">
        <f t="shared" si="0"/>
        <v>0.21819169155579687</v>
      </c>
      <c r="W4" s="16">
        <f t="shared" si="0"/>
        <v>0.57515713457852269</v>
      </c>
      <c r="X4" s="16">
        <f t="shared" si="0"/>
        <v>6.7354360345827757E-2</v>
      </c>
      <c r="Y4" s="16">
        <f t="shared" si="0"/>
        <v>6.6073630205088163E-2</v>
      </c>
      <c r="Z4" s="16">
        <f t="shared" si="0"/>
        <v>8.3603805260212605E-2</v>
      </c>
      <c r="AA4" s="16">
        <f t="shared" si="0"/>
        <v>7.35385250981202E-2</v>
      </c>
      <c r="AB4" s="16">
        <f t="shared" si="0"/>
        <v>8.1906227952023514E-2</v>
      </c>
      <c r="AC4" s="16">
        <f t="shared" si="0"/>
        <v>8.6258003319895638E-2</v>
      </c>
      <c r="AD4" s="16">
        <f t="shared" si="0"/>
        <v>0.10738780039658713</v>
      </c>
      <c r="AE4" s="16">
        <f t="shared" si="0"/>
        <v>6.5309173347351868E-2</v>
      </c>
      <c r="AF4" s="16">
        <f t="shared" si="0"/>
        <v>0.20588303327036517</v>
      </c>
      <c r="AG4" s="16">
        <f t="shared" si="0"/>
        <v>0.17656988305402277</v>
      </c>
      <c r="AH4" s="16">
        <f t="shared" si="0"/>
        <v>8.7624720126948219E-2</v>
      </c>
      <c r="AI4" s="16">
        <f t="shared" si="0"/>
        <v>0.12359095814845911</v>
      </c>
      <c r="AJ4" s="16">
        <f t="shared" si="0"/>
        <v>6.8474814449173138E-2</v>
      </c>
      <c r="AK4" s="16">
        <f t="shared" si="0"/>
        <v>6.3969966995325978E-2</v>
      </c>
      <c r="AL4" s="16">
        <f t="shared" si="0"/>
        <v>0.11592127961695975</v>
      </c>
      <c r="AM4" s="16">
        <f t="shared" si="0"/>
        <v>0.13632204940530657</v>
      </c>
      <c r="AN4" s="16">
        <f t="shared" si="0"/>
        <v>0.11209827185172849</v>
      </c>
      <c r="AO4" s="16">
        <f t="shared" si="0"/>
        <v>7.5728155339805925E-2</v>
      </c>
      <c r="AP4" s="16">
        <f t="shared" si="0"/>
        <v>9.4120680763279951E-2</v>
      </c>
      <c r="AQ4" s="16">
        <f t="shared" si="0"/>
        <v>0.12090502003299552</v>
      </c>
      <c r="AR4" s="16">
        <f t="shared" si="0"/>
        <v>4.6888141295206021E-2</v>
      </c>
      <c r="AS4" s="17">
        <f>(AM4+AL4+AK4)/3</f>
        <v>0.10540443200586409</v>
      </c>
      <c r="AT4" s="17">
        <f>(AM20+AL20+AK20)/3</f>
        <v>0.12569947991877747</v>
      </c>
      <c r="AU4" s="17">
        <f>(AM29+AL29+AK29)/3</f>
        <v>0.13307099272334844</v>
      </c>
      <c r="AV4" s="17">
        <f>(AM105+AL105+AK105)/3</f>
        <v>0.13090446706815076</v>
      </c>
    </row>
    <row r="5" spans="1:48" ht="19" x14ac:dyDescent="0.25">
      <c r="A5" s="5" t="s">
        <v>2</v>
      </c>
      <c r="B5" s="1">
        <v>52200000</v>
      </c>
      <c r="C5" s="1">
        <v>123100000</v>
      </c>
      <c r="D5" s="1">
        <v>298500000</v>
      </c>
      <c r="E5" s="1">
        <v>304700000</v>
      </c>
      <c r="F5" s="1">
        <v>243600000</v>
      </c>
      <c r="G5" s="1">
        <v>383700000</v>
      </c>
      <c r="H5" s="1">
        <v>533700000</v>
      </c>
      <c r="I5" s="1">
        <v>959200000</v>
      </c>
      <c r="J5" s="1">
        <v>1762600000</v>
      </c>
      <c r="K5" s="1">
        <v>2643107000</v>
      </c>
      <c r="L5" s="1">
        <v>3930933000</v>
      </c>
      <c r="M5" s="1">
        <v>7179679000</v>
      </c>
      <c r="N5" s="1">
        <v>8542000000</v>
      </c>
      <c r="O5" s="1">
        <v>13523000000</v>
      </c>
      <c r="P5" s="1">
        <v>15043000000</v>
      </c>
      <c r="Q5" s="1">
        <v>16155000000</v>
      </c>
      <c r="R5" s="1">
        <v>21623000000</v>
      </c>
      <c r="S5" s="1">
        <v>18192000000</v>
      </c>
      <c r="T5" s="1">
        <v>20714000000</v>
      </c>
      <c r="U5" s="1">
        <v>27000000000</v>
      </c>
      <c r="V5" s="1">
        <v>32725000000</v>
      </c>
      <c r="W5" s="1">
        <v>53907000000</v>
      </c>
      <c r="X5" s="1">
        <v>56203000000</v>
      </c>
      <c r="Y5" s="1">
        <v>61839000000</v>
      </c>
      <c r="Z5" s="1">
        <v>79788000000</v>
      </c>
      <c r="AA5" s="1">
        <v>70957000000</v>
      </c>
      <c r="AB5" s="1">
        <v>76717000000</v>
      </c>
      <c r="AC5" s="1">
        <v>82749000000</v>
      </c>
      <c r="AD5" s="1">
        <v>92129000000</v>
      </c>
      <c r="AE5" s="1">
        <v>97041000000</v>
      </c>
      <c r="AF5" s="1">
        <v>120081000000</v>
      </c>
      <c r="AG5" s="1">
        <v>141454000000</v>
      </c>
      <c r="AH5" s="1">
        <v>154148000000</v>
      </c>
      <c r="AI5" s="1">
        <v>172401000000</v>
      </c>
      <c r="AJ5" s="1">
        <v>184557000000</v>
      </c>
      <c r="AK5" s="1">
        <v>190141000000</v>
      </c>
      <c r="AL5" s="1">
        <v>217945000000</v>
      </c>
      <c r="AM5" s="1">
        <v>210842000000</v>
      </c>
    </row>
    <row r="6" spans="1:48" ht="20" x14ac:dyDescent="0.25">
      <c r="A6" s="6" t="s">
        <v>3</v>
      </c>
      <c r="B6" s="10">
        <v>49000000</v>
      </c>
      <c r="C6" s="10">
        <v>89800000</v>
      </c>
      <c r="D6" s="10">
        <v>136900000</v>
      </c>
      <c r="E6" s="10">
        <v>129200000</v>
      </c>
      <c r="F6" s="10">
        <v>168400000</v>
      </c>
      <c r="G6" s="10">
        <v>221800000</v>
      </c>
      <c r="H6" s="10">
        <v>313400000</v>
      </c>
      <c r="I6" s="10">
        <v>482600000</v>
      </c>
      <c r="J6" s="10">
        <v>764700000</v>
      </c>
      <c r="K6" s="10">
        <v>1125775000</v>
      </c>
      <c r="L6" s="10">
        <v>1739945000</v>
      </c>
      <c r="M6" s="10">
        <v>2894111000</v>
      </c>
      <c r="N6" s="10">
        <v>3252000000</v>
      </c>
      <c r="O6" s="10">
        <v>3832000000</v>
      </c>
      <c r="P6" s="10">
        <v>4519000000</v>
      </c>
      <c r="Q6" s="10">
        <v>4967000000</v>
      </c>
      <c r="R6" s="10">
        <v>1831000000</v>
      </c>
      <c r="S6" s="10">
        <v>6828000000</v>
      </c>
      <c r="T6" s="10">
        <v>7852000000</v>
      </c>
      <c r="U6" s="10">
        <v>9830000000</v>
      </c>
      <c r="V6" s="10">
        <v>12141000000</v>
      </c>
      <c r="W6" s="10">
        <v>16764000000</v>
      </c>
      <c r="X6" s="10">
        <v>19228000000</v>
      </c>
      <c r="Y6" s="10">
        <v>18576000000</v>
      </c>
      <c r="Z6" s="10">
        <v>7350000000</v>
      </c>
      <c r="AA6" s="10">
        <v>22589000000</v>
      </c>
      <c r="AB6" s="10">
        <v>24491000000</v>
      </c>
      <c r="AC6" s="10">
        <v>27189000000</v>
      </c>
      <c r="AD6" s="10">
        <v>29615000000</v>
      </c>
      <c r="AE6" s="10">
        <v>32654000000</v>
      </c>
      <c r="AF6" s="10">
        <v>36316000000</v>
      </c>
      <c r="AG6" s="10">
        <v>42558000000</v>
      </c>
      <c r="AH6" s="10">
        <v>45988000000</v>
      </c>
      <c r="AI6" s="10">
        <v>52470000000</v>
      </c>
      <c r="AJ6" s="10">
        <v>55712000000</v>
      </c>
      <c r="AK6" s="10">
        <v>65498000000</v>
      </c>
      <c r="AL6" s="10">
        <v>67328000000</v>
      </c>
      <c r="AM6" s="10">
        <v>113320000000</v>
      </c>
      <c r="AS6" s="18" t="s">
        <v>113</v>
      </c>
      <c r="AT6" s="19" t="s">
        <v>114</v>
      </c>
      <c r="AU6" s="19" t="s">
        <v>115</v>
      </c>
      <c r="AV6" s="19" t="s">
        <v>116</v>
      </c>
    </row>
    <row r="7" spans="1:48" ht="19" x14ac:dyDescent="0.25">
      <c r="A7" s="5" t="s">
        <v>4</v>
      </c>
      <c r="B7" s="2">
        <v>0.48420000000000002</v>
      </c>
      <c r="C7" s="2">
        <v>0.42180000000000001</v>
      </c>
      <c r="D7" s="2">
        <v>0.31440000000000001</v>
      </c>
      <c r="E7" s="2">
        <v>0.29780000000000001</v>
      </c>
      <c r="F7" s="2">
        <v>0.40870000000000001</v>
      </c>
      <c r="G7" s="2">
        <v>0.36630000000000001</v>
      </c>
      <c r="H7" s="2">
        <v>0.37</v>
      </c>
      <c r="I7" s="2">
        <v>0.3347</v>
      </c>
      <c r="J7" s="2">
        <v>0.30259999999999998</v>
      </c>
      <c r="K7" s="2">
        <v>0.29870000000000002</v>
      </c>
      <c r="L7" s="2">
        <v>0.30680000000000002</v>
      </c>
      <c r="M7" s="2">
        <v>0.2873</v>
      </c>
      <c r="N7" s="2">
        <v>0.2757</v>
      </c>
      <c r="O7" s="2">
        <v>0.2208</v>
      </c>
      <c r="P7" s="2">
        <v>0.23100000000000001</v>
      </c>
      <c r="Q7" s="2">
        <v>0.23519999999999999</v>
      </c>
      <c r="R7" s="2">
        <v>7.8100000000000003E-2</v>
      </c>
      <c r="S7" s="2">
        <v>0.27289999999999998</v>
      </c>
      <c r="T7" s="2">
        <v>0.27489999999999998</v>
      </c>
      <c r="U7" s="2">
        <v>0.26690000000000003</v>
      </c>
      <c r="V7" s="2">
        <v>0.27060000000000001</v>
      </c>
      <c r="W7" s="2">
        <v>0.23719999999999999</v>
      </c>
      <c r="X7" s="2">
        <v>0.25490000000000002</v>
      </c>
      <c r="Y7" s="2">
        <v>0.23100000000000001</v>
      </c>
      <c r="Z7" s="2">
        <v>8.43E-2</v>
      </c>
      <c r="AA7" s="2">
        <v>0.24149999999999999</v>
      </c>
      <c r="AB7" s="2">
        <v>0.24199999999999999</v>
      </c>
      <c r="AC7" s="2">
        <v>0.24729999999999999</v>
      </c>
      <c r="AD7" s="2">
        <v>0.24329999999999999</v>
      </c>
      <c r="AE7" s="2">
        <v>0.25180000000000002</v>
      </c>
      <c r="AF7" s="2">
        <v>0.23219999999999999</v>
      </c>
      <c r="AG7" s="2">
        <v>0.23130000000000001</v>
      </c>
      <c r="AH7" s="2">
        <v>0.2298</v>
      </c>
      <c r="AI7" s="2">
        <v>0.23330000000000001</v>
      </c>
      <c r="AJ7" s="2">
        <v>0.2319</v>
      </c>
      <c r="AK7" s="2">
        <v>0.25619999999999998</v>
      </c>
      <c r="AL7" s="2">
        <v>0.23599999999999999</v>
      </c>
      <c r="AM7" s="2">
        <v>0.34960000000000002</v>
      </c>
      <c r="AS7" s="17">
        <f>AM7</f>
        <v>0.34960000000000002</v>
      </c>
      <c r="AT7" s="20">
        <f>AM21</f>
        <v>9.6600000000000005E-2</v>
      </c>
      <c r="AU7" s="20">
        <f>AM30</f>
        <v>6.2100000000000002E-2</v>
      </c>
      <c r="AV7" s="20">
        <f>AM106/AM3</f>
        <v>7.2198468666901119E-2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1030906000</v>
      </c>
      <c r="M10" s="1">
        <v>2164535000</v>
      </c>
      <c r="N10" s="1">
        <v>2364000000</v>
      </c>
      <c r="O10" s="1">
        <v>2964000000</v>
      </c>
      <c r="P10" s="1">
        <v>3343000000</v>
      </c>
      <c r="Q10" s="1" t="s">
        <v>92</v>
      </c>
      <c r="R10" s="1" t="s">
        <v>92</v>
      </c>
      <c r="S10" s="1" t="s">
        <v>92</v>
      </c>
      <c r="T10" s="1">
        <v>4875000000</v>
      </c>
      <c r="U10" s="1" t="s">
        <v>92</v>
      </c>
      <c r="V10" s="1">
        <v>6814000000</v>
      </c>
      <c r="W10" s="1">
        <v>9981000000</v>
      </c>
      <c r="X10" s="1" t="s">
        <v>92</v>
      </c>
      <c r="Y10" s="1">
        <v>13103000000</v>
      </c>
      <c r="Z10" s="1" t="s">
        <v>92</v>
      </c>
      <c r="AA10" s="1">
        <v>14270000000</v>
      </c>
      <c r="AB10" s="1">
        <v>15557000000</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v>
      </c>
      <c r="AU10" s="20">
        <f>AM80</f>
        <v>2.8535115158470148E-3</v>
      </c>
      <c r="AV10" s="20">
        <f>AM89</f>
        <v>8.6438262350306324E-3</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43300000</v>
      </c>
      <c r="C12" s="1">
        <v>78000000</v>
      </c>
      <c r="D12" s="1">
        <v>149800000</v>
      </c>
      <c r="E12" s="1">
        <v>128600000</v>
      </c>
      <c r="F12" s="1">
        <v>134700000</v>
      </c>
      <c r="G12" s="1">
        <v>155900000</v>
      </c>
      <c r="H12" s="1">
        <v>184000000</v>
      </c>
      <c r="I12" s="1">
        <v>273800000</v>
      </c>
      <c r="J12" s="1">
        <v>408500000</v>
      </c>
      <c r="K12" s="1">
        <v>555649000</v>
      </c>
      <c r="L12" s="1">
        <v>1030906000</v>
      </c>
      <c r="M12" s="1">
        <v>2164535000</v>
      </c>
      <c r="N12" s="1">
        <v>2364000000</v>
      </c>
      <c r="O12" s="1">
        <v>2964000000</v>
      </c>
      <c r="P12" s="1">
        <v>3343000000</v>
      </c>
      <c r="Q12" s="1" t="s">
        <v>92</v>
      </c>
      <c r="R12" s="1" t="s">
        <v>92</v>
      </c>
      <c r="S12" s="1" t="s">
        <v>92</v>
      </c>
      <c r="T12" s="1">
        <v>4875000000</v>
      </c>
      <c r="U12" s="1" t="s">
        <v>92</v>
      </c>
      <c r="V12" s="1">
        <v>6814000000</v>
      </c>
      <c r="W12" s="1">
        <v>9981000000</v>
      </c>
      <c r="X12" s="1" t="s">
        <v>92</v>
      </c>
      <c r="Y12" s="1">
        <v>13103000000</v>
      </c>
      <c r="Z12" s="1" t="s">
        <v>92</v>
      </c>
      <c r="AA12" s="1">
        <v>14270000000</v>
      </c>
      <c r="AB12" s="1">
        <v>15557000000</v>
      </c>
      <c r="AC12" s="1">
        <v>0</v>
      </c>
      <c r="AD12" s="1">
        <v>0</v>
      </c>
      <c r="AE12" s="1">
        <v>0</v>
      </c>
      <c r="AF12" s="1">
        <v>0</v>
      </c>
      <c r="AG12" s="1">
        <v>0</v>
      </c>
      <c r="AH12" s="1">
        <v>0</v>
      </c>
      <c r="AI12" s="1">
        <v>0</v>
      </c>
      <c r="AJ12" s="1">
        <v>0</v>
      </c>
      <c r="AK12" s="1">
        <v>0</v>
      </c>
      <c r="AL12" s="1">
        <v>0</v>
      </c>
      <c r="AM12" s="1">
        <v>0</v>
      </c>
      <c r="AS12" s="18" t="s">
        <v>117</v>
      </c>
      <c r="AT12" s="19" t="s">
        <v>118</v>
      </c>
      <c r="AU12" s="19" t="s">
        <v>119</v>
      </c>
      <c r="AV12" s="19" t="s">
        <v>120</v>
      </c>
    </row>
    <row r="13" spans="1:48" ht="19" x14ac:dyDescent="0.25">
      <c r="A13" s="14" t="s">
        <v>100</v>
      </c>
      <c r="B13" s="15">
        <f>B12/B3</f>
        <v>0.42786561264822132</v>
      </c>
      <c r="C13" s="15">
        <f t="shared" ref="C13:AM13" si="2">C12/C3</f>
        <v>0.36636918741193047</v>
      </c>
      <c r="D13" s="15">
        <f t="shared" si="2"/>
        <v>0.34405144694533762</v>
      </c>
      <c r="E13" s="15">
        <f t="shared" si="2"/>
        <v>0.29638165475916112</v>
      </c>
      <c r="F13" s="15">
        <f t="shared" si="2"/>
        <v>0.32694174757281552</v>
      </c>
      <c r="G13" s="15">
        <f t="shared" si="2"/>
        <v>0.25747316267547482</v>
      </c>
      <c r="H13" s="15">
        <f t="shared" si="2"/>
        <v>0.21721166332192185</v>
      </c>
      <c r="I13" s="15">
        <f t="shared" si="2"/>
        <v>0.18990151199889027</v>
      </c>
      <c r="J13" s="15">
        <f t="shared" si="2"/>
        <v>0.16163494638547066</v>
      </c>
      <c r="K13" s="15">
        <f t="shared" si="2"/>
        <v>0.1474307234877611</v>
      </c>
      <c r="L13" s="15">
        <f t="shared" si="2"/>
        <v>0.18178948656627775</v>
      </c>
      <c r="M13" s="15">
        <f t="shared" si="2"/>
        <v>0.21486798910836935</v>
      </c>
      <c r="N13" s="15">
        <f t="shared" si="2"/>
        <v>0.20044090215363744</v>
      </c>
      <c r="O13" s="15">
        <f t="shared" si="2"/>
        <v>0.17078651685393259</v>
      </c>
      <c r="P13" s="15">
        <f t="shared" si="2"/>
        <v>0.17089254677435844</v>
      </c>
      <c r="Q13" s="15" t="e">
        <f t="shared" si="2"/>
        <v>#VALUE!</v>
      </c>
      <c r="R13" s="15" t="e">
        <f t="shared" si="2"/>
        <v>#VALUE!</v>
      </c>
      <c r="S13" s="15" t="e">
        <f t="shared" si="2"/>
        <v>#VALUE!</v>
      </c>
      <c r="T13" s="15">
        <f t="shared" si="2"/>
        <v>0.17065742491073305</v>
      </c>
      <c r="U13" s="15" t="e">
        <f t="shared" si="2"/>
        <v>#VALUE!</v>
      </c>
      <c r="V13" s="15">
        <f t="shared" si="2"/>
        <v>0.15187447064592341</v>
      </c>
      <c r="W13" s="15">
        <f t="shared" si="2"/>
        <v>0.1412319055906949</v>
      </c>
      <c r="X13" s="15" t="e">
        <f t="shared" si="2"/>
        <v>#VALUE!</v>
      </c>
      <c r="Y13" s="15">
        <f t="shared" si="2"/>
        <v>0.16294223714481129</v>
      </c>
      <c r="Z13" s="15" t="e">
        <f t="shared" si="2"/>
        <v>#VALUE!</v>
      </c>
      <c r="AA13" s="15">
        <f t="shared" si="2"/>
        <v>0.15254527184486777</v>
      </c>
      <c r="AB13" s="15">
        <f t="shared" si="2"/>
        <v>0.15371314520591259</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M13" s="15">
        <f t="shared" si="2"/>
        <v>0</v>
      </c>
      <c r="AS13" s="17">
        <f>AM28/AM72</f>
        <v>0.24702271332105585</v>
      </c>
      <c r="AT13" s="20">
        <f>AM28/AM54</f>
        <v>8.1886815490120266E-2</v>
      </c>
      <c r="AU13" s="20">
        <f>AM22/(AM72+AM56+AM61)</f>
        <v>0.20446096654275092</v>
      </c>
      <c r="AV13" s="21">
        <f>AM67/AM72</f>
        <v>1.7648864333947207</v>
      </c>
    </row>
    <row r="14" spans="1:48" ht="19" x14ac:dyDescent="0.25">
      <c r="A14" s="5" t="s">
        <v>9</v>
      </c>
      <c r="B14" s="1">
        <v>1600000</v>
      </c>
      <c r="C14" s="1">
        <v>3500000</v>
      </c>
      <c r="D14" s="1">
        <v>7800000</v>
      </c>
      <c r="E14" s="1">
        <v>8300000</v>
      </c>
      <c r="F14" s="1">
        <v>7800000</v>
      </c>
      <c r="G14" s="1">
        <v>10600000</v>
      </c>
      <c r="H14" s="1">
        <v>14300000</v>
      </c>
      <c r="I14" s="1">
        <v>31100000</v>
      </c>
      <c r="J14" s="1">
        <v>50300000</v>
      </c>
      <c r="K14" s="1">
        <v>28139000</v>
      </c>
      <c r="L14" s="1">
        <v>94458000</v>
      </c>
      <c r="M14" s="1">
        <v>118198000</v>
      </c>
      <c r="N14" s="1">
        <v>146000000</v>
      </c>
      <c r="O14" s="1">
        <v>185000000</v>
      </c>
      <c r="P14" s="1">
        <v>233000000</v>
      </c>
      <c r="Q14" s="1">
        <v>3767000000</v>
      </c>
      <c r="R14" s="1">
        <v>265000000</v>
      </c>
      <c r="S14" s="1">
        <v>4642000000</v>
      </c>
      <c r="T14" s="1">
        <v>299000000</v>
      </c>
      <c r="U14" s="1">
        <v>6117000000</v>
      </c>
      <c r="V14" s="1">
        <v>453000000</v>
      </c>
      <c r="W14" s="1">
        <v>670000000</v>
      </c>
      <c r="X14" s="1">
        <v>11379000000</v>
      </c>
      <c r="Y14" s="1">
        <v>981000000</v>
      </c>
      <c r="Z14" s="1">
        <v>991000000</v>
      </c>
      <c r="AA14" s="1">
        <v>1064000000</v>
      </c>
      <c r="AB14" s="1">
        <v>1124000000</v>
      </c>
      <c r="AC14" s="1">
        <v>18615000000</v>
      </c>
      <c r="AD14" s="1">
        <v>20737000000</v>
      </c>
      <c r="AE14" s="1">
        <v>23159000000</v>
      </c>
      <c r="AF14" s="1">
        <v>26005000000</v>
      </c>
      <c r="AG14" s="1">
        <v>30456000000</v>
      </c>
      <c r="AH14" s="1">
        <v>31802000000</v>
      </c>
      <c r="AI14" s="1">
        <v>36502000000</v>
      </c>
      <c r="AJ14" s="1">
        <v>37913000000</v>
      </c>
      <c r="AK14" s="1">
        <v>44595000000</v>
      </c>
      <c r="AL14" s="1">
        <v>45682000000</v>
      </c>
      <c r="AM14" s="1">
        <v>84885000000</v>
      </c>
    </row>
    <row r="15" spans="1:48" ht="20" x14ac:dyDescent="0.25">
      <c r="A15" s="5" t="s">
        <v>10</v>
      </c>
      <c r="B15" s="1">
        <v>44900000</v>
      </c>
      <c r="C15" s="1">
        <v>81500000</v>
      </c>
      <c r="D15" s="1">
        <v>157600000</v>
      </c>
      <c r="E15" s="1">
        <v>136900000</v>
      </c>
      <c r="F15" s="1">
        <v>142500000</v>
      </c>
      <c r="G15" s="1">
        <v>166500000</v>
      </c>
      <c r="H15" s="1">
        <v>198300000</v>
      </c>
      <c r="I15" s="1">
        <v>304900000</v>
      </c>
      <c r="J15" s="1">
        <v>458800000</v>
      </c>
      <c r="K15" s="1">
        <v>583788000</v>
      </c>
      <c r="L15" s="1">
        <v>1125364000</v>
      </c>
      <c r="M15" s="1">
        <v>2282733000</v>
      </c>
      <c r="N15" s="1">
        <v>2510000000</v>
      </c>
      <c r="O15" s="1">
        <v>3149000000</v>
      </c>
      <c r="P15" s="1">
        <v>3576000000</v>
      </c>
      <c r="Q15" s="1">
        <v>3767000000</v>
      </c>
      <c r="R15" s="1">
        <v>265000000</v>
      </c>
      <c r="S15" s="1">
        <v>4642000000</v>
      </c>
      <c r="T15" s="1">
        <v>5174000000</v>
      </c>
      <c r="U15" s="1">
        <v>6117000000</v>
      </c>
      <c r="V15" s="1">
        <v>7267000000</v>
      </c>
      <c r="W15" s="1">
        <v>10651000000</v>
      </c>
      <c r="X15" s="1">
        <v>11379000000</v>
      </c>
      <c r="Y15" s="1">
        <v>14084000000</v>
      </c>
      <c r="Z15" s="1">
        <v>991000000</v>
      </c>
      <c r="AA15" s="1">
        <v>15334000000</v>
      </c>
      <c r="AB15" s="1">
        <v>16681000000</v>
      </c>
      <c r="AC15" s="1">
        <v>18615000000</v>
      </c>
      <c r="AD15" s="1">
        <v>20737000000</v>
      </c>
      <c r="AE15" s="1">
        <v>23159000000</v>
      </c>
      <c r="AF15" s="1">
        <v>26005000000</v>
      </c>
      <c r="AG15" s="1">
        <v>30456000000</v>
      </c>
      <c r="AH15" s="1">
        <v>31802000000</v>
      </c>
      <c r="AI15" s="1">
        <v>36502000000</v>
      </c>
      <c r="AJ15" s="1">
        <v>37913000000</v>
      </c>
      <c r="AK15" s="1">
        <v>44595000000</v>
      </c>
      <c r="AL15" s="1">
        <v>45682000000</v>
      </c>
      <c r="AM15" s="1">
        <v>84885000000</v>
      </c>
      <c r="AS15" s="18" t="s">
        <v>121</v>
      </c>
      <c r="AT15" s="19" t="s">
        <v>122</v>
      </c>
      <c r="AU15" s="19" t="s">
        <v>123</v>
      </c>
      <c r="AV15" s="19" t="s">
        <v>124</v>
      </c>
    </row>
    <row r="16" spans="1:48" ht="19" x14ac:dyDescent="0.25">
      <c r="A16" s="5" t="s">
        <v>11</v>
      </c>
      <c r="B16" s="1">
        <v>97100000</v>
      </c>
      <c r="C16" s="1">
        <v>204600000</v>
      </c>
      <c r="D16" s="1">
        <v>456100000</v>
      </c>
      <c r="E16" s="1">
        <v>441600000</v>
      </c>
      <c r="F16" s="1">
        <v>386100000</v>
      </c>
      <c r="G16" s="1">
        <v>550200000</v>
      </c>
      <c r="H16" s="1">
        <v>732000000</v>
      </c>
      <c r="I16" s="1">
        <v>1264100000</v>
      </c>
      <c r="J16" s="1">
        <v>2221400000</v>
      </c>
      <c r="K16" s="1">
        <v>3226895000</v>
      </c>
      <c r="L16" s="1">
        <v>5056297000</v>
      </c>
      <c r="M16" s="1">
        <v>9462412000</v>
      </c>
      <c r="N16" s="1">
        <v>11052000000</v>
      </c>
      <c r="O16" s="1">
        <v>16672000000</v>
      </c>
      <c r="P16" s="1">
        <v>18619000000</v>
      </c>
      <c r="Q16" s="1">
        <v>19922000000</v>
      </c>
      <c r="R16" s="1">
        <v>21888000000</v>
      </c>
      <c r="S16" s="1">
        <v>22834000000</v>
      </c>
      <c r="T16" s="1">
        <v>25888000000</v>
      </c>
      <c r="U16" s="1">
        <v>33117000000</v>
      </c>
      <c r="V16" s="1">
        <v>39992000000</v>
      </c>
      <c r="W16" s="1">
        <v>64558000000</v>
      </c>
      <c r="X16" s="1">
        <v>67582000000</v>
      </c>
      <c r="Y16" s="1">
        <v>75923000000</v>
      </c>
      <c r="Z16" s="1">
        <v>80779000000</v>
      </c>
      <c r="AA16" s="1">
        <v>86291000000</v>
      </c>
      <c r="AB16" s="1">
        <v>93398000000</v>
      </c>
      <c r="AC16" s="1">
        <v>101364000000</v>
      </c>
      <c r="AD16" s="1">
        <v>112866000000</v>
      </c>
      <c r="AE16" s="1">
        <v>120200000000</v>
      </c>
      <c r="AF16" s="1">
        <v>146086000000</v>
      </c>
      <c r="AG16" s="1">
        <v>171910000000</v>
      </c>
      <c r="AH16" s="1">
        <v>185950000000</v>
      </c>
      <c r="AI16" s="1">
        <v>208903000000</v>
      </c>
      <c r="AJ16" s="1">
        <v>222470000000</v>
      </c>
      <c r="AK16" s="1">
        <v>234736000000</v>
      </c>
      <c r="AL16" s="1">
        <v>263627000000</v>
      </c>
      <c r="AM16" s="1">
        <v>295727000000</v>
      </c>
      <c r="AS16" s="29">
        <f>(AM35+AL35+AK35+AJ35+AI35)/5</f>
        <v>-7.1959005028611328E-3</v>
      </c>
      <c r="AT16" s="30">
        <f>AU101/AM3</f>
        <v>1.3991461581554903</v>
      </c>
      <c r="AU16" s="30">
        <f>AU101/AM28</f>
        <v>22.542247361829027</v>
      </c>
      <c r="AV16" s="31">
        <f>AU101/AM106</f>
        <v>19.379166677491028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v>95000000</v>
      </c>
      <c r="U17" s="1">
        <v>128000000</v>
      </c>
      <c r="V17" s="1">
        <v>241000000</v>
      </c>
      <c r="W17" s="1">
        <v>456000000</v>
      </c>
      <c r="X17" s="1" t="s">
        <v>92</v>
      </c>
      <c r="Y17" s="1">
        <v>639000000</v>
      </c>
      <c r="Z17" s="1">
        <v>551000000</v>
      </c>
      <c r="AA17" s="1">
        <v>481000000</v>
      </c>
      <c r="AB17" s="1">
        <v>505000000</v>
      </c>
      <c r="AC17" s="1">
        <v>632000000</v>
      </c>
      <c r="AD17" s="1">
        <v>708000000</v>
      </c>
      <c r="AE17" s="1">
        <v>618000000</v>
      </c>
      <c r="AF17" s="1">
        <v>790000000</v>
      </c>
      <c r="AG17" s="1">
        <v>1067000000</v>
      </c>
      <c r="AH17" s="1">
        <v>1186000000</v>
      </c>
      <c r="AI17" s="1">
        <v>1400000000</v>
      </c>
      <c r="AJ17" s="1">
        <v>1704000000</v>
      </c>
      <c r="AK17" s="1">
        <v>1663000000</v>
      </c>
      <c r="AL17" s="1">
        <v>1660000000</v>
      </c>
      <c r="AM17" s="1">
        <v>2092000000</v>
      </c>
    </row>
    <row r="18" spans="1:45" ht="20" x14ac:dyDescent="0.25">
      <c r="A18" s="5" t="s">
        <v>13</v>
      </c>
      <c r="B18" s="1">
        <v>1600000</v>
      </c>
      <c r="C18" s="1">
        <v>3500000</v>
      </c>
      <c r="D18" s="1">
        <v>7800000</v>
      </c>
      <c r="E18" s="1">
        <v>8300000</v>
      </c>
      <c r="F18" s="1">
        <v>-7800000</v>
      </c>
      <c r="G18" s="1">
        <v>-10600000</v>
      </c>
      <c r="H18" s="1">
        <v>-14300000</v>
      </c>
      <c r="I18" s="1">
        <v>-31100000</v>
      </c>
      <c r="J18" s="1">
        <v>-50300000</v>
      </c>
      <c r="K18" s="1">
        <v>64079000</v>
      </c>
      <c r="L18" s="1">
        <v>94458000</v>
      </c>
      <c r="M18" s="1">
        <v>133166000</v>
      </c>
      <c r="N18" s="1">
        <v>146000000</v>
      </c>
      <c r="O18" s="1">
        <v>185000000</v>
      </c>
      <c r="P18" s="1">
        <v>233000000</v>
      </c>
      <c r="Q18" s="1">
        <v>247000000</v>
      </c>
      <c r="R18" s="1">
        <v>265000000</v>
      </c>
      <c r="S18" s="1">
        <v>255000000</v>
      </c>
      <c r="T18" s="1">
        <v>299000000</v>
      </c>
      <c r="U18" s="1">
        <v>374000000</v>
      </c>
      <c r="V18" s="1">
        <v>453000000</v>
      </c>
      <c r="W18" s="1">
        <v>670000000</v>
      </c>
      <c r="X18" s="1">
        <v>796000000</v>
      </c>
      <c r="Y18" s="1">
        <v>981000000</v>
      </c>
      <c r="Z18" s="1">
        <v>991000000</v>
      </c>
      <c r="AA18" s="1">
        <v>1064000000</v>
      </c>
      <c r="AB18" s="1">
        <v>1124000000</v>
      </c>
      <c r="AC18" s="1">
        <v>1309000000</v>
      </c>
      <c r="AD18" s="1">
        <v>1375000000</v>
      </c>
      <c r="AE18" s="1">
        <v>1478000000</v>
      </c>
      <c r="AF18" s="1">
        <v>1693000000</v>
      </c>
      <c r="AG18" s="1">
        <v>2055000000</v>
      </c>
      <c r="AH18" s="1">
        <v>2245000000</v>
      </c>
      <c r="AI18" s="1">
        <v>2428000000</v>
      </c>
      <c r="AJ18" s="1">
        <v>2720000000</v>
      </c>
      <c r="AK18" s="1">
        <v>2891000000</v>
      </c>
      <c r="AL18" s="1">
        <v>3103000000</v>
      </c>
      <c r="AM18" s="1">
        <v>3400000000</v>
      </c>
      <c r="AS18" s="18" t="s">
        <v>125</v>
      </c>
    </row>
    <row r="19" spans="1:45" ht="19" x14ac:dyDescent="0.25">
      <c r="A19" s="6" t="s">
        <v>14</v>
      </c>
      <c r="B19" s="10">
        <v>5700000</v>
      </c>
      <c r="C19" s="10">
        <v>16000000</v>
      </c>
      <c r="D19" s="10">
        <v>-11300000</v>
      </c>
      <c r="E19" s="10">
        <v>-26500000</v>
      </c>
      <c r="F19" s="10">
        <v>13700000</v>
      </c>
      <c r="G19" s="10">
        <v>40900000</v>
      </c>
      <c r="H19" s="10">
        <v>99200000</v>
      </c>
      <c r="I19" s="10">
        <v>144900000</v>
      </c>
      <c r="J19" s="10">
        <v>254100000</v>
      </c>
      <c r="K19" s="10">
        <v>1907115000</v>
      </c>
      <c r="L19" s="10">
        <v>550627000</v>
      </c>
      <c r="M19" s="10">
        <v>713401000</v>
      </c>
      <c r="N19" s="10">
        <v>888000000</v>
      </c>
      <c r="O19" s="10">
        <v>139000000</v>
      </c>
      <c r="P19" s="10">
        <v>1127000000</v>
      </c>
      <c r="Q19" s="10">
        <v>1402000000</v>
      </c>
      <c r="R19" s="10">
        <v>1737000000</v>
      </c>
      <c r="S19" s="10">
        <v>2351000000</v>
      </c>
      <c r="T19" s="10">
        <v>3234000000</v>
      </c>
      <c r="U19" s="10">
        <v>4475000000</v>
      </c>
      <c r="V19" s="10">
        <v>5826000000</v>
      </c>
      <c r="W19" s="10">
        <v>7654000000</v>
      </c>
      <c r="X19" s="10">
        <v>8101000000</v>
      </c>
      <c r="Y19" s="10">
        <v>6244000000</v>
      </c>
      <c r="Z19" s="10">
        <v>7350000000</v>
      </c>
      <c r="AA19" s="10">
        <v>8928000000</v>
      </c>
      <c r="AB19" s="10">
        <v>9588000000</v>
      </c>
      <c r="AC19" s="10">
        <v>10563000000</v>
      </c>
      <c r="AD19" s="10">
        <v>10950000000</v>
      </c>
      <c r="AE19" s="10">
        <v>11752000000</v>
      </c>
      <c r="AF19" s="10">
        <v>12659000000</v>
      </c>
      <c r="AG19" s="10">
        <v>14929000000</v>
      </c>
      <c r="AH19" s="10">
        <v>17189000000</v>
      </c>
      <c r="AI19" s="10">
        <v>19376000000</v>
      </c>
      <c r="AJ19" s="10">
        <v>22005000000</v>
      </c>
      <c r="AK19" s="10">
        <v>24930000000</v>
      </c>
      <c r="AL19" s="10">
        <v>26626000000</v>
      </c>
      <c r="AM19" s="10">
        <v>31316000000</v>
      </c>
      <c r="AS19" s="32">
        <f>AM40-AM56-AM61</f>
        <v>-1801000000</v>
      </c>
    </row>
    <row r="20" spans="1:45" ht="19" customHeight="1" x14ac:dyDescent="0.25">
      <c r="A20" s="14" t="s">
        <v>101</v>
      </c>
      <c r="B20" s="1"/>
      <c r="C20" s="15">
        <f>(C19/B19)-1</f>
        <v>1.807017543859649</v>
      </c>
      <c r="D20" s="15">
        <f>(D19/C19)-1</f>
        <v>-1.70625</v>
      </c>
      <c r="E20" s="15">
        <f>(E19/D19)-1</f>
        <v>1.3451327433628317</v>
      </c>
      <c r="F20" s="15">
        <f t="shared" ref="F20:AM20" si="3">(F19/E19)-1</f>
        <v>-1.5169811320754718</v>
      </c>
      <c r="G20" s="15">
        <f t="shared" si="3"/>
        <v>1.9854014598540144</v>
      </c>
      <c r="H20" s="15">
        <f t="shared" si="3"/>
        <v>1.4254278728606358</v>
      </c>
      <c r="I20" s="15">
        <f t="shared" si="3"/>
        <v>0.46068548387096775</v>
      </c>
      <c r="J20" s="15">
        <f t="shared" si="3"/>
        <v>0.75362318840579712</v>
      </c>
      <c r="K20" s="15">
        <f t="shared" si="3"/>
        <v>6.5053719008264466</v>
      </c>
      <c r="L20" s="15">
        <f t="shared" si="3"/>
        <v>-0.7112775055515792</v>
      </c>
      <c r="M20" s="15">
        <f t="shared" si="3"/>
        <v>0.29561572534583291</v>
      </c>
      <c r="N20" s="15">
        <f t="shared" si="3"/>
        <v>0.24474173711559133</v>
      </c>
      <c r="O20" s="15">
        <f t="shared" si="3"/>
        <v>-0.84346846846846846</v>
      </c>
      <c r="P20" s="15">
        <f t="shared" si="3"/>
        <v>7.1079136690647484</v>
      </c>
      <c r="Q20" s="15">
        <f t="shared" si="3"/>
        <v>0.24401064773735581</v>
      </c>
      <c r="R20" s="15">
        <f t="shared" si="3"/>
        <v>0.238944365192582</v>
      </c>
      <c r="S20" s="15">
        <f t="shared" si="3"/>
        <v>0.3534830166954519</v>
      </c>
      <c r="T20" s="15">
        <f t="shared" si="3"/>
        <v>0.37558485750744364</v>
      </c>
      <c r="U20" s="15">
        <f t="shared" si="3"/>
        <v>0.38373531230674085</v>
      </c>
      <c r="V20" s="15">
        <f t="shared" si="3"/>
        <v>0.30189944134078206</v>
      </c>
      <c r="W20" s="15">
        <f t="shared" si="3"/>
        <v>0.31376587710264325</v>
      </c>
      <c r="X20" s="15">
        <f t="shared" si="3"/>
        <v>5.8400836164097303E-2</v>
      </c>
      <c r="Y20" s="15">
        <f t="shared" si="3"/>
        <v>-0.22923095914084679</v>
      </c>
      <c r="Z20" s="15">
        <f t="shared" si="3"/>
        <v>0.17713004484304928</v>
      </c>
      <c r="AA20" s="15">
        <f t="shared" si="3"/>
        <v>0.21469387755102032</v>
      </c>
      <c r="AB20" s="15">
        <f t="shared" si="3"/>
        <v>7.3924731182795744E-2</v>
      </c>
      <c r="AC20" s="15">
        <f t="shared" si="3"/>
        <v>0.1016896120150188</v>
      </c>
      <c r="AD20" s="15">
        <f t="shared" si="3"/>
        <v>3.6637318943481878E-2</v>
      </c>
      <c r="AE20" s="15">
        <f t="shared" si="3"/>
        <v>7.3242009132420183E-2</v>
      </c>
      <c r="AF20" s="15">
        <f t="shared" si="3"/>
        <v>7.7178352620830504E-2</v>
      </c>
      <c r="AG20" s="15">
        <f t="shared" si="3"/>
        <v>0.17931906153724619</v>
      </c>
      <c r="AH20" s="15">
        <f t="shared" si="3"/>
        <v>0.15138321387902742</v>
      </c>
      <c r="AI20" s="15">
        <f t="shared" si="3"/>
        <v>0.12723253243353305</v>
      </c>
      <c r="AJ20" s="15">
        <f t="shared" si="3"/>
        <v>0.13568331957060287</v>
      </c>
      <c r="AK20" s="15">
        <f t="shared" si="3"/>
        <v>0.13292433537832316</v>
      </c>
      <c r="AL20" s="15">
        <f t="shared" si="3"/>
        <v>6.8030485359005244E-2</v>
      </c>
      <c r="AM20" s="15">
        <f t="shared" si="3"/>
        <v>0.17614361901900399</v>
      </c>
    </row>
    <row r="21" spans="1:45" ht="19" x14ac:dyDescent="0.25">
      <c r="A21" s="5" t="s">
        <v>15</v>
      </c>
      <c r="B21" s="2">
        <v>5.6300000000000003E-2</v>
      </c>
      <c r="C21" s="2">
        <v>7.5200000000000003E-2</v>
      </c>
      <c r="D21" s="2">
        <v>-2.5999999999999999E-2</v>
      </c>
      <c r="E21" s="2">
        <v>-6.1100000000000002E-2</v>
      </c>
      <c r="F21" s="2">
        <v>3.3300000000000003E-2</v>
      </c>
      <c r="G21" s="2">
        <v>6.7500000000000004E-2</v>
      </c>
      <c r="H21" s="2">
        <v>0.1171</v>
      </c>
      <c r="I21" s="2">
        <v>0.10050000000000001</v>
      </c>
      <c r="J21" s="2">
        <v>0.10050000000000001</v>
      </c>
      <c r="K21" s="2">
        <v>0.50600000000000001</v>
      </c>
      <c r="L21" s="2">
        <v>9.7100000000000006E-2</v>
      </c>
      <c r="M21" s="2">
        <v>7.0800000000000002E-2</v>
      </c>
      <c r="N21" s="2">
        <v>7.5300000000000006E-2</v>
      </c>
      <c r="O21" s="2">
        <v>8.0000000000000002E-3</v>
      </c>
      <c r="P21" s="2">
        <v>5.7599999999999998E-2</v>
      </c>
      <c r="Q21" s="2">
        <v>6.6400000000000001E-2</v>
      </c>
      <c r="R21" s="2">
        <v>7.4099999999999999E-2</v>
      </c>
      <c r="S21" s="2">
        <v>9.4E-2</v>
      </c>
      <c r="T21" s="2">
        <v>0.1132</v>
      </c>
      <c r="U21" s="2">
        <v>0.1215</v>
      </c>
      <c r="V21" s="2">
        <v>0.12989999999999999</v>
      </c>
      <c r="W21" s="2">
        <v>0.10829999999999999</v>
      </c>
      <c r="X21" s="2">
        <v>0.1074</v>
      </c>
      <c r="Y21" s="2">
        <v>7.7600000000000002E-2</v>
      </c>
      <c r="Z21" s="2">
        <v>8.43E-2</v>
      </c>
      <c r="AA21" s="2">
        <v>9.5399999999999999E-2</v>
      </c>
      <c r="AB21" s="2">
        <v>9.4700000000000006E-2</v>
      </c>
      <c r="AC21" s="2">
        <v>9.6100000000000005E-2</v>
      </c>
      <c r="AD21" s="2">
        <v>8.9899999999999994E-2</v>
      </c>
      <c r="AE21" s="2">
        <v>9.06E-2</v>
      </c>
      <c r="AF21" s="2">
        <v>8.09E-2</v>
      </c>
      <c r="AG21" s="2">
        <v>8.1100000000000005E-2</v>
      </c>
      <c r="AH21" s="2">
        <v>8.5900000000000004E-2</v>
      </c>
      <c r="AI21" s="2">
        <v>8.6199999999999999E-2</v>
      </c>
      <c r="AJ21" s="2">
        <v>9.1600000000000001E-2</v>
      </c>
      <c r="AK21" s="2">
        <v>9.7500000000000003E-2</v>
      </c>
      <c r="AL21" s="2">
        <v>9.3299999999999994E-2</v>
      </c>
      <c r="AM21" s="2">
        <v>9.6600000000000005E-2</v>
      </c>
    </row>
    <row r="22" spans="1:45" ht="19" x14ac:dyDescent="0.25">
      <c r="A22" s="6" t="s">
        <v>16</v>
      </c>
      <c r="B22" s="10">
        <v>4100000</v>
      </c>
      <c r="C22" s="10">
        <v>8300000</v>
      </c>
      <c r="D22" s="10">
        <v>-20700000</v>
      </c>
      <c r="E22" s="10">
        <v>-7700000</v>
      </c>
      <c r="F22" s="10">
        <v>25900000</v>
      </c>
      <c r="G22" s="10">
        <v>55300000</v>
      </c>
      <c r="H22" s="10">
        <v>115100000</v>
      </c>
      <c r="I22" s="10">
        <v>177700000</v>
      </c>
      <c r="J22" s="10">
        <v>305900000</v>
      </c>
      <c r="K22" s="10">
        <v>506047000</v>
      </c>
      <c r="L22" s="10">
        <v>460785000</v>
      </c>
      <c r="M22" s="10">
        <v>596410000</v>
      </c>
      <c r="N22" s="10">
        <v>742000000</v>
      </c>
      <c r="O22" s="10">
        <v>-42000000</v>
      </c>
      <c r="P22" s="10">
        <v>943000000</v>
      </c>
      <c r="Q22" s="10">
        <v>1200000000</v>
      </c>
      <c r="R22" s="10">
        <v>1566000000</v>
      </c>
      <c r="S22" s="10">
        <v>2186000000</v>
      </c>
      <c r="T22" s="10">
        <v>2935000000</v>
      </c>
      <c r="U22" s="10">
        <v>4101000000</v>
      </c>
      <c r="V22" s="10">
        <v>5373000000</v>
      </c>
      <c r="W22" s="10">
        <v>6984000000</v>
      </c>
      <c r="X22" s="10">
        <v>7849000000</v>
      </c>
      <c r="Y22" s="10">
        <v>5263000000</v>
      </c>
      <c r="Z22" s="10">
        <v>6359000000</v>
      </c>
      <c r="AA22" s="10">
        <v>7864000000</v>
      </c>
      <c r="AB22" s="10">
        <v>8464000000</v>
      </c>
      <c r="AC22" s="10">
        <v>9254000000</v>
      </c>
      <c r="AD22" s="10">
        <v>9623000000</v>
      </c>
      <c r="AE22" s="10">
        <v>10274000000</v>
      </c>
      <c r="AF22" s="10">
        <v>11021000000</v>
      </c>
      <c r="AG22" s="10">
        <v>12930000000</v>
      </c>
      <c r="AH22" s="10">
        <v>15209000000</v>
      </c>
      <c r="AI22" s="10">
        <v>17344000000</v>
      </c>
      <c r="AJ22" s="10">
        <v>19685000000</v>
      </c>
      <c r="AK22" s="10">
        <v>22405000000</v>
      </c>
      <c r="AL22" s="10">
        <v>23970000000</v>
      </c>
      <c r="AM22" s="10">
        <v>28435000000</v>
      </c>
    </row>
    <row r="23" spans="1:45" ht="19" x14ac:dyDescent="0.25">
      <c r="A23" s="5" t="s">
        <v>17</v>
      </c>
      <c r="B23" s="2">
        <v>4.0500000000000001E-2</v>
      </c>
      <c r="C23" s="2">
        <v>3.9E-2</v>
      </c>
      <c r="D23" s="2">
        <v>-4.7500000000000001E-2</v>
      </c>
      <c r="E23" s="2">
        <v>-1.77E-2</v>
      </c>
      <c r="F23" s="2">
        <v>6.2899999999999998E-2</v>
      </c>
      <c r="G23" s="2">
        <v>9.1300000000000006E-2</v>
      </c>
      <c r="H23" s="2">
        <v>0.13589999999999999</v>
      </c>
      <c r="I23" s="2">
        <v>0.1232</v>
      </c>
      <c r="J23" s="2">
        <v>0.121</v>
      </c>
      <c r="K23" s="2">
        <v>0.1343</v>
      </c>
      <c r="L23" s="2">
        <v>8.1299999999999997E-2</v>
      </c>
      <c r="M23" s="2">
        <v>5.9200000000000003E-2</v>
      </c>
      <c r="N23" s="2">
        <v>6.2899999999999998E-2</v>
      </c>
      <c r="O23" s="2">
        <v>-2.3999999999999998E-3</v>
      </c>
      <c r="P23" s="2">
        <v>4.82E-2</v>
      </c>
      <c r="Q23" s="2">
        <v>5.6800000000000003E-2</v>
      </c>
      <c r="R23" s="2">
        <v>6.6799999999999998E-2</v>
      </c>
      <c r="S23" s="2">
        <v>8.7400000000000005E-2</v>
      </c>
      <c r="T23" s="2">
        <v>0.1027</v>
      </c>
      <c r="U23" s="2">
        <v>0.1113</v>
      </c>
      <c r="V23" s="2">
        <v>0.1198</v>
      </c>
      <c r="W23" s="2">
        <v>9.8799999999999999E-2</v>
      </c>
      <c r="X23" s="2">
        <v>0.1041</v>
      </c>
      <c r="Y23" s="2">
        <v>6.54E-2</v>
      </c>
      <c r="Z23" s="2">
        <v>7.2999999999999995E-2</v>
      </c>
      <c r="AA23" s="2">
        <v>8.4099999999999994E-2</v>
      </c>
      <c r="AB23" s="2">
        <v>8.3599999999999994E-2</v>
      </c>
      <c r="AC23" s="2">
        <v>8.4199999999999997E-2</v>
      </c>
      <c r="AD23" s="2">
        <v>7.9000000000000001E-2</v>
      </c>
      <c r="AE23" s="2">
        <v>7.9200000000000007E-2</v>
      </c>
      <c r="AF23" s="2">
        <v>7.0499999999999993E-2</v>
      </c>
      <c r="AG23" s="2">
        <v>7.0300000000000001E-2</v>
      </c>
      <c r="AH23" s="2">
        <v>7.5999999999999998E-2</v>
      </c>
      <c r="AI23" s="2">
        <v>7.7100000000000002E-2</v>
      </c>
      <c r="AJ23" s="2">
        <v>8.1900000000000001E-2</v>
      </c>
      <c r="AK23" s="2">
        <v>8.7599999999999997E-2</v>
      </c>
      <c r="AL23" s="2">
        <v>8.4000000000000005E-2</v>
      </c>
      <c r="AM23" s="2">
        <v>8.77E-2</v>
      </c>
    </row>
    <row r="24" spans="1:45" ht="19" x14ac:dyDescent="0.25">
      <c r="A24" s="5" t="s">
        <v>18</v>
      </c>
      <c r="B24" s="1" t="s">
        <v>92</v>
      </c>
      <c r="C24" s="1">
        <v>4200000</v>
      </c>
      <c r="D24" s="1">
        <v>1600000</v>
      </c>
      <c r="E24" s="1">
        <v>-27100000</v>
      </c>
      <c r="F24" s="1">
        <v>-4400000</v>
      </c>
      <c r="G24" s="1">
        <v>-3800000</v>
      </c>
      <c r="H24" s="1">
        <v>-1600000</v>
      </c>
      <c r="I24" s="1">
        <v>-1700000</v>
      </c>
      <c r="J24" s="1">
        <v>-1500000</v>
      </c>
      <c r="K24" s="1">
        <v>-38103000</v>
      </c>
      <c r="L24" s="1">
        <v>-771000</v>
      </c>
      <c r="M24" s="1">
        <v>-15560000</v>
      </c>
      <c r="N24" s="1" t="s">
        <v>92</v>
      </c>
      <c r="O24" s="1">
        <v>-4000000</v>
      </c>
      <c r="P24" s="1">
        <v>-49000000</v>
      </c>
      <c r="Q24" s="1">
        <v>-45000000</v>
      </c>
      <c r="R24" s="1">
        <v>-94000000</v>
      </c>
      <c r="S24" s="1">
        <v>-90000000</v>
      </c>
      <c r="T24" s="1">
        <v>-95000000</v>
      </c>
      <c r="U24" s="1">
        <v>-128000000</v>
      </c>
      <c r="V24" s="1">
        <v>-241000000</v>
      </c>
      <c r="W24" s="1">
        <v>-456000000</v>
      </c>
      <c r="X24" s="1">
        <v>-544000000</v>
      </c>
      <c r="Y24" s="1">
        <v>-639000000</v>
      </c>
      <c r="Z24" s="1">
        <v>-551000000</v>
      </c>
      <c r="AA24" s="1">
        <v>-481000000</v>
      </c>
      <c r="AB24" s="1">
        <v>-505000000</v>
      </c>
      <c r="AC24" s="1">
        <v>-632000000</v>
      </c>
      <c r="AD24" s="1">
        <v>-708000000</v>
      </c>
      <c r="AE24" s="1">
        <v>-618000000</v>
      </c>
      <c r="AF24" s="1">
        <v>-790000000</v>
      </c>
      <c r="AG24" s="1">
        <v>-1067000000</v>
      </c>
      <c r="AH24" s="1">
        <v>-1186000000</v>
      </c>
      <c r="AI24" s="1">
        <v>-1400000000</v>
      </c>
      <c r="AJ24" s="1">
        <v>-1704000000</v>
      </c>
      <c r="AK24" s="1">
        <v>-1663000000</v>
      </c>
      <c r="AL24" s="1">
        <v>-1660000000</v>
      </c>
      <c r="AM24" s="1">
        <v>-2092000000</v>
      </c>
    </row>
    <row r="25" spans="1:45" ht="19" x14ac:dyDescent="0.25">
      <c r="A25" s="6" t="s">
        <v>19</v>
      </c>
      <c r="B25" s="10">
        <v>4100000</v>
      </c>
      <c r="C25" s="10">
        <v>12500000</v>
      </c>
      <c r="D25" s="10">
        <v>-19100000</v>
      </c>
      <c r="E25" s="10">
        <v>-34800000</v>
      </c>
      <c r="F25" s="10">
        <v>21500000</v>
      </c>
      <c r="G25" s="10">
        <v>51500000</v>
      </c>
      <c r="H25" s="10">
        <v>113500000</v>
      </c>
      <c r="I25" s="10">
        <v>176000000</v>
      </c>
      <c r="J25" s="10">
        <v>304400000</v>
      </c>
      <c r="K25" s="10">
        <v>467944000</v>
      </c>
      <c r="L25" s="10">
        <v>460014000</v>
      </c>
      <c r="M25" s="10">
        <v>580850000</v>
      </c>
      <c r="N25" s="10">
        <v>742000000</v>
      </c>
      <c r="O25" s="10">
        <v>-46000000</v>
      </c>
      <c r="P25" s="10">
        <v>894000000</v>
      </c>
      <c r="Q25" s="10">
        <v>1155000000</v>
      </c>
      <c r="R25" s="10">
        <v>1472000000</v>
      </c>
      <c r="S25" s="10">
        <v>2096000000</v>
      </c>
      <c r="T25" s="10">
        <v>2840000000</v>
      </c>
      <c r="U25" s="10">
        <v>3973000000</v>
      </c>
      <c r="V25" s="10">
        <v>5132000000</v>
      </c>
      <c r="W25" s="10">
        <v>6528000000</v>
      </c>
      <c r="X25" s="10">
        <v>7305000000</v>
      </c>
      <c r="Y25" s="10">
        <v>4624000000</v>
      </c>
      <c r="Z25" s="10">
        <v>5808000000</v>
      </c>
      <c r="AA25" s="10">
        <v>7383000000</v>
      </c>
      <c r="AB25" s="10">
        <v>7959000000</v>
      </c>
      <c r="AC25" s="10">
        <v>8622000000</v>
      </c>
      <c r="AD25" s="10">
        <v>8915000000</v>
      </c>
      <c r="AE25" s="10">
        <v>9656000000</v>
      </c>
      <c r="AF25" s="10">
        <v>10231000000</v>
      </c>
      <c r="AG25" s="10">
        <v>11863000000</v>
      </c>
      <c r="AH25" s="10">
        <v>14023000000</v>
      </c>
      <c r="AI25" s="10">
        <v>15944000000</v>
      </c>
      <c r="AJ25" s="10">
        <v>17981000000</v>
      </c>
      <c r="AK25" s="10">
        <v>20742000000</v>
      </c>
      <c r="AL25" s="10">
        <v>22310000000</v>
      </c>
      <c r="AM25" s="10">
        <v>26343000000</v>
      </c>
    </row>
    <row r="26" spans="1:45" ht="19" x14ac:dyDescent="0.25">
      <c r="A26" s="5" t="s">
        <v>20</v>
      </c>
      <c r="B26" s="2">
        <v>4.0500000000000001E-2</v>
      </c>
      <c r="C26" s="2">
        <v>5.8700000000000002E-2</v>
      </c>
      <c r="D26" s="2">
        <v>-4.3900000000000002E-2</v>
      </c>
      <c r="E26" s="2">
        <v>-8.0199999999999994E-2</v>
      </c>
      <c r="F26" s="2">
        <v>5.2200000000000003E-2</v>
      </c>
      <c r="G26" s="2">
        <v>8.5099999999999995E-2</v>
      </c>
      <c r="H26" s="2">
        <v>0.13400000000000001</v>
      </c>
      <c r="I26" s="2">
        <v>0.1221</v>
      </c>
      <c r="J26" s="2">
        <v>0.12039999999999999</v>
      </c>
      <c r="K26" s="2">
        <v>0.1242</v>
      </c>
      <c r="L26" s="2">
        <v>8.1100000000000005E-2</v>
      </c>
      <c r="M26" s="2">
        <v>5.7700000000000001E-2</v>
      </c>
      <c r="N26" s="2">
        <v>6.2899999999999998E-2</v>
      </c>
      <c r="O26" s="2">
        <v>-2.7000000000000001E-3</v>
      </c>
      <c r="P26" s="2">
        <v>4.5699999999999998E-2</v>
      </c>
      <c r="Q26" s="2">
        <v>5.4699999999999999E-2</v>
      </c>
      <c r="R26" s="2">
        <v>6.2799999999999995E-2</v>
      </c>
      <c r="S26" s="2">
        <v>8.3799999999999999E-2</v>
      </c>
      <c r="T26" s="2">
        <v>9.9400000000000002E-2</v>
      </c>
      <c r="U26" s="2">
        <v>0.1079</v>
      </c>
      <c r="V26" s="2">
        <v>0.1144</v>
      </c>
      <c r="W26" s="2">
        <v>9.2399999999999996E-2</v>
      </c>
      <c r="X26" s="2">
        <v>9.6799999999999997E-2</v>
      </c>
      <c r="Y26" s="2">
        <v>5.7500000000000002E-2</v>
      </c>
      <c r="Z26" s="2">
        <v>6.6699999999999995E-2</v>
      </c>
      <c r="AA26" s="2">
        <v>7.8899999999999998E-2</v>
      </c>
      <c r="AB26" s="2">
        <v>7.8600000000000003E-2</v>
      </c>
      <c r="AC26" s="2">
        <v>7.8399999999999997E-2</v>
      </c>
      <c r="AD26" s="2">
        <v>7.3200000000000001E-2</v>
      </c>
      <c r="AE26" s="2">
        <v>7.4499999999999997E-2</v>
      </c>
      <c r="AF26" s="2">
        <v>6.54E-2</v>
      </c>
      <c r="AG26" s="2">
        <v>6.4500000000000002E-2</v>
      </c>
      <c r="AH26" s="2">
        <v>7.0099999999999996E-2</v>
      </c>
      <c r="AI26" s="2">
        <v>7.0900000000000005E-2</v>
      </c>
      <c r="AJ26" s="2">
        <v>7.4800000000000005E-2</v>
      </c>
      <c r="AK26" s="2">
        <v>8.1100000000000005E-2</v>
      </c>
      <c r="AL26" s="2">
        <v>7.8200000000000006E-2</v>
      </c>
      <c r="AM26" s="2">
        <v>8.1299999999999997E-2</v>
      </c>
    </row>
    <row r="27" spans="1:45" ht="19" x14ac:dyDescent="0.25">
      <c r="A27" s="5" t="s">
        <v>21</v>
      </c>
      <c r="B27" s="1">
        <v>2000000</v>
      </c>
      <c r="C27" s="1">
        <v>6200000</v>
      </c>
      <c r="D27" s="1">
        <v>-3300000</v>
      </c>
      <c r="E27" s="1">
        <v>2000000</v>
      </c>
      <c r="F27" s="1">
        <v>7800000</v>
      </c>
      <c r="G27" s="1">
        <v>17600000</v>
      </c>
      <c r="H27" s="1">
        <v>38700000</v>
      </c>
      <c r="I27" s="1">
        <v>61800000</v>
      </c>
      <c r="J27" s="1">
        <v>109800000</v>
      </c>
      <c r="K27" s="1">
        <v>177822000</v>
      </c>
      <c r="L27" s="1">
        <v>170205000</v>
      </c>
      <c r="M27" s="1">
        <v>224598000</v>
      </c>
      <c r="N27" s="1">
        <v>282000000</v>
      </c>
      <c r="O27" s="1">
        <v>120000000</v>
      </c>
      <c r="P27" s="1">
        <v>326000000</v>
      </c>
      <c r="Q27" s="1">
        <v>419000000</v>
      </c>
      <c r="R27" s="1">
        <v>559000000</v>
      </c>
      <c r="S27" s="1">
        <v>744000000</v>
      </c>
      <c r="T27" s="1">
        <v>1015000000</v>
      </c>
      <c r="U27" s="1">
        <v>1386000000</v>
      </c>
      <c r="V27" s="1">
        <v>1832000000</v>
      </c>
      <c r="W27" s="1">
        <v>2369000000</v>
      </c>
      <c r="X27" s="1">
        <v>2651000000</v>
      </c>
      <c r="Y27" s="1">
        <v>1647000000</v>
      </c>
      <c r="Z27" s="1">
        <v>1986000000</v>
      </c>
      <c r="AA27" s="1">
        <v>2749000000</v>
      </c>
      <c r="AB27" s="1">
        <v>2817000000</v>
      </c>
      <c r="AC27" s="1">
        <v>3096000000</v>
      </c>
      <c r="AD27" s="1">
        <v>3242000000</v>
      </c>
      <c r="AE27" s="1">
        <v>4037000000</v>
      </c>
      <c r="AF27" s="1">
        <v>4363000000</v>
      </c>
      <c r="AG27" s="1">
        <v>4790000000</v>
      </c>
      <c r="AH27" s="1">
        <v>3200000000</v>
      </c>
      <c r="AI27" s="1">
        <v>3562000000</v>
      </c>
      <c r="AJ27" s="1">
        <v>3742000000</v>
      </c>
      <c r="AK27" s="1">
        <v>4973000000</v>
      </c>
      <c r="AL27" s="1">
        <v>4578000000</v>
      </c>
      <c r="AM27" s="1">
        <v>5704000000</v>
      </c>
    </row>
    <row r="28" spans="1:45" ht="20" thickBot="1" x14ac:dyDescent="0.3">
      <c r="A28" s="7" t="s">
        <v>22</v>
      </c>
      <c r="B28" s="11">
        <v>2100000</v>
      </c>
      <c r="C28" s="11">
        <v>6300000</v>
      </c>
      <c r="D28" s="11">
        <v>-15800000</v>
      </c>
      <c r="E28" s="11">
        <v>-36800000</v>
      </c>
      <c r="F28" s="11">
        <v>13700000</v>
      </c>
      <c r="G28" s="11">
        <v>33900000</v>
      </c>
      <c r="H28" s="11">
        <v>74800000</v>
      </c>
      <c r="I28" s="11">
        <v>114200000</v>
      </c>
      <c r="J28" s="11">
        <v>194600000</v>
      </c>
      <c r="K28" s="11">
        <v>1665214000</v>
      </c>
      <c r="L28" s="11">
        <v>285964000</v>
      </c>
      <c r="M28" s="11">
        <v>355637000</v>
      </c>
      <c r="N28" s="11">
        <v>460000000</v>
      </c>
      <c r="O28" s="11">
        <v>-166000000</v>
      </c>
      <c r="P28" s="11">
        <v>568000000</v>
      </c>
      <c r="Q28" s="11">
        <v>736000000</v>
      </c>
      <c r="R28" s="11">
        <v>913000000</v>
      </c>
      <c r="S28" s="11">
        <v>1352000000</v>
      </c>
      <c r="T28" s="11">
        <v>1825000000</v>
      </c>
      <c r="U28" s="11">
        <v>2587000000</v>
      </c>
      <c r="V28" s="11">
        <v>3300000000</v>
      </c>
      <c r="W28" s="11">
        <v>4159000000</v>
      </c>
      <c r="X28" s="11">
        <v>4654000000</v>
      </c>
      <c r="Y28" s="11">
        <v>2977000000</v>
      </c>
      <c r="Z28" s="11">
        <v>3822000000</v>
      </c>
      <c r="AA28" s="11">
        <v>4634000000</v>
      </c>
      <c r="AB28" s="11">
        <v>5142000000</v>
      </c>
      <c r="AC28" s="11">
        <v>5526000000</v>
      </c>
      <c r="AD28" s="11">
        <v>5625000000</v>
      </c>
      <c r="AE28" s="11">
        <v>5619000000</v>
      </c>
      <c r="AF28" s="11">
        <v>5813000000</v>
      </c>
      <c r="AG28" s="11">
        <v>7017000000</v>
      </c>
      <c r="AH28" s="11">
        <v>10558000000</v>
      </c>
      <c r="AI28" s="11">
        <v>11986000000</v>
      </c>
      <c r="AJ28" s="11">
        <v>13839000000</v>
      </c>
      <c r="AK28" s="11">
        <v>15403000000</v>
      </c>
      <c r="AL28" s="11">
        <v>17285000000</v>
      </c>
      <c r="AM28" s="11">
        <v>20120000000</v>
      </c>
    </row>
    <row r="29" spans="1:45" ht="20" customHeight="1" thickTop="1" x14ac:dyDescent="0.25">
      <c r="A29" s="14" t="s">
        <v>102</v>
      </c>
      <c r="B29" s="1"/>
      <c r="C29" s="15">
        <f>(C28/B28)-1</f>
        <v>2</v>
      </c>
      <c r="D29" s="15">
        <f>(D28/C28)-1</f>
        <v>-3.5079365079365079</v>
      </c>
      <c r="E29" s="15">
        <f>(E28/D28)-1</f>
        <v>1.3291139240506329</v>
      </c>
      <c r="F29" s="15">
        <f t="shared" ref="F29:AM29" si="4">(F28/E28)-1</f>
        <v>-1.3722826086956521</v>
      </c>
      <c r="G29" s="15">
        <f t="shared" si="4"/>
        <v>1.4744525547445257</v>
      </c>
      <c r="H29" s="15">
        <f t="shared" si="4"/>
        <v>1.2064896755162242</v>
      </c>
      <c r="I29" s="15">
        <f t="shared" si="4"/>
        <v>0.52673796791443861</v>
      </c>
      <c r="J29" s="15">
        <f t="shared" si="4"/>
        <v>0.7040280210157619</v>
      </c>
      <c r="K29" s="15">
        <f t="shared" si="4"/>
        <v>7.5571120246659813</v>
      </c>
      <c r="L29" s="15">
        <f t="shared" si="4"/>
        <v>-0.82827192180704701</v>
      </c>
      <c r="M29" s="15">
        <f t="shared" si="4"/>
        <v>0.24364255640570143</v>
      </c>
      <c r="N29" s="15">
        <f t="shared" si="4"/>
        <v>0.29345371825766153</v>
      </c>
      <c r="O29" s="15">
        <f t="shared" si="4"/>
        <v>-1.3608695652173912</v>
      </c>
      <c r="P29" s="15">
        <f t="shared" si="4"/>
        <v>-4.4216867469879517</v>
      </c>
      <c r="Q29" s="15">
        <f t="shared" si="4"/>
        <v>0.29577464788732399</v>
      </c>
      <c r="R29" s="15">
        <f t="shared" si="4"/>
        <v>0.24048913043478271</v>
      </c>
      <c r="S29" s="15">
        <f t="shared" si="4"/>
        <v>0.4808324205914567</v>
      </c>
      <c r="T29" s="15">
        <f t="shared" si="4"/>
        <v>0.3498520710059172</v>
      </c>
      <c r="U29" s="15">
        <f t="shared" si="4"/>
        <v>0.41753424657534244</v>
      </c>
      <c r="V29" s="15">
        <f t="shared" si="4"/>
        <v>0.27560881329725562</v>
      </c>
      <c r="W29" s="15">
        <f t="shared" si="4"/>
        <v>0.26030303030303026</v>
      </c>
      <c r="X29" s="15">
        <f t="shared" si="4"/>
        <v>0.11901899495070922</v>
      </c>
      <c r="Y29" s="15">
        <f t="shared" si="4"/>
        <v>-0.36033519553072624</v>
      </c>
      <c r="Z29" s="15">
        <f t="shared" si="4"/>
        <v>0.28384279475982543</v>
      </c>
      <c r="AA29" s="15">
        <f t="shared" si="4"/>
        <v>0.21245421245421237</v>
      </c>
      <c r="AB29" s="15">
        <f t="shared" si="4"/>
        <v>0.10962451445835142</v>
      </c>
      <c r="AC29" s="15">
        <f t="shared" si="4"/>
        <v>7.4679113185530888E-2</v>
      </c>
      <c r="AD29" s="15">
        <f t="shared" si="4"/>
        <v>1.791530944625408E-2</v>
      </c>
      <c r="AE29" s="15">
        <f t="shared" si="4"/>
        <v>-1.0666666666666602E-3</v>
      </c>
      <c r="AF29" s="15">
        <f t="shared" si="4"/>
        <v>3.4525716319629751E-2</v>
      </c>
      <c r="AG29" s="15">
        <f t="shared" si="4"/>
        <v>0.20712196800275251</v>
      </c>
      <c r="AH29" s="15">
        <f t="shared" si="4"/>
        <v>0.50463160894969361</v>
      </c>
      <c r="AI29" s="15">
        <f t="shared" si="4"/>
        <v>0.13525288880469777</v>
      </c>
      <c r="AJ29" s="15">
        <f t="shared" si="4"/>
        <v>0.15459702986817958</v>
      </c>
      <c r="AK29" s="15">
        <f t="shared" si="4"/>
        <v>0.11301394609437088</v>
      </c>
      <c r="AL29" s="15">
        <f t="shared" si="4"/>
        <v>0.12218399013179249</v>
      </c>
      <c r="AM29" s="15">
        <f t="shared" si="4"/>
        <v>0.16401504194388195</v>
      </c>
    </row>
    <row r="30" spans="1:45" ht="19" x14ac:dyDescent="0.25">
      <c r="A30" s="5" t="s">
        <v>23</v>
      </c>
      <c r="B30" s="2">
        <v>2.0799999999999999E-2</v>
      </c>
      <c r="C30" s="2">
        <v>2.9600000000000001E-2</v>
      </c>
      <c r="D30" s="2">
        <v>-3.6299999999999999E-2</v>
      </c>
      <c r="E30" s="2">
        <v>-8.48E-2</v>
      </c>
      <c r="F30" s="2">
        <v>3.3300000000000003E-2</v>
      </c>
      <c r="G30" s="2">
        <v>5.6000000000000001E-2</v>
      </c>
      <c r="H30" s="2">
        <v>8.8300000000000003E-2</v>
      </c>
      <c r="I30" s="2">
        <v>7.9200000000000007E-2</v>
      </c>
      <c r="J30" s="2">
        <v>7.6999999999999999E-2</v>
      </c>
      <c r="K30" s="2">
        <v>0.44180000000000003</v>
      </c>
      <c r="L30" s="2">
        <v>5.04E-2</v>
      </c>
      <c r="M30" s="2">
        <v>3.5299999999999998E-2</v>
      </c>
      <c r="N30" s="2">
        <v>3.9E-2</v>
      </c>
      <c r="O30" s="2">
        <v>-9.5999999999999992E-3</v>
      </c>
      <c r="P30" s="2">
        <v>2.9000000000000001E-2</v>
      </c>
      <c r="Q30" s="2">
        <v>3.4799999999999998E-2</v>
      </c>
      <c r="R30" s="2">
        <v>3.8899999999999997E-2</v>
      </c>
      <c r="S30" s="2">
        <v>5.3999999999999999E-2</v>
      </c>
      <c r="T30" s="2">
        <v>6.3899999999999998E-2</v>
      </c>
      <c r="U30" s="2">
        <v>7.0199999999999999E-2</v>
      </c>
      <c r="V30" s="2">
        <v>7.3599999999999999E-2</v>
      </c>
      <c r="W30" s="2">
        <v>5.8900000000000001E-2</v>
      </c>
      <c r="X30" s="2">
        <v>6.1699999999999998E-2</v>
      </c>
      <c r="Y30" s="2">
        <v>3.6999999999999998E-2</v>
      </c>
      <c r="Z30" s="2">
        <v>4.3900000000000002E-2</v>
      </c>
      <c r="AA30" s="2">
        <v>4.9500000000000002E-2</v>
      </c>
      <c r="AB30" s="2">
        <v>5.0799999999999998E-2</v>
      </c>
      <c r="AC30" s="2">
        <v>5.0299999999999997E-2</v>
      </c>
      <c r="AD30" s="2">
        <v>4.6199999999999998E-2</v>
      </c>
      <c r="AE30" s="2">
        <v>4.3299999999999998E-2</v>
      </c>
      <c r="AF30" s="2">
        <v>3.7199999999999997E-2</v>
      </c>
      <c r="AG30" s="2">
        <v>3.8100000000000002E-2</v>
      </c>
      <c r="AH30" s="2">
        <v>5.28E-2</v>
      </c>
      <c r="AI30" s="2">
        <v>5.33E-2</v>
      </c>
      <c r="AJ30" s="2">
        <v>5.7599999999999998E-2</v>
      </c>
      <c r="AK30" s="2">
        <v>6.0299999999999999E-2</v>
      </c>
      <c r="AL30" s="2">
        <v>6.0600000000000001E-2</v>
      </c>
      <c r="AM30" s="2">
        <v>6.2100000000000002E-2</v>
      </c>
    </row>
    <row r="31" spans="1:45" ht="19" x14ac:dyDescent="0.25">
      <c r="A31" s="5" t="s">
        <v>24</v>
      </c>
      <c r="B31" s="12">
        <v>0.01</v>
      </c>
      <c r="C31" s="12">
        <v>0.01</v>
      </c>
      <c r="D31" s="12">
        <v>-0.03</v>
      </c>
      <c r="E31" s="12">
        <v>-7.0000000000000007E-2</v>
      </c>
      <c r="F31" s="12">
        <v>0.02</v>
      </c>
      <c r="G31" s="12">
        <v>0.04</v>
      </c>
      <c r="H31" s="12">
        <v>7.0000000000000007E-2</v>
      </c>
      <c r="I31" s="12">
        <v>0.1</v>
      </c>
      <c r="J31" s="12">
        <v>0.15</v>
      </c>
      <c r="K31" s="12">
        <v>1.19</v>
      </c>
      <c r="L31" s="12">
        <v>0.2</v>
      </c>
      <c r="M31" s="12">
        <v>0.22</v>
      </c>
      <c r="N31" s="12">
        <v>0.28999999999999998</v>
      </c>
      <c r="O31" s="12">
        <v>-0.14000000000000001</v>
      </c>
      <c r="P31" s="12">
        <v>0.41</v>
      </c>
      <c r="Q31" s="12">
        <v>0.56999999999999995</v>
      </c>
      <c r="R31" s="12">
        <v>0.73</v>
      </c>
      <c r="S31" s="12">
        <v>1.1100000000000001</v>
      </c>
      <c r="T31" s="12">
        <v>1.55</v>
      </c>
      <c r="U31" s="12">
        <v>2.06</v>
      </c>
      <c r="V31" s="12">
        <v>2.61</v>
      </c>
      <c r="W31" s="12">
        <v>3.09</v>
      </c>
      <c r="X31" s="12">
        <v>3.55</v>
      </c>
      <c r="Y31" s="12">
        <v>2.46</v>
      </c>
      <c r="Z31" s="12">
        <v>3.33</v>
      </c>
      <c r="AA31" s="12">
        <v>4.2699999999999996</v>
      </c>
      <c r="AB31" s="12">
        <v>4.95</v>
      </c>
      <c r="AC31" s="12">
        <v>5.42</v>
      </c>
      <c r="AD31" s="12">
        <v>5.69</v>
      </c>
      <c r="AE31" s="12">
        <v>5.89</v>
      </c>
      <c r="AF31" s="12">
        <v>6.1</v>
      </c>
      <c r="AG31" s="12">
        <v>7.6</v>
      </c>
      <c r="AH31" s="12">
        <v>10.9</v>
      </c>
      <c r="AI31" s="12">
        <v>12.49</v>
      </c>
      <c r="AJ31" s="12">
        <v>14.6</v>
      </c>
      <c r="AK31" s="12">
        <v>16.28</v>
      </c>
      <c r="AL31" s="12">
        <v>18.37</v>
      </c>
      <c r="AM31" s="12">
        <v>21.18</v>
      </c>
    </row>
    <row r="32" spans="1:45" ht="19" x14ac:dyDescent="0.25">
      <c r="A32" s="5" t="s">
        <v>25</v>
      </c>
      <c r="B32" s="12">
        <v>0.01</v>
      </c>
      <c r="C32" s="12">
        <v>0.01</v>
      </c>
      <c r="D32" s="12">
        <v>-0.03</v>
      </c>
      <c r="E32" s="12">
        <v>-7.0000000000000007E-2</v>
      </c>
      <c r="F32" s="12">
        <v>0.02</v>
      </c>
      <c r="G32" s="12">
        <v>0.04</v>
      </c>
      <c r="H32" s="12">
        <v>7.0000000000000007E-2</v>
      </c>
      <c r="I32" s="12">
        <v>0.1</v>
      </c>
      <c r="J32" s="12">
        <v>0.15</v>
      </c>
      <c r="K32" s="12">
        <v>1.19</v>
      </c>
      <c r="L32" s="12">
        <v>0.2</v>
      </c>
      <c r="M32" s="12">
        <v>0.22</v>
      </c>
      <c r="N32" s="12">
        <v>0.28000000000000003</v>
      </c>
      <c r="O32" s="12">
        <v>-0.14000000000000001</v>
      </c>
      <c r="P32" s="12">
        <v>0.4</v>
      </c>
      <c r="Q32" s="12">
        <v>0.55000000000000004</v>
      </c>
      <c r="R32" s="12">
        <v>0.7</v>
      </c>
      <c r="S32" s="12">
        <v>1.06</v>
      </c>
      <c r="T32" s="12">
        <v>1.48</v>
      </c>
      <c r="U32" s="12">
        <v>1.97</v>
      </c>
      <c r="V32" s="12">
        <v>2.48</v>
      </c>
      <c r="W32" s="12">
        <v>2.97</v>
      </c>
      <c r="X32" s="12">
        <v>3.42</v>
      </c>
      <c r="Y32" s="12">
        <v>2.4</v>
      </c>
      <c r="Z32" s="12">
        <v>3.24</v>
      </c>
      <c r="AA32" s="12">
        <v>4.0999999999999996</v>
      </c>
      <c r="AB32" s="12">
        <v>4.7300000000000004</v>
      </c>
      <c r="AC32" s="12">
        <v>5.28</v>
      </c>
      <c r="AD32" s="12">
        <v>5.5</v>
      </c>
      <c r="AE32" s="12">
        <v>5.7</v>
      </c>
      <c r="AF32" s="12">
        <v>6.01</v>
      </c>
      <c r="AG32" s="12">
        <v>7.48</v>
      </c>
      <c r="AH32" s="12">
        <v>10.07</v>
      </c>
      <c r="AI32" s="12">
        <v>12.19</v>
      </c>
      <c r="AJ32" s="12">
        <v>14.33</v>
      </c>
      <c r="AK32" s="12">
        <v>16.03</v>
      </c>
      <c r="AL32" s="12">
        <v>18.079999999999998</v>
      </c>
      <c r="AM32" s="12">
        <v>21.18</v>
      </c>
    </row>
    <row r="33" spans="1:39" ht="19" x14ac:dyDescent="0.25">
      <c r="A33" s="5" t="s">
        <v>26</v>
      </c>
      <c r="B33" s="1">
        <v>280000000</v>
      </c>
      <c r="C33" s="1">
        <v>420000000</v>
      </c>
      <c r="D33" s="1">
        <v>486153846</v>
      </c>
      <c r="E33" s="1">
        <v>507586207</v>
      </c>
      <c r="F33" s="1">
        <v>685000000</v>
      </c>
      <c r="G33" s="1">
        <v>847500000</v>
      </c>
      <c r="H33" s="1">
        <v>997333333</v>
      </c>
      <c r="I33" s="1">
        <v>1087619048</v>
      </c>
      <c r="J33" s="1">
        <v>1255483871</v>
      </c>
      <c r="K33" s="1">
        <v>1401672000</v>
      </c>
      <c r="L33" s="1">
        <v>1419544000</v>
      </c>
      <c r="M33" s="1">
        <v>1486760000</v>
      </c>
      <c r="N33" s="1">
        <v>1496000000</v>
      </c>
      <c r="O33" s="1">
        <v>1528000000</v>
      </c>
      <c r="P33" s="1">
        <v>1392800000</v>
      </c>
      <c r="Q33" s="1">
        <v>1296800000</v>
      </c>
      <c r="R33" s="1">
        <v>1249600000</v>
      </c>
      <c r="S33" s="1">
        <v>1213600000</v>
      </c>
      <c r="T33" s="1">
        <v>1178000000</v>
      </c>
      <c r="U33" s="1">
        <v>1252000000</v>
      </c>
      <c r="V33" s="1">
        <v>1265000000</v>
      </c>
      <c r="W33" s="1">
        <v>1344000000</v>
      </c>
      <c r="X33" s="1">
        <v>1312000000</v>
      </c>
      <c r="Y33" s="1">
        <v>1220000000</v>
      </c>
      <c r="Z33" s="1">
        <v>1173000000</v>
      </c>
      <c r="AA33" s="1">
        <v>1086000000</v>
      </c>
      <c r="AB33" s="1">
        <v>1039000000</v>
      </c>
      <c r="AC33" s="1">
        <v>1019000000</v>
      </c>
      <c r="AD33" s="1">
        <v>988000000</v>
      </c>
      <c r="AE33" s="1">
        <v>954000000</v>
      </c>
      <c r="AF33" s="1">
        <v>953000000</v>
      </c>
      <c r="AG33" s="1">
        <v>952000000</v>
      </c>
      <c r="AH33" s="1">
        <v>969000000</v>
      </c>
      <c r="AI33" s="1">
        <v>960000000</v>
      </c>
      <c r="AJ33" s="1">
        <v>948000000</v>
      </c>
      <c r="AK33" s="1">
        <v>946000000</v>
      </c>
      <c r="AL33" s="1">
        <v>941000000</v>
      </c>
      <c r="AM33" s="1">
        <v>937000000</v>
      </c>
    </row>
    <row r="34" spans="1:39" ht="19" x14ac:dyDescent="0.25">
      <c r="A34" s="5" t="s">
        <v>27</v>
      </c>
      <c r="B34" s="1">
        <v>280000000</v>
      </c>
      <c r="C34" s="1">
        <v>420000000</v>
      </c>
      <c r="D34" s="1">
        <v>486153846</v>
      </c>
      <c r="E34" s="1">
        <v>507586207</v>
      </c>
      <c r="F34" s="1">
        <v>685000000</v>
      </c>
      <c r="G34" s="1">
        <v>904000000</v>
      </c>
      <c r="H34" s="1">
        <v>997333333</v>
      </c>
      <c r="I34" s="1">
        <v>1087619048</v>
      </c>
      <c r="J34" s="1">
        <v>1255483871</v>
      </c>
      <c r="K34" s="1">
        <v>1402217295</v>
      </c>
      <c r="L34" s="1">
        <v>1419544000</v>
      </c>
      <c r="M34" s="1">
        <v>1486760000</v>
      </c>
      <c r="N34" s="1">
        <v>1528000000</v>
      </c>
      <c r="O34" s="1">
        <v>1528000000</v>
      </c>
      <c r="P34" s="1">
        <v>1420000000</v>
      </c>
      <c r="Q34" s="1">
        <v>1346000000</v>
      </c>
      <c r="R34" s="1">
        <v>1307200000</v>
      </c>
      <c r="S34" s="1">
        <v>1272400000</v>
      </c>
      <c r="T34" s="1">
        <v>1233108108</v>
      </c>
      <c r="U34" s="1">
        <v>1313197970</v>
      </c>
      <c r="V34" s="1">
        <v>1330000000</v>
      </c>
      <c r="W34" s="1">
        <v>1402000000</v>
      </c>
      <c r="X34" s="1">
        <v>1361000000</v>
      </c>
      <c r="Y34" s="1">
        <v>1241000000</v>
      </c>
      <c r="Z34" s="1">
        <v>1179000000</v>
      </c>
      <c r="AA34" s="1">
        <v>1131000000</v>
      </c>
      <c r="AB34" s="1">
        <v>1087000000</v>
      </c>
      <c r="AC34" s="1">
        <v>1046000000</v>
      </c>
      <c r="AD34" s="1">
        <v>1023000000</v>
      </c>
      <c r="AE34" s="1">
        <v>986000000</v>
      </c>
      <c r="AF34" s="1">
        <v>967000000</v>
      </c>
      <c r="AG34" s="1">
        <v>968000000</v>
      </c>
      <c r="AH34" s="1">
        <v>985000000</v>
      </c>
      <c r="AI34" s="1">
        <v>983000000</v>
      </c>
      <c r="AJ34" s="1">
        <v>966000000</v>
      </c>
      <c r="AK34" s="1">
        <v>961000000</v>
      </c>
      <c r="AL34" s="1">
        <v>956000000</v>
      </c>
      <c r="AM34" s="1">
        <v>950000000</v>
      </c>
    </row>
    <row r="35" spans="1:39" ht="20" customHeight="1" x14ac:dyDescent="0.25">
      <c r="A35" s="14" t="s">
        <v>103</v>
      </c>
      <c r="B35" s="1"/>
      <c r="C35" s="22">
        <f>(C34-B34)/B34</f>
        <v>0.5</v>
      </c>
      <c r="D35" s="22">
        <f t="shared" ref="D35:AM35" si="5">(D34-C34)/C34</f>
        <v>0.15750915714285715</v>
      </c>
      <c r="E35" s="22">
        <f t="shared" si="5"/>
        <v>4.408555270382454E-2</v>
      </c>
      <c r="F35" s="22">
        <f t="shared" si="5"/>
        <v>0.3495244562467002</v>
      </c>
      <c r="G35" s="22">
        <f t="shared" si="5"/>
        <v>0.3197080291970803</v>
      </c>
      <c r="H35" s="22">
        <f t="shared" si="5"/>
        <v>0.10324483738938053</v>
      </c>
      <c r="I35" s="22">
        <f t="shared" si="5"/>
        <v>9.0527120685336609E-2</v>
      </c>
      <c r="J35" s="22">
        <f t="shared" si="5"/>
        <v>0.15434156224891715</v>
      </c>
      <c r="K35" s="22">
        <f t="shared" si="5"/>
        <v>0.11687400164139584</v>
      </c>
      <c r="L35" s="22">
        <f t="shared" si="5"/>
        <v>1.2356647619297835E-2</v>
      </c>
      <c r="M35" s="22">
        <f t="shared" si="5"/>
        <v>4.7350416753549028E-2</v>
      </c>
      <c r="N35" s="22">
        <f t="shared" si="5"/>
        <v>2.7738168904194355E-2</v>
      </c>
      <c r="O35" s="22">
        <f t="shared" si="5"/>
        <v>0</v>
      </c>
      <c r="P35" s="22">
        <f t="shared" si="5"/>
        <v>-7.0680628272251314E-2</v>
      </c>
      <c r="Q35" s="22">
        <f t="shared" si="5"/>
        <v>-5.2112676056338028E-2</v>
      </c>
      <c r="R35" s="22">
        <f t="shared" si="5"/>
        <v>-2.8826151560178308E-2</v>
      </c>
      <c r="S35" s="22">
        <f t="shared" si="5"/>
        <v>-2.6621787025703794E-2</v>
      </c>
      <c r="T35" s="22">
        <f t="shared" si="5"/>
        <v>-3.0880141464948128E-2</v>
      </c>
      <c r="U35" s="22">
        <f t="shared" si="5"/>
        <v>6.4949586723502428E-2</v>
      </c>
      <c r="V35" s="22">
        <f t="shared" si="5"/>
        <v>1.2794742593152197E-2</v>
      </c>
      <c r="W35" s="22">
        <f t="shared" si="5"/>
        <v>5.4135338345864661E-2</v>
      </c>
      <c r="X35" s="22">
        <f t="shared" si="5"/>
        <v>-2.9243937232524966E-2</v>
      </c>
      <c r="Y35" s="22">
        <f t="shared" si="5"/>
        <v>-8.8170462894930204E-2</v>
      </c>
      <c r="Z35" s="22">
        <f t="shared" si="5"/>
        <v>-4.9959709911361803E-2</v>
      </c>
      <c r="AA35" s="22">
        <f t="shared" si="5"/>
        <v>-4.0712468193384227E-2</v>
      </c>
      <c r="AB35" s="22">
        <f t="shared" si="5"/>
        <v>-3.8903625110521665E-2</v>
      </c>
      <c r="AC35" s="22">
        <f t="shared" si="5"/>
        <v>-3.7718491260349589E-2</v>
      </c>
      <c r="AD35" s="22">
        <f t="shared" si="5"/>
        <v>-2.1988527724665391E-2</v>
      </c>
      <c r="AE35" s="22">
        <f t="shared" si="5"/>
        <v>-3.6168132942326493E-2</v>
      </c>
      <c r="AF35" s="22">
        <f t="shared" si="5"/>
        <v>-1.9269776876267748E-2</v>
      </c>
      <c r="AG35" s="22">
        <f t="shared" si="5"/>
        <v>1.0341261633919339E-3</v>
      </c>
      <c r="AH35" s="22">
        <f t="shared" si="5"/>
        <v>1.7561983471074381E-2</v>
      </c>
      <c r="AI35" s="22">
        <f t="shared" si="5"/>
        <v>-2.0304568527918783E-3</v>
      </c>
      <c r="AJ35" s="22">
        <f t="shared" si="5"/>
        <v>-1.7293997965412006E-2</v>
      </c>
      <c r="AK35" s="22">
        <f t="shared" si="5"/>
        <v>-5.175983436853002E-3</v>
      </c>
      <c r="AL35" s="22">
        <f t="shared" si="5"/>
        <v>-5.2029136316337149E-3</v>
      </c>
      <c r="AM35" s="22">
        <f t="shared" si="5"/>
        <v>-6.2761506276150627E-3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940110000</v>
      </c>
      <c r="M38" s="1">
        <v>1036716000</v>
      </c>
      <c r="N38" s="1">
        <v>750000000</v>
      </c>
      <c r="O38" s="1">
        <v>1644000000</v>
      </c>
      <c r="P38" s="1">
        <v>1605000000</v>
      </c>
      <c r="Q38" s="1">
        <v>1419000000</v>
      </c>
      <c r="R38" s="1">
        <v>1540000000</v>
      </c>
      <c r="S38" s="1">
        <v>1130000000</v>
      </c>
      <c r="T38" s="1">
        <v>2262000000</v>
      </c>
      <c r="U38" s="1">
        <v>3991000000</v>
      </c>
      <c r="V38" s="1">
        <v>5421000000</v>
      </c>
      <c r="W38" s="1">
        <v>10320000000</v>
      </c>
      <c r="X38" s="1">
        <v>8865000000</v>
      </c>
      <c r="Y38" s="1">
        <v>7426000000</v>
      </c>
      <c r="Z38" s="1">
        <v>9800000000</v>
      </c>
      <c r="AA38" s="1">
        <v>9123000000</v>
      </c>
      <c r="AB38" s="1">
        <v>9429000000</v>
      </c>
      <c r="AC38" s="1">
        <v>8406000000</v>
      </c>
      <c r="AD38" s="1">
        <v>7276000000</v>
      </c>
      <c r="AE38" s="1">
        <v>7495000000</v>
      </c>
      <c r="AF38" s="1">
        <v>10923000000</v>
      </c>
      <c r="AG38" s="1">
        <v>10430000000</v>
      </c>
      <c r="AH38" s="1">
        <v>11981000000</v>
      </c>
      <c r="AI38" s="1">
        <v>10866000000</v>
      </c>
      <c r="AJ38" s="1">
        <v>10985000000</v>
      </c>
      <c r="AK38" s="1">
        <v>16921000000</v>
      </c>
      <c r="AL38" s="1">
        <v>21375000000</v>
      </c>
      <c r="AM38" s="1">
        <v>27911000000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863815000</v>
      </c>
      <c r="M39" s="1">
        <v>610572000</v>
      </c>
      <c r="N39" s="1">
        <v>506000000</v>
      </c>
      <c r="O39" s="1">
        <v>170000000</v>
      </c>
      <c r="P39" s="1">
        <v>546000000</v>
      </c>
      <c r="Q39" s="1">
        <v>200000000</v>
      </c>
      <c r="R39" s="1">
        <v>270000000</v>
      </c>
      <c r="S39" s="1">
        <v>701000000</v>
      </c>
      <c r="T39" s="1">
        <v>486000000</v>
      </c>
      <c r="U39" s="1">
        <v>514000000</v>
      </c>
      <c r="V39" s="1">
        <v>590000000</v>
      </c>
      <c r="W39" s="1">
        <v>620000000</v>
      </c>
      <c r="X39" s="1">
        <v>754000000</v>
      </c>
      <c r="Y39" s="1">
        <v>783000000</v>
      </c>
      <c r="Z39" s="1">
        <v>1239000000</v>
      </c>
      <c r="AA39" s="1">
        <v>2072000000</v>
      </c>
      <c r="AB39" s="1">
        <v>2577000000</v>
      </c>
      <c r="AC39" s="1">
        <v>3031000000</v>
      </c>
      <c r="AD39" s="1">
        <v>1937000000</v>
      </c>
      <c r="AE39" s="1">
        <v>1741000000</v>
      </c>
      <c r="AF39" s="1">
        <v>1988000000</v>
      </c>
      <c r="AG39" s="1">
        <v>2845000000</v>
      </c>
      <c r="AH39" s="1">
        <v>3509000000</v>
      </c>
      <c r="AI39" s="1">
        <v>3458000000</v>
      </c>
      <c r="AJ39" s="1">
        <v>3260000000</v>
      </c>
      <c r="AK39" s="1">
        <v>2860000000</v>
      </c>
      <c r="AL39" s="1">
        <v>2532000000</v>
      </c>
      <c r="AM39" s="1">
        <v>27911000000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1803925000</v>
      </c>
      <c r="M40" s="1">
        <v>1647288000</v>
      </c>
      <c r="N40" s="1">
        <v>1256000000</v>
      </c>
      <c r="O40" s="1">
        <v>1814000000</v>
      </c>
      <c r="P40" s="1">
        <v>2151000000</v>
      </c>
      <c r="Q40" s="1">
        <v>1619000000</v>
      </c>
      <c r="R40" s="1">
        <v>1810000000</v>
      </c>
      <c r="S40" s="1">
        <v>1831000000</v>
      </c>
      <c r="T40" s="1">
        <v>2748000000</v>
      </c>
      <c r="U40" s="1">
        <v>4505000000</v>
      </c>
      <c r="V40" s="1">
        <v>6011000000</v>
      </c>
      <c r="W40" s="1">
        <v>10940000000</v>
      </c>
      <c r="X40" s="1">
        <v>9619000000</v>
      </c>
      <c r="Y40" s="1">
        <v>8209000000</v>
      </c>
      <c r="Z40" s="1">
        <v>11039000000</v>
      </c>
      <c r="AA40" s="1">
        <v>11195000000</v>
      </c>
      <c r="AB40" s="1">
        <v>12006000000</v>
      </c>
      <c r="AC40" s="1">
        <v>11437000000</v>
      </c>
      <c r="AD40" s="1">
        <v>9213000000</v>
      </c>
      <c r="AE40" s="1">
        <v>9236000000</v>
      </c>
      <c r="AF40" s="1">
        <v>12911000000</v>
      </c>
      <c r="AG40" s="1">
        <v>13275000000</v>
      </c>
      <c r="AH40" s="1">
        <v>15490000000</v>
      </c>
      <c r="AI40" s="1">
        <v>14324000000</v>
      </c>
      <c r="AJ40" s="1">
        <v>14245000000</v>
      </c>
      <c r="AK40" s="1">
        <v>19781000000</v>
      </c>
      <c r="AL40" s="1">
        <v>23907000000</v>
      </c>
      <c r="AM40" s="1">
        <v>55822000000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550313000</v>
      </c>
      <c r="M41" s="1">
        <v>605801000</v>
      </c>
      <c r="N41" s="1">
        <v>768000000</v>
      </c>
      <c r="O41" s="1">
        <v>991000000</v>
      </c>
      <c r="P41" s="1">
        <v>912000000</v>
      </c>
      <c r="Q41" s="1">
        <v>867000000</v>
      </c>
      <c r="R41" s="1">
        <v>856000000</v>
      </c>
      <c r="S41" s="1">
        <v>835000000</v>
      </c>
      <c r="T41" s="1">
        <v>745000000</v>
      </c>
      <c r="U41" s="1">
        <v>906000000</v>
      </c>
      <c r="V41" s="1">
        <v>1290000000</v>
      </c>
      <c r="W41" s="1">
        <v>1323000000</v>
      </c>
      <c r="X41" s="1">
        <v>1574000000</v>
      </c>
      <c r="Y41" s="1">
        <v>3644000000</v>
      </c>
      <c r="Z41" s="1">
        <v>3792000000</v>
      </c>
      <c r="AA41" s="1">
        <v>3704000000</v>
      </c>
      <c r="AB41" s="1">
        <v>4549000000</v>
      </c>
      <c r="AC41" s="1">
        <v>5598000000</v>
      </c>
      <c r="AD41" s="1">
        <v>7050000000</v>
      </c>
      <c r="AE41" s="1">
        <v>9750000000</v>
      </c>
      <c r="AF41" s="1">
        <v>13324000000</v>
      </c>
      <c r="AG41" s="1">
        <v>15651000000</v>
      </c>
      <c r="AH41" s="1">
        <v>15830000000</v>
      </c>
      <c r="AI41" s="1">
        <v>18250000000</v>
      </c>
      <c r="AJ41" s="1">
        <v>11822000000</v>
      </c>
      <c r="AK41" s="1">
        <v>12870000000</v>
      </c>
      <c r="AL41" s="1">
        <v>28082000000</v>
      </c>
      <c r="AM41" s="1">
        <v>17681000000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512883000</v>
      </c>
      <c r="M43" s="1">
        <v>486575000</v>
      </c>
      <c r="N43" s="1">
        <v>169000000</v>
      </c>
      <c r="O43" s="1">
        <v>1475000000</v>
      </c>
      <c r="P43" s="1">
        <v>1505000000</v>
      </c>
      <c r="Q43" s="1">
        <v>1919000000</v>
      </c>
      <c r="R43" s="1">
        <v>2280000000</v>
      </c>
      <c r="S43" s="1">
        <v>2508000000</v>
      </c>
      <c r="T43" s="1">
        <v>2627000000</v>
      </c>
      <c r="U43" s="1">
        <v>2830000000</v>
      </c>
      <c r="V43" s="1">
        <v>3339000000</v>
      </c>
      <c r="W43" s="1">
        <v>3781000000</v>
      </c>
      <c r="X43" s="1">
        <v>4351000000</v>
      </c>
      <c r="Y43" s="1">
        <v>3137000000</v>
      </c>
      <c r="Z43" s="1">
        <v>3369000000</v>
      </c>
      <c r="AA43" s="1">
        <v>3494000000</v>
      </c>
      <c r="AB43" s="1">
        <v>3795000000</v>
      </c>
      <c r="AC43" s="1">
        <v>4017000000</v>
      </c>
      <c r="AD43" s="1">
        <v>4117000000</v>
      </c>
      <c r="AE43" s="1">
        <v>4570000000</v>
      </c>
      <c r="AF43" s="1">
        <v>5404000000</v>
      </c>
      <c r="AG43" s="1">
        <v>4953000000</v>
      </c>
      <c r="AH43" s="1">
        <v>5764000000</v>
      </c>
      <c r="AI43" s="1">
        <v>6118000000</v>
      </c>
      <c r="AJ43" s="1">
        <v>16567000000</v>
      </c>
      <c r="AK43" s="1">
        <v>21067000000</v>
      </c>
      <c r="AL43" s="1">
        <v>9769000000</v>
      </c>
      <c r="AM43" s="1">
        <v>-4434000000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2867121000</v>
      </c>
      <c r="M44" s="10">
        <v>2739664000</v>
      </c>
      <c r="N44" s="10">
        <v>2193000000</v>
      </c>
      <c r="O44" s="10">
        <v>4280000000</v>
      </c>
      <c r="P44" s="10">
        <v>4568000000</v>
      </c>
      <c r="Q44" s="10">
        <v>4405000000</v>
      </c>
      <c r="R44" s="10">
        <v>4946000000</v>
      </c>
      <c r="S44" s="10">
        <v>5174000000</v>
      </c>
      <c r="T44" s="10">
        <v>6120000000</v>
      </c>
      <c r="U44" s="10">
        <v>8241000000</v>
      </c>
      <c r="V44" s="10">
        <v>10640000000</v>
      </c>
      <c r="W44" s="10">
        <v>16044000000</v>
      </c>
      <c r="X44" s="10">
        <v>15544000000</v>
      </c>
      <c r="Y44" s="10">
        <v>14990000000</v>
      </c>
      <c r="Z44" s="10">
        <v>18200000000</v>
      </c>
      <c r="AA44" s="10">
        <v>18393000000</v>
      </c>
      <c r="AB44" s="10">
        <v>20350000000</v>
      </c>
      <c r="AC44" s="10">
        <v>21052000000</v>
      </c>
      <c r="AD44" s="10">
        <v>20380000000</v>
      </c>
      <c r="AE44" s="10">
        <v>23556000000</v>
      </c>
      <c r="AF44" s="10">
        <v>31639000000</v>
      </c>
      <c r="AG44" s="10">
        <v>33879000000</v>
      </c>
      <c r="AH44" s="10">
        <v>37084000000</v>
      </c>
      <c r="AI44" s="10">
        <v>38692000000</v>
      </c>
      <c r="AJ44" s="10">
        <v>42634000000</v>
      </c>
      <c r="AK44" s="10">
        <v>53718000000</v>
      </c>
      <c r="AL44" s="10">
        <v>61758000000</v>
      </c>
      <c r="AM44" s="10">
        <v>69069000000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267652000</v>
      </c>
      <c r="M45" s="1">
        <v>312984000</v>
      </c>
      <c r="N45" s="1">
        <v>364000000</v>
      </c>
      <c r="O45" s="1">
        <v>294000000</v>
      </c>
      <c r="P45" s="1">
        <v>278000000</v>
      </c>
      <c r="Q45" s="1">
        <v>303000000</v>
      </c>
      <c r="R45" s="1">
        <v>847000000</v>
      </c>
      <c r="S45" s="1">
        <v>955000000</v>
      </c>
      <c r="T45" s="1">
        <v>1032000000</v>
      </c>
      <c r="U45" s="1">
        <v>1139000000</v>
      </c>
      <c r="V45" s="1">
        <v>1647000000</v>
      </c>
      <c r="W45" s="1">
        <v>1894000000</v>
      </c>
      <c r="X45" s="1">
        <v>2121000000</v>
      </c>
      <c r="Y45" s="1">
        <v>2181000000</v>
      </c>
      <c r="Z45" s="1">
        <v>946000000</v>
      </c>
      <c r="AA45" s="1">
        <v>2200000000</v>
      </c>
      <c r="AB45" s="1">
        <v>2515000000</v>
      </c>
      <c r="AC45" s="1">
        <v>3939000000</v>
      </c>
      <c r="AD45" s="1">
        <v>4010000000</v>
      </c>
      <c r="AE45" s="1">
        <v>4418000000</v>
      </c>
      <c r="AF45" s="1">
        <v>4861000000</v>
      </c>
      <c r="AG45" s="1">
        <v>5901000000</v>
      </c>
      <c r="AH45" s="1">
        <v>7013000000</v>
      </c>
      <c r="AI45" s="1">
        <v>8458000000</v>
      </c>
      <c r="AJ45" s="1">
        <v>8704000000</v>
      </c>
      <c r="AK45" s="1">
        <v>8626000000</v>
      </c>
      <c r="AL45" s="1">
        <v>8969000000</v>
      </c>
      <c r="AM45" s="1">
        <v>10128000000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1727042000</v>
      </c>
      <c r="M46" s="1" t="s">
        <v>92</v>
      </c>
      <c r="N46" s="1" t="s">
        <v>92</v>
      </c>
      <c r="O46" s="1" t="s">
        <v>92</v>
      </c>
      <c r="P46" s="1" t="s">
        <v>92</v>
      </c>
      <c r="Q46" s="1" t="s">
        <v>92</v>
      </c>
      <c r="R46" s="1" t="s">
        <v>92</v>
      </c>
      <c r="S46" s="1">
        <v>3363000000</v>
      </c>
      <c r="T46" s="1">
        <v>3509000000</v>
      </c>
      <c r="U46" s="1">
        <v>9470000000</v>
      </c>
      <c r="V46" s="1">
        <v>16206000000</v>
      </c>
      <c r="W46" s="1">
        <v>16822000000</v>
      </c>
      <c r="X46" s="1">
        <v>16854000000</v>
      </c>
      <c r="Y46" s="1">
        <v>20088000000</v>
      </c>
      <c r="Z46" s="1">
        <v>20727000000</v>
      </c>
      <c r="AA46" s="1">
        <v>22745000000</v>
      </c>
      <c r="AB46" s="1">
        <v>23975000000</v>
      </c>
      <c r="AC46" s="1">
        <v>31286000000</v>
      </c>
      <c r="AD46" s="1">
        <v>31604000000</v>
      </c>
      <c r="AE46" s="1">
        <v>32940000000</v>
      </c>
      <c r="AF46" s="1">
        <v>44453000000</v>
      </c>
      <c r="AG46" s="1">
        <v>47584000000</v>
      </c>
      <c r="AH46" s="1">
        <v>54556000000</v>
      </c>
      <c r="AI46" s="1">
        <v>58910000000</v>
      </c>
      <c r="AJ46" s="1">
        <v>65659000000</v>
      </c>
      <c r="AK46" s="1">
        <v>71337000000</v>
      </c>
      <c r="AL46" s="1">
        <v>75795000000</v>
      </c>
      <c r="AM46" s="1">
        <v>93352000000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24701000</v>
      </c>
      <c r="M47" s="1">
        <v>2139009000</v>
      </c>
      <c r="N47" s="1">
        <v>2281000000</v>
      </c>
      <c r="O47" s="1">
        <v>2517000000</v>
      </c>
      <c r="P47" s="1">
        <v>2859000000</v>
      </c>
      <c r="Q47" s="1">
        <v>2911000000</v>
      </c>
      <c r="R47" s="1">
        <v>2805000000</v>
      </c>
      <c r="S47" s="1">
        <v>122000000</v>
      </c>
      <c r="T47" s="1">
        <v>180000000</v>
      </c>
      <c r="U47" s="1">
        <v>1205000000</v>
      </c>
      <c r="V47" s="1">
        <v>2020000000</v>
      </c>
      <c r="W47" s="1">
        <v>1904000000</v>
      </c>
      <c r="X47" s="1">
        <v>1737000000</v>
      </c>
      <c r="Y47" s="1">
        <v>2329000000</v>
      </c>
      <c r="Z47" s="1">
        <v>3575000000</v>
      </c>
      <c r="AA47" s="1">
        <v>2910000000</v>
      </c>
      <c r="AB47" s="1">
        <v>2795000000</v>
      </c>
      <c r="AC47" s="1">
        <v>4682000000</v>
      </c>
      <c r="AD47" s="1">
        <v>3844000000</v>
      </c>
      <c r="AE47" s="1">
        <v>3669000000</v>
      </c>
      <c r="AF47" s="1">
        <v>8391000000</v>
      </c>
      <c r="AG47" s="1">
        <v>8541000000</v>
      </c>
      <c r="AH47" s="1">
        <v>8489000000</v>
      </c>
      <c r="AI47" s="1">
        <v>9325000000</v>
      </c>
      <c r="AJ47" s="1">
        <v>10349000000</v>
      </c>
      <c r="AK47" s="1">
        <v>10856000000</v>
      </c>
      <c r="AL47" s="1">
        <v>10044000000</v>
      </c>
      <c r="AM47" s="1">
        <v>14401000000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1751743000</v>
      </c>
      <c r="M48" s="1">
        <v>2139009000</v>
      </c>
      <c r="N48" s="1">
        <v>2281000000</v>
      </c>
      <c r="O48" s="1">
        <v>2517000000</v>
      </c>
      <c r="P48" s="1">
        <v>2859000000</v>
      </c>
      <c r="Q48" s="1">
        <v>2911000000</v>
      </c>
      <c r="R48" s="1">
        <v>2805000000</v>
      </c>
      <c r="S48" s="1">
        <v>3485000000</v>
      </c>
      <c r="T48" s="1">
        <v>3689000000</v>
      </c>
      <c r="U48" s="1">
        <v>10675000000</v>
      </c>
      <c r="V48" s="1">
        <v>18226000000</v>
      </c>
      <c r="W48" s="1">
        <v>18726000000</v>
      </c>
      <c r="X48" s="1">
        <v>18591000000</v>
      </c>
      <c r="Y48" s="1">
        <v>22417000000</v>
      </c>
      <c r="Z48" s="1">
        <v>24302000000</v>
      </c>
      <c r="AA48" s="1">
        <v>25655000000</v>
      </c>
      <c r="AB48" s="1">
        <v>26770000000</v>
      </c>
      <c r="AC48" s="1">
        <v>35968000000</v>
      </c>
      <c r="AD48" s="1">
        <v>35448000000</v>
      </c>
      <c r="AE48" s="1">
        <v>36609000000</v>
      </c>
      <c r="AF48" s="1">
        <v>52844000000</v>
      </c>
      <c r="AG48" s="1">
        <v>56125000000</v>
      </c>
      <c r="AH48" s="1">
        <v>63045000000</v>
      </c>
      <c r="AI48" s="1">
        <v>68235000000</v>
      </c>
      <c r="AJ48" s="1">
        <v>76008000000</v>
      </c>
      <c r="AK48" s="1">
        <v>82193000000</v>
      </c>
      <c r="AL48" s="1">
        <v>85839000000</v>
      </c>
      <c r="AM48" s="1">
        <v>107753000000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4498000000</v>
      </c>
      <c r="T49" s="1">
        <v>6729000000</v>
      </c>
      <c r="U49" s="1">
        <v>7748000000</v>
      </c>
      <c r="V49" s="1">
        <v>8971000000</v>
      </c>
      <c r="W49" s="1">
        <v>9642000000</v>
      </c>
      <c r="X49" s="1">
        <v>12667000000</v>
      </c>
      <c r="Y49" s="1">
        <v>13366000000</v>
      </c>
      <c r="Z49" s="1">
        <v>13311000000</v>
      </c>
      <c r="AA49" s="1">
        <v>14707000000</v>
      </c>
      <c r="AB49" s="1">
        <v>16166000000</v>
      </c>
      <c r="AC49" s="1">
        <v>17711000000</v>
      </c>
      <c r="AD49" s="1">
        <v>19605000000</v>
      </c>
      <c r="AE49" s="1">
        <v>18827000000</v>
      </c>
      <c r="AF49" s="1">
        <v>18792000000</v>
      </c>
      <c r="AG49" s="1">
        <v>23868000000</v>
      </c>
      <c r="AH49" s="1">
        <v>28341000000</v>
      </c>
      <c r="AI49" s="1">
        <v>32510000000</v>
      </c>
      <c r="AJ49" s="1">
        <v>37209000000</v>
      </c>
      <c r="AK49" s="1">
        <v>41242000000</v>
      </c>
      <c r="AL49" s="1">
        <v>43114000000</v>
      </c>
      <c r="AM49" s="1">
        <v>43728000000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1274470000</v>
      </c>
      <c r="M51" s="1">
        <v>1804973000</v>
      </c>
      <c r="N51" s="1">
        <v>2785000000</v>
      </c>
      <c r="O51" s="1">
        <v>2610000000</v>
      </c>
      <c r="P51" s="1">
        <v>2568000000</v>
      </c>
      <c r="Q51" s="1">
        <v>3434000000</v>
      </c>
      <c r="R51" s="1">
        <v>3888000000</v>
      </c>
      <c r="S51" s="1">
        <v>52000000</v>
      </c>
      <c r="T51" s="1">
        <v>64000000</v>
      </c>
      <c r="U51" s="1">
        <v>76000000</v>
      </c>
      <c r="V51" s="1">
        <v>1890000000</v>
      </c>
      <c r="W51" s="1">
        <v>2014000000</v>
      </c>
      <c r="X51" s="1">
        <v>1976000000</v>
      </c>
      <c r="Y51" s="1">
        <v>2861000000</v>
      </c>
      <c r="Z51" s="1">
        <v>2286000000</v>
      </c>
      <c r="AA51" s="1">
        <v>2108000000</v>
      </c>
      <c r="AB51" s="1">
        <v>2088000000</v>
      </c>
      <c r="AC51" s="1">
        <v>2215000000</v>
      </c>
      <c r="AD51" s="1">
        <v>2439000000</v>
      </c>
      <c r="AE51" s="1">
        <v>2972000000</v>
      </c>
      <c r="AF51" s="1">
        <v>3247000000</v>
      </c>
      <c r="AG51" s="1">
        <v>3037000000</v>
      </c>
      <c r="AH51" s="1">
        <v>3575000000</v>
      </c>
      <c r="AI51" s="1">
        <v>4326000000</v>
      </c>
      <c r="AJ51" s="1">
        <v>9334000000</v>
      </c>
      <c r="AK51" s="1">
        <v>11510000000</v>
      </c>
      <c r="AL51" s="1">
        <v>12526000000</v>
      </c>
      <c r="AM51" s="1">
        <v>15027000000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3293865000</v>
      </c>
      <c r="M52" s="1">
        <v>4256966000</v>
      </c>
      <c r="N52" s="1">
        <v>5430000000</v>
      </c>
      <c r="O52" s="1">
        <v>5421000000</v>
      </c>
      <c r="P52" s="1">
        <v>5705000000</v>
      </c>
      <c r="Q52" s="1">
        <v>6648000000</v>
      </c>
      <c r="R52" s="1">
        <v>7540000000</v>
      </c>
      <c r="S52" s="1">
        <v>8990000000</v>
      </c>
      <c r="T52" s="1">
        <v>11514000000</v>
      </c>
      <c r="U52" s="1">
        <v>19638000000</v>
      </c>
      <c r="V52" s="1">
        <v>30734000000</v>
      </c>
      <c r="W52" s="1">
        <v>32276000000</v>
      </c>
      <c r="X52" s="1">
        <v>35355000000</v>
      </c>
      <c r="Y52" s="1">
        <v>40825000000</v>
      </c>
      <c r="Z52" s="1">
        <v>40845000000</v>
      </c>
      <c r="AA52" s="1">
        <v>44670000000</v>
      </c>
      <c r="AB52" s="1">
        <v>47539000000</v>
      </c>
      <c r="AC52" s="1">
        <v>59833000000</v>
      </c>
      <c r="AD52" s="1">
        <v>61502000000</v>
      </c>
      <c r="AE52" s="1">
        <v>62826000000</v>
      </c>
      <c r="AF52" s="1">
        <v>79744000000</v>
      </c>
      <c r="AG52" s="1">
        <v>88931000000</v>
      </c>
      <c r="AH52" s="1">
        <v>101974000000</v>
      </c>
      <c r="AI52" s="1">
        <v>113529000000</v>
      </c>
      <c r="AJ52" s="1">
        <v>131255000000</v>
      </c>
      <c r="AK52" s="1">
        <v>143571000000</v>
      </c>
      <c r="AL52" s="1">
        <v>150448000000</v>
      </c>
      <c r="AM52" s="1">
        <v>176636000000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6160986000</v>
      </c>
      <c r="M54" s="11">
        <v>6996630000</v>
      </c>
      <c r="N54" s="11">
        <v>7623000000</v>
      </c>
      <c r="O54" s="11">
        <v>9701000000</v>
      </c>
      <c r="P54" s="11">
        <v>10273000000</v>
      </c>
      <c r="Q54" s="11">
        <v>11053000000</v>
      </c>
      <c r="R54" s="11">
        <v>12486000000</v>
      </c>
      <c r="S54" s="11">
        <v>14164000000</v>
      </c>
      <c r="T54" s="11">
        <v>17634000000</v>
      </c>
      <c r="U54" s="11">
        <v>27879000000</v>
      </c>
      <c r="V54" s="11">
        <v>41374000000</v>
      </c>
      <c r="W54" s="11">
        <v>48320000000</v>
      </c>
      <c r="X54" s="11">
        <v>50899000000</v>
      </c>
      <c r="Y54" s="11">
        <v>55815000000</v>
      </c>
      <c r="Z54" s="11">
        <v>59045000000</v>
      </c>
      <c r="AA54" s="11">
        <v>63063000000</v>
      </c>
      <c r="AB54" s="11">
        <v>67889000000</v>
      </c>
      <c r="AC54" s="11">
        <v>80885000000</v>
      </c>
      <c r="AD54" s="11">
        <v>81882000000</v>
      </c>
      <c r="AE54" s="11">
        <v>86382000000</v>
      </c>
      <c r="AF54" s="11">
        <v>111383000000</v>
      </c>
      <c r="AG54" s="11">
        <v>122810000000</v>
      </c>
      <c r="AH54" s="11">
        <v>139058000000</v>
      </c>
      <c r="AI54" s="11">
        <v>152221000000</v>
      </c>
      <c r="AJ54" s="11">
        <v>173889000000</v>
      </c>
      <c r="AK54" s="11">
        <v>197289000000</v>
      </c>
      <c r="AL54" s="11">
        <v>212206000000</v>
      </c>
      <c r="AM54" s="11">
        <v>245705000000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79796000</v>
      </c>
      <c r="M55" s="1">
        <v>73077000</v>
      </c>
      <c r="N55" s="1" t="s">
        <v>92</v>
      </c>
      <c r="O55" s="1" t="s">
        <v>92</v>
      </c>
      <c r="P55" s="1" t="s">
        <v>92</v>
      </c>
      <c r="Q55" s="1" t="s">
        <v>92</v>
      </c>
      <c r="R55" s="1" t="s">
        <v>92</v>
      </c>
      <c r="S55" s="1" t="s">
        <v>92</v>
      </c>
      <c r="T55" s="1">
        <v>5727000000</v>
      </c>
      <c r="U55" s="1">
        <v>7647000000</v>
      </c>
      <c r="V55" s="1">
        <v>7301000000</v>
      </c>
      <c r="W55" s="1">
        <v>8076000000</v>
      </c>
      <c r="X55" s="1" t="s">
        <v>92</v>
      </c>
      <c r="Y55" s="1">
        <v>8664000000</v>
      </c>
      <c r="Z55" s="1" t="s">
        <v>92</v>
      </c>
      <c r="AA55" s="1">
        <v>9220000000</v>
      </c>
      <c r="AB55" s="1">
        <v>9799000000</v>
      </c>
      <c r="AC55" s="1">
        <v>17988000000</v>
      </c>
      <c r="AD55" s="1">
        <v>19033000000</v>
      </c>
      <c r="AE55" s="1">
        <v>21287000000</v>
      </c>
      <c r="AF55" s="1">
        <v>26324000000</v>
      </c>
      <c r="AG55" s="1">
        <v>29752000000</v>
      </c>
      <c r="AH55" s="1">
        <v>33051000000</v>
      </c>
      <c r="AI55" s="1">
        <v>36596000000</v>
      </c>
      <c r="AJ55" s="1">
        <v>40695000000</v>
      </c>
      <c r="AK55" s="1">
        <v>44367000000</v>
      </c>
      <c r="AL55" s="1">
        <v>49126000000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459000000</v>
      </c>
      <c r="P56" s="1">
        <v>591000000</v>
      </c>
      <c r="Q56" s="1">
        <v>559000000</v>
      </c>
      <c r="R56" s="1">
        <v>684000000</v>
      </c>
      <c r="S56" s="1">
        <v>811000000</v>
      </c>
      <c r="T56" s="1">
        <v>229000000</v>
      </c>
      <c r="U56" s="1">
        <v>673000000</v>
      </c>
      <c r="V56" s="1">
        <v>3261000000</v>
      </c>
      <c r="W56" s="1">
        <v>1483000000</v>
      </c>
      <c r="X56" s="1">
        <v>1946000000</v>
      </c>
      <c r="Y56" s="1">
        <v>1456000000</v>
      </c>
      <c r="Z56" s="1">
        <v>2164000000</v>
      </c>
      <c r="AA56" s="1">
        <v>2480000000</v>
      </c>
      <c r="AB56" s="1">
        <v>982000000</v>
      </c>
      <c r="AC56" s="1">
        <v>2713000000</v>
      </c>
      <c r="AD56" s="1">
        <v>1969000000</v>
      </c>
      <c r="AE56" s="1">
        <v>1399000000</v>
      </c>
      <c r="AF56" s="1">
        <v>6634000000</v>
      </c>
      <c r="AG56" s="1">
        <v>7193000000</v>
      </c>
      <c r="AH56" s="1">
        <v>2857000000</v>
      </c>
      <c r="AI56" s="1">
        <v>1973000000</v>
      </c>
      <c r="AJ56" s="1">
        <v>3870000000</v>
      </c>
      <c r="AK56" s="1">
        <v>4819000000</v>
      </c>
      <c r="AL56" s="1">
        <v>3620000000</v>
      </c>
      <c r="AM56" s="1">
        <v>3110000000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1217000000</v>
      </c>
      <c r="AA58" s="1">
        <v>1533000000</v>
      </c>
      <c r="AB58" s="1">
        <v>1225000000</v>
      </c>
      <c r="AC58" s="1">
        <v>1505000000</v>
      </c>
      <c r="AD58" s="1">
        <v>1600000000</v>
      </c>
      <c r="AE58" s="1">
        <v>1972000000</v>
      </c>
      <c r="AF58" s="1">
        <v>2142000000</v>
      </c>
      <c r="AG58" s="1">
        <v>1968000000</v>
      </c>
      <c r="AH58" s="1">
        <v>2269000000</v>
      </c>
      <c r="AI58" s="1">
        <v>2396000000</v>
      </c>
      <c r="AJ58" s="1">
        <v>2622000000</v>
      </c>
      <c r="AK58" s="1">
        <v>2842000000</v>
      </c>
      <c r="AL58" s="1">
        <v>2571000000</v>
      </c>
      <c r="AM58" s="1">
        <v>3075000000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v>2354200000</v>
      </c>
      <c r="M59" s="1">
        <v>2569705000</v>
      </c>
      <c r="N59" s="1">
        <v>2570000000</v>
      </c>
      <c r="O59" s="1">
        <v>4883000000</v>
      </c>
      <c r="P59" s="1">
        <v>5301000000</v>
      </c>
      <c r="Q59" s="1">
        <v>6011000000</v>
      </c>
      <c r="R59" s="1">
        <v>6807000000</v>
      </c>
      <c r="S59" s="1">
        <v>7568000000</v>
      </c>
      <c r="T59" s="1">
        <v>2812000000</v>
      </c>
      <c r="U59" s="1">
        <v>3009000000</v>
      </c>
      <c r="V59" s="1">
        <v>6082000000</v>
      </c>
      <c r="W59" s="1">
        <v>8938000000</v>
      </c>
      <c r="X59" s="1">
        <v>16546000000</v>
      </c>
      <c r="Y59" s="1">
        <v>9641000000</v>
      </c>
      <c r="Z59" s="1">
        <v>18782000000</v>
      </c>
      <c r="AA59" s="1">
        <v>10467000000</v>
      </c>
      <c r="AB59" s="1">
        <v>11916000000</v>
      </c>
      <c r="AC59" s="1">
        <v>4910000000</v>
      </c>
      <c r="AD59" s="1">
        <v>5279000000</v>
      </c>
      <c r="AE59" s="1">
        <v>5965000000</v>
      </c>
      <c r="AF59" s="1">
        <v>7798000000</v>
      </c>
      <c r="AG59" s="1">
        <v>10339000000</v>
      </c>
      <c r="AH59" s="1">
        <v>12286000000</v>
      </c>
      <c r="AI59" s="1">
        <v>12244000000</v>
      </c>
      <c r="AJ59" s="1">
        <v>14595000000</v>
      </c>
      <c r="AK59" s="1">
        <v>20392000000</v>
      </c>
      <c r="AL59" s="1">
        <v>22975000000</v>
      </c>
      <c r="AM59" s="1">
        <v>83052000000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2433996000</v>
      </c>
      <c r="M60" s="10">
        <v>2642782000</v>
      </c>
      <c r="N60" s="10">
        <v>2570000000</v>
      </c>
      <c r="O60" s="10">
        <v>5342000000</v>
      </c>
      <c r="P60" s="10">
        <v>5892000000</v>
      </c>
      <c r="Q60" s="10">
        <v>6570000000</v>
      </c>
      <c r="R60" s="10">
        <v>7491000000</v>
      </c>
      <c r="S60" s="10">
        <v>8379000000</v>
      </c>
      <c r="T60" s="10">
        <v>8768000000</v>
      </c>
      <c r="U60" s="10">
        <v>11329000000</v>
      </c>
      <c r="V60" s="10">
        <v>16644000000</v>
      </c>
      <c r="W60" s="10">
        <v>18497000000</v>
      </c>
      <c r="X60" s="10">
        <v>18492000000</v>
      </c>
      <c r="Y60" s="10">
        <v>19761000000</v>
      </c>
      <c r="Z60" s="10">
        <v>22163000000</v>
      </c>
      <c r="AA60" s="10">
        <v>23700000000</v>
      </c>
      <c r="AB60" s="10">
        <v>23922000000</v>
      </c>
      <c r="AC60" s="10">
        <v>27116000000</v>
      </c>
      <c r="AD60" s="10">
        <v>27881000000</v>
      </c>
      <c r="AE60" s="10">
        <v>30623000000</v>
      </c>
      <c r="AF60" s="10">
        <v>42898000000</v>
      </c>
      <c r="AG60" s="10">
        <v>49252000000</v>
      </c>
      <c r="AH60" s="10">
        <v>50463000000</v>
      </c>
      <c r="AI60" s="10">
        <v>53209000000</v>
      </c>
      <c r="AJ60" s="10">
        <v>61782000000</v>
      </c>
      <c r="AK60" s="10">
        <v>72420000000</v>
      </c>
      <c r="AL60" s="10">
        <v>78292000000</v>
      </c>
      <c r="AM60" s="10">
        <v>89237000000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38970000</v>
      </c>
      <c r="M61" s="1">
        <v>30761000</v>
      </c>
      <c r="N61" s="1">
        <v>19000000</v>
      </c>
      <c r="O61" s="1">
        <v>249000000</v>
      </c>
      <c r="P61" s="1">
        <v>400000000</v>
      </c>
      <c r="Q61" s="1">
        <v>650000000</v>
      </c>
      <c r="R61" s="1">
        <v>900000000</v>
      </c>
      <c r="S61" s="1">
        <v>950000000</v>
      </c>
      <c r="T61" s="1">
        <v>1750000000</v>
      </c>
      <c r="U61" s="1">
        <v>3350000000</v>
      </c>
      <c r="V61" s="1">
        <v>3850000000</v>
      </c>
      <c r="W61" s="1">
        <v>5973000000</v>
      </c>
      <c r="X61" s="1">
        <v>9063000000</v>
      </c>
      <c r="Y61" s="1">
        <v>11338000000</v>
      </c>
      <c r="Z61" s="1">
        <v>9009000000</v>
      </c>
      <c r="AA61" s="1">
        <v>11023000000</v>
      </c>
      <c r="AB61" s="1">
        <v>13101000000</v>
      </c>
      <c r="AC61" s="1">
        <v>14041000000</v>
      </c>
      <c r="AD61" s="1">
        <v>14891000000</v>
      </c>
      <c r="AE61" s="1">
        <v>16007000000</v>
      </c>
      <c r="AF61" s="1">
        <v>25460000000</v>
      </c>
      <c r="AG61" s="1">
        <v>25777000000</v>
      </c>
      <c r="AH61" s="1">
        <v>28835000000</v>
      </c>
      <c r="AI61" s="1">
        <v>34581000000</v>
      </c>
      <c r="AJ61" s="1">
        <v>36808000000</v>
      </c>
      <c r="AK61" s="1">
        <v>38648000000</v>
      </c>
      <c r="AL61" s="1">
        <v>42383000000</v>
      </c>
      <c r="AM61" s="1">
        <v>54513000000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v>2325000000</v>
      </c>
      <c r="AA62" s="1">
        <v>2361000000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118000000</v>
      </c>
      <c r="Q63" s="1">
        <v>145000000</v>
      </c>
      <c r="R63" s="1">
        <v>204000000</v>
      </c>
      <c r="S63" s="1">
        <v>407000000</v>
      </c>
      <c r="T63" s="1">
        <v>471000000</v>
      </c>
      <c r="U63" s="1">
        <v>814000000</v>
      </c>
      <c r="V63" s="1">
        <v>1386000000</v>
      </c>
      <c r="W63" s="1">
        <v>1190000000</v>
      </c>
      <c r="X63" s="1">
        <v>1432000000</v>
      </c>
      <c r="Y63" s="1">
        <v>1650000000</v>
      </c>
      <c r="Z63" s="1">
        <v>1942000000</v>
      </c>
      <c r="AA63" s="1">
        <v>2515000000</v>
      </c>
      <c r="AB63" s="1">
        <v>2574000000</v>
      </c>
      <c r="AC63" s="1">
        <v>2450000000</v>
      </c>
      <c r="AD63" s="1">
        <v>1796000000</v>
      </c>
      <c r="AE63" s="1">
        <v>2065000000</v>
      </c>
      <c r="AF63" s="1">
        <v>3587000000</v>
      </c>
      <c r="AG63" s="1">
        <v>2761000000</v>
      </c>
      <c r="AH63" s="1">
        <v>2182000000</v>
      </c>
      <c r="AI63" s="1">
        <v>2474000000</v>
      </c>
      <c r="AJ63" s="1">
        <v>2993000000</v>
      </c>
      <c r="AK63" s="1">
        <v>3367000000</v>
      </c>
      <c r="AL63" s="1">
        <v>3265000000</v>
      </c>
      <c r="AM63" s="1">
        <v>2769000000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500000000</v>
      </c>
      <c r="M64" s="1">
        <v>500000000</v>
      </c>
      <c r="N64" s="1">
        <v>500000000</v>
      </c>
      <c r="O64" s="1">
        <v>72000000</v>
      </c>
      <c r="P64" s="1" t="s">
        <v>92</v>
      </c>
      <c r="Q64" s="1" t="s">
        <v>92</v>
      </c>
      <c r="R64" s="1" t="s">
        <v>92</v>
      </c>
      <c r="S64" s="1" t="s">
        <v>92</v>
      </c>
      <c r="T64" s="1">
        <v>1517000000</v>
      </c>
      <c r="U64" s="1">
        <v>1669000000</v>
      </c>
      <c r="V64" s="1">
        <v>1761000000</v>
      </c>
      <c r="W64" s="1">
        <v>1850000000</v>
      </c>
      <c r="X64" s="1">
        <v>1849000000</v>
      </c>
      <c r="Y64" s="1">
        <v>2286000000</v>
      </c>
      <c r="Z64" s="1" t="s">
        <v>92</v>
      </c>
      <c r="AA64" s="1">
        <v>-2361000000</v>
      </c>
      <c r="AB64" s="1" t="s">
        <v>92</v>
      </c>
      <c r="AC64" s="1">
        <v>6100000000</v>
      </c>
      <c r="AD64" s="1">
        <v>5165000000</v>
      </c>
      <c r="AE64" s="1">
        <v>5233000000</v>
      </c>
      <c r="AF64" s="1">
        <v>5713000000</v>
      </c>
      <c r="AG64" s="1">
        <v>6843000000</v>
      </c>
      <c r="AH64" s="1">
        <v>7745000000</v>
      </c>
      <c r="AI64" s="1">
        <v>7638000000</v>
      </c>
      <c r="AJ64" s="1">
        <v>11870000000</v>
      </c>
      <c r="AK64" s="1">
        <v>12315000000</v>
      </c>
      <c r="AL64" s="1">
        <v>11787000000</v>
      </c>
      <c r="AM64" s="1">
        <v>-2769000000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538970000</v>
      </c>
      <c r="M65" s="1">
        <v>530761000</v>
      </c>
      <c r="N65" s="1">
        <v>519000000</v>
      </c>
      <c r="O65" s="1">
        <v>321000000</v>
      </c>
      <c r="P65" s="1">
        <v>518000000</v>
      </c>
      <c r="Q65" s="1">
        <v>795000000</v>
      </c>
      <c r="R65" s="1">
        <v>1104000000</v>
      </c>
      <c r="S65" s="1">
        <v>1357000000</v>
      </c>
      <c r="T65" s="1">
        <v>3738000000</v>
      </c>
      <c r="U65" s="1">
        <v>5833000000</v>
      </c>
      <c r="V65" s="1">
        <v>6997000000</v>
      </c>
      <c r="W65" s="1">
        <v>9013000000</v>
      </c>
      <c r="X65" s="1">
        <v>12344000000</v>
      </c>
      <c r="Y65" s="1">
        <v>15274000000</v>
      </c>
      <c r="Z65" s="1">
        <v>13276000000</v>
      </c>
      <c r="AA65" s="1">
        <v>13538000000</v>
      </c>
      <c r="AB65" s="1">
        <v>15675000000</v>
      </c>
      <c r="AC65" s="1">
        <v>22591000000</v>
      </c>
      <c r="AD65" s="1">
        <v>21852000000</v>
      </c>
      <c r="AE65" s="1">
        <v>23305000000</v>
      </c>
      <c r="AF65" s="1">
        <v>34760000000</v>
      </c>
      <c r="AG65" s="1">
        <v>35381000000</v>
      </c>
      <c r="AH65" s="1">
        <v>38762000000</v>
      </c>
      <c r="AI65" s="1">
        <v>44693000000</v>
      </c>
      <c r="AJ65" s="1">
        <v>51671000000</v>
      </c>
      <c r="AK65" s="1">
        <v>54330000000</v>
      </c>
      <c r="AL65" s="1">
        <v>57435000000</v>
      </c>
      <c r="AM65" s="1">
        <v>54513000000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2972966000</v>
      </c>
      <c r="M67" s="10">
        <v>3173543000</v>
      </c>
      <c r="N67" s="10">
        <v>3089000000</v>
      </c>
      <c r="O67" s="10">
        <v>5663000000</v>
      </c>
      <c r="P67" s="10">
        <v>6410000000</v>
      </c>
      <c r="Q67" s="10">
        <v>7365000000</v>
      </c>
      <c r="R67" s="10">
        <v>8595000000</v>
      </c>
      <c r="S67" s="10">
        <v>9736000000</v>
      </c>
      <c r="T67" s="10">
        <v>12506000000</v>
      </c>
      <c r="U67" s="10">
        <v>17162000000</v>
      </c>
      <c r="V67" s="10">
        <v>23641000000</v>
      </c>
      <c r="W67" s="10">
        <v>27510000000</v>
      </c>
      <c r="X67" s="10">
        <v>30836000000</v>
      </c>
      <c r="Y67" s="10">
        <v>35035000000</v>
      </c>
      <c r="Z67" s="10">
        <v>35439000000</v>
      </c>
      <c r="AA67" s="10">
        <v>37238000000</v>
      </c>
      <c r="AB67" s="10">
        <v>39597000000</v>
      </c>
      <c r="AC67" s="10">
        <v>49707000000</v>
      </c>
      <c r="AD67" s="10">
        <v>49733000000</v>
      </c>
      <c r="AE67" s="10">
        <v>53928000000</v>
      </c>
      <c r="AF67" s="10">
        <v>77658000000</v>
      </c>
      <c r="AG67" s="10">
        <v>84633000000</v>
      </c>
      <c r="AH67" s="10">
        <v>89225000000</v>
      </c>
      <c r="AI67" s="10">
        <v>97902000000</v>
      </c>
      <c r="AJ67" s="10">
        <v>113453000000</v>
      </c>
      <c r="AK67" s="10">
        <v>126750000000</v>
      </c>
      <c r="AL67" s="10">
        <v>135727000000</v>
      </c>
      <c r="AM67" s="10">
        <v>143750000000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1752000</v>
      </c>
      <c r="M68" s="1">
        <v>1849000</v>
      </c>
      <c r="N68" s="1">
        <v>2000000</v>
      </c>
      <c r="O68" s="1">
        <v>2000000</v>
      </c>
      <c r="P68" s="1">
        <v>2000000</v>
      </c>
      <c r="Q68" s="1">
        <v>3000000</v>
      </c>
      <c r="R68" s="1">
        <v>3000000</v>
      </c>
      <c r="S68" s="1">
        <v>3000000</v>
      </c>
      <c r="T68" s="1">
        <v>6000000</v>
      </c>
      <c r="U68" s="1">
        <v>6000000</v>
      </c>
      <c r="V68" s="1">
        <v>14000000</v>
      </c>
      <c r="W68" s="1">
        <v>13000000</v>
      </c>
      <c r="X68" s="1">
        <v>13000000</v>
      </c>
      <c r="Y68" s="1">
        <v>12000000</v>
      </c>
      <c r="Z68" s="1">
        <v>11000000</v>
      </c>
      <c r="AA68" s="1">
        <v>11000000</v>
      </c>
      <c r="AB68" s="1">
        <v>10000000</v>
      </c>
      <c r="AC68" s="1">
        <v>10000000</v>
      </c>
      <c r="AD68" s="1">
        <v>10000000</v>
      </c>
      <c r="AE68" s="1">
        <v>10000000</v>
      </c>
      <c r="AF68" s="1">
        <v>10000000</v>
      </c>
      <c r="AG68" s="1">
        <v>10000000</v>
      </c>
      <c r="AH68" s="1">
        <v>10000000</v>
      </c>
      <c r="AI68" s="1">
        <v>10000000</v>
      </c>
      <c r="AJ68" s="1">
        <v>9000000</v>
      </c>
      <c r="AK68" s="1">
        <v>10000000</v>
      </c>
      <c r="AL68" s="1">
        <v>10000000</v>
      </c>
      <c r="AM68" s="1">
        <v>9000000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2358640000</v>
      </c>
      <c r="M69" s="1">
        <v>2680191000</v>
      </c>
      <c r="N69" s="1">
        <v>3105000000</v>
      </c>
      <c r="O69" s="1">
        <v>2885000000</v>
      </c>
      <c r="P69" s="1">
        <v>3447000000</v>
      </c>
      <c r="Q69" s="1">
        <v>3595000000</v>
      </c>
      <c r="R69" s="1">
        <v>3805000000</v>
      </c>
      <c r="S69" s="1">
        <v>4104000000</v>
      </c>
      <c r="T69" s="1">
        <v>4915000000</v>
      </c>
      <c r="U69" s="1">
        <v>7484000000</v>
      </c>
      <c r="V69" s="1">
        <v>10765000000</v>
      </c>
      <c r="W69" s="1">
        <v>14376000000</v>
      </c>
      <c r="X69" s="1">
        <v>18929000000</v>
      </c>
      <c r="Y69" s="1">
        <v>20782000000</v>
      </c>
      <c r="Z69" s="1">
        <v>23342000000</v>
      </c>
      <c r="AA69" s="1">
        <v>25562000000</v>
      </c>
      <c r="AB69" s="1">
        <v>27821000000</v>
      </c>
      <c r="AC69" s="1">
        <v>30664000000</v>
      </c>
      <c r="AD69" s="1">
        <v>33047000000</v>
      </c>
      <c r="AE69" s="1">
        <v>33836000000</v>
      </c>
      <c r="AF69" s="1">
        <v>37125000000</v>
      </c>
      <c r="AG69" s="1">
        <v>40945000000</v>
      </c>
      <c r="AH69" s="1">
        <v>48730000000</v>
      </c>
      <c r="AI69" s="1">
        <v>55846000000</v>
      </c>
      <c r="AJ69" s="1">
        <v>61178000000</v>
      </c>
      <c r="AK69" s="1">
        <v>69295000000</v>
      </c>
      <c r="AL69" s="1">
        <v>77134000000</v>
      </c>
      <c r="AM69" s="1">
        <v>103245000000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148000000</v>
      </c>
      <c r="T70" s="1">
        <v>149000000</v>
      </c>
      <c r="U70" s="1">
        <v>132000000</v>
      </c>
      <c r="V70" s="1">
        <v>33000000</v>
      </c>
      <c r="W70" s="1">
        <v>15000000</v>
      </c>
      <c r="X70" s="1">
        <v>98000000</v>
      </c>
      <c r="Y70" s="1">
        <v>-52000000</v>
      </c>
      <c r="Z70" s="1">
        <v>253000000</v>
      </c>
      <c r="AA70" s="1">
        <v>252000000</v>
      </c>
      <c r="AB70" s="1">
        <v>461000000</v>
      </c>
      <c r="AC70" s="1">
        <v>438000000</v>
      </c>
      <c r="AD70" s="1">
        <v>-908000000</v>
      </c>
      <c r="AE70" s="1">
        <v>-1392000000</v>
      </c>
      <c r="AF70" s="1">
        <v>-3334000000</v>
      </c>
      <c r="AG70" s="1">
        <v>-2681000000</v>
      </c>
      <c r="AH70" s="1">
        <v>-2667000000</v>
      </c>
      <c r="AI70" s="1">
        <v>-4160000000</v>
      </c>
      <c r="AJ70" s="1">
        <v>-3578000000</v>
      </c>
      <c r="AK70" s="1">
        <v>-3814000000</v>
      </c>
      <c r="AL70" s="1">
        <v>-5384000000</v>
      </c>
      <c r="AM70" s="1">
        <v>-8393000000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827628000</v>
      </c>
      <c r="M71" s="1">
        <v>1141047000</v>
      </c>
      <c r="N71" s="1">
        <v>1427000000</v>
      </c>
      <c r="O71" s="1">
        <v>1151000000</v>
      </c>
      <c r="P71" s="1">
        <v>414000000</v>
      </c>
      <c r="Q71" s="1">
        <v>90000000</v>
      </c>
      <c r="R71" s="1">
        <v>83000000</v>
      </c>
      <c r="S71" s="1">
        <v>173000000</v>
      </c>
      <c r="T71" s="1">
        <v>58000000</v>
      </c>
      <c r="U71" s="1">
        <v>3095000000</v>
      </c>
      <c r="V71" s="1">
        <v>6921000000</v>
      </c>
      <c r="W71" s="1">
        <v>6406000000</v>
      </c>
      <c r="X71" s="1">
        <v>1023000000</v>
      </c>
      <c r="Y71" s="1">
        <v>38000000</v>
      </c>
      <c r="Z71" s="1" t="s">
        <v>92</v>
      </c>
      <c r="AA71" s="1" t="s">
        <v>92</v>
      </c>
      <c r="AB71" s="1" t="s">
        <v>92</v>
      </c>
      <c r="AC71" s="1">
        <v>66000000</v>
      </c>
      <c r="AD71" s="1" t="s">
        <v>92</v>
      </c>
      <c r="AE71" s="1" t="s">
        <v>92</v>
      </c>
      <c r="AF71" s="1">
        <v>29000000</v>
      </c>
      <c r="AG71" s="1" t="s">
        <v>92</v>
      </c>
      <c r="AH71" s="1">
        <v>1703000000</v>
      </c>
      <c r="AI71" s="1" t="s">
        <v>92</v>
      </c>
      <c r="AJ71" s="1">
        <v>7000000</v>
      </c>
      <c r="AK71" s="1" t="s">
        <v>92</v>
      </c>
      <c r="AL71" s="1" t="s">
        <v>92</v>
      </c>
      <c r="AM71" s="1">
        <v>3678000000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3188020000</v>
      </c>
      <c r="M72" s="10">
        <v>3823087000</v>
      </c>
      <c r="N72" s="10">
        <v>4534000000</v>
      </c>
      <c r="O72" s="10">
        <v>4038000000</v>
      </c>
      <c r="P72" s="10">
        <v>3863000000</v>
      </c>
      <c r="Q72" s="10">
        <v>3688000000</v>
      </c>
      <c r="R72" s="10">
        <v>3891000000</v>
      </c>
      <c r="S72" s="10">
        <v>4428000000</v>
      </c>
      <c r="T72" s="10">
        <v>5128000000</v>
      </c>
      <c r="U72" s="10">
        <v>10717000000</v>
      </c>
      <c r="V72" s="10">
        <v>17733000000</v>
      </c>
      <c r="W72" s="10">
        <v>20810000000</v>
      </c>
      <c r="X72" s="10">
        <v>20063000000</v>
      </c>
      <c r="Y72" s="10">
        <v>20780000000</v>
      </c>
      <c r="Z72" s="10">
        <v>23606000000</v>
      </c>
      <c r="AA72" s="10">
        <v>25825000000</v>
      </c>
      <c r="AB72" s="10">
        <v>28292000000</v>
      </c>
      <c r="AC72" s="10">
        <v>31178000000</v>
      </c>
      <c r="AD72" s="10">
        <v>32149000000</v>
      </c>
      <c r="AE72" s="10">
        <v>32454000000</v>
      </c>
      <c r="AF72" s="10">
        <v>33830000000</v>
      </c>
      <c r="AG72" s="10">
        <v>38274000000</v>
      </c>
      <c r="AH72" s="10">
        <v>47776000000</v>
      </c>
      <c r="AI72" s="10">
        <v>51696000000</v>
      </c>
      <c r="AJ72" s="10">
        <v>57616000000</v>
      </c>
      <c r="AK72" s="10">
        <v>65491000000</v>
      </c>
      <c r="AL72" s="10">
        <v>71760000000</v>
      </c>
      <c r="AM72" s="10">
        <v>81450000000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6160986000</v>
      </c>
      <c r="M73" s="11">
        <v>6996630000</v>
      </c>
      <c r="N73" s="11">
        <v>7623000000</v>
      </c>
      <c r="O73" s="11">
        <v>9701000000</v>
      </c>
      <c r="P73" s="11">
        <v>10273000000</v>
      </c>
      <c r="Q73" s="11">
        <v>11053000000</v>
      </c>
      <c r="R73" s="11">
        <v>12486000000</v>
      </c>
      <c r="S73" s="11">
        <v>14164000000</v>
      </c>
      <c r="T73" s="11">
        <v>17634000000</v>
      </c>
      <c r="U73" s="11">
        <v>27879000000</v>
      </c>
      <c r="V73" s="11">
        <v>41374000000</v>
      </c>
      <c r="W73" s="11">
        <v>48320000000</v>
      </c>
      <c r="X73" s="11">
        <v>50899000000</v>
      </c>
      <c r="Y73" s="11">
        <v>55815000000</v>
      </c>
      <c r="Z73" s="11">
        <v>59045000000</v>
      </c>
      <c r="AA73" s="11">
        <v>63063000000</v>
      </c>
      <c r="AB73" s="11">
        <v>67889000000</v>
      </c>
      <c r="AC73" s="11">
        <v>80885000000</v>
      </c>
      <c r="AD73" s="11">
        <v>81882000000</v>
      </c>
      <c r="AE73" s="11">
        <v>86382000000</v>
      </c>
      <c r="AF73" s="11">
        <v>111488000000</v>
      </c>
      <c r="AG73" s="11">
        <v>122907000000</v>
      </c>
      <c r="AH73" s="11">
        <v>137001000000</v>
      </c>
      <c r="AI73" s="11">
        <v>149598000000</v>
      </c>
      <c r="AJ73" s="11">
        <v>171069000000</v>
      </c>
      <c r="AK73" s="11">
        <v>192241000000</v>
      </c>
      <c r="AL73" s="11">
        <v>207487000000</v>
      </c>
      <c r="AM73" s="11">
        <v>225200000000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13700000</v>
      </c>
      <c r="G76" s="1">
        <v>33900000</v>
      </c>
      <c r="H76" s="1">
        <v>74800000</v>
      </c>
      <c r="I76" s="1">
        <v>114200000</v>
      </c>
      <c r="J76" s="1">
        <v>194600000</v>
      </c>
      <c r="K76" s="1">
        <v>1665214000</v>
      </c>
      <c r="L76" s="1">
        <v>285964000</v>
      </c>
      <c r="M76" s="1">
        <v>355637000</v>
      </c>
      <c r="N76" s="1">
        <v>460000000</v>
      </c>
      <c r="O76" s="1">
        <v>-166000000</v>
      </c>
      <c r="P76" s="1">
        <v>568000000</v>
      </c>
      <c r="Q76" s="1">
        <v>736000000</v>
      </c>
      <c r="R76" s="1">
        <v>913000000</v>
      </c>
      <c r="S76" s="1">
        <v>1352000000</v>
      </c>
      <c r="T76" s="1">
        <v>1825000000</v>
      </c>
      <c r="U76" s="1">
        <v>2587000000</v>
      </c>
      <c r="V76" s="1">
        <v>3300000000</v>
      </c>
      <c r="W76" s="1">
        <v>4159000000</v>
      </c>
      <c r="X76" s="1">
        <v>4654000000</v>
      </c>
      <c r="Y76" s="1">
        <v>2977000000</v>
      </c>
      <c r="Z76" s="1">
        <v>3822000000</v>
      </c>
      <c r="AA76" s="1">
        <v>4634000000</v>
      </c>
      <c r="AB76" s="1">
        <v>5142000000</v>
      </c>
      <c r="AC76" s="1">
        <v>5526000000</v>
      </c>
      <c r="AD76" s="1">
        <v>5625000000</v>
      </c>
      <c r="AE76" s="1">
        <v>5619000000</v>
      </c>
      <c r="AF76" s="1">
        <v>5813000000</v>
      </c>
      <c r="AG76" s="1">
        <v>7017000000</v>
      </c>
      <c r="AH76" s="1">
        <v>10558000000</v>
      </c>
      <c r="AI76" s="1">
        <v>11986000000</v>
      </c>
      <c r="AJ76" s="1">
        <v>13839000000</v>
      </c>
      <c r="AK76" s="1">
        <v>15769000000</v>
      </c>
      <c r="AL76" s="1">
        <v>17732000000</v>
      </c>
      <c r="AM76" s="1">
        <v>20639000000</v>
      </c>
    </row>
    <row r="77" spans="1:39" ht="19" x14ac:dyDescent="0.25">
      <c r="A77" s="5" t="s">
        <v>13</v>
      </c>
      <c r="B77" s="1" t="s">
        <v>92</v>
      </c>
      <c r="C77" s="1" t="s">
        <v>92</v>
      </c>
      <c r="D77" s="1" t="s">
        <v>92</v>
      </c>
      <c r="E77" s="1" t="s">
        <v>92</v>
      </c>
      <c r="F77" s="1">
        <v>-7800000</v>
      </c>
      <c r="G77" s="1">
        <v>-10600000</v>
      </c>
      <c r="H77" s="1">
        <v>-14300000</v>
      </c>
      <c r="I77" s="1">
        <v>-31100000</v>
      </c>
      <c r="J77" s="1">
        <v>-50300000</v>
      </c>
      <c r="K77" s="1">
        <v>64079000</v>
      </c>
      <c r="L77" s="1">
        <v>94458000</v>
      </c>
      <c r="M77" s="1">
        <v>133166000</v>
      </c>
      <c r="N77" s="1">
        <v>146000000</v>
      </c>
      <c r="O77" s="1">
        <v>185000000</v>
      </c>
      <c r="P77" s="1">
        <v>233000000</v>
      </c>
      <c r="Q77" s="1">
        <v>247000000</v>
      </c>
      <c r="R77" s="1">
        <v>265000000</v>
      </c>
      <c r="S77" s="1">
        <v>255000000</v>
      </c>
      <c r="T77" s="1">
        <v>299000000</v>
      </c>
      <c r="U77" s="1">
        <v>374000000</v>
      </c>
      <c r="V77" s="1">
        <v>453000000</v>
      </c>
      <c r="W77" s="1">
        <v>670000000</v>
      </c>
      <c r="X77" s="1">
        <v>796000000</v>
      </c>
      <c r="Y77" s="1">
        <v>981000000</v>
      </c>
      <c r="Z77" s="1">
        <v>991000000</v>
      </c>
      <c r="AA77" s="1">
        <v>1064000000</v>
      </c>
      <c r="AB77" s="1">
        <v>1124000000</v>
      </c>
      <c r="AC77" s="1">
        <v>1309000000</v>
      </c>
      <c r="AD77" s="1">
        <v>1375000000</v>
      </c>
      <c r="AE77" s="1">
        <v>1478000000</v>
      </c>
      <c r="AF77" s="1">
        <v>1693000000</v>
      </c>
      <c r="AG77" s="1">
        <v>2055000000</v>
      </c>
      <c r="AH77" s="1">
        <v>2245000000</v>
      </c>
      <c r="AI77" s="1">
        <v>2428000000</v>
      </c>
      <c r="AJ77" s="1">
        <v>2720000000</v>
      </c>
      <c r="AK77" s="1">
        <v>2891000000</v>
      </c>
      <c r="AL77" s="1">
        <v>3103000000</v>
      </c>
      <c r="AM77" s="1">
        <v>3400000000</v>
      </c>
    </row>
    <row r="78" spans="1:39" ht="19" x14ac:dyDescent="0.25">
      <c r="A78" s="5" t="s">
        <v>67</v>
      </c>
      <c r="B78" s="1" t="s">
        <v>92</v>
      </c>
      <c r="C78" s="1" t="s">
        <v>92</v>
      </c>
      <c r="D78" s="1" t="s">
        <v>92</v>
      </c>
      <c r="E78" s="1" t="s">
        <v>92</v>
      </c>
      <c r="F78" s="1">
        <v>2200000</v>
      </c>
      <c r="G78" s="1">
        <v>700000</v>
      </c>
      <c r="H78" s="1">
        <v>800000</v>
      </c>
      <c r="I78" s="1">
        <v>3500000</v>
      </c>
      <c r="J78" s="1">
        <v>-7300000</v>
      </c>
      <c r="K78" s="1" t="s">
        <v>92</v>
      </c>
      <c r="L78" s="1" t="s">
        <v>92</v>
      </c>
      <c r="M78" s="1" t="s">
        <v>92</v>
      </c>
      <c r="N78" s="1">
        <v>91000000</v>
      </c>
      <c r="O78" s="1">
        <v>-184000000</v>
      </c>
      <c r="P78" s="1">
        <v>35000000</v>
      </c>
      <c r="Q78" s="1">
        <v>73000000</v>
      </c>
      <c r="R78" s="1">
        <v>40000000</v>
      </c>
      <c r="S78" s="1">
        <v>154000000</v>
      </c>
      <c r="T78" s="1">
        <v>91000000</v>
      </c>
      <c r="U78" s="1">
        <v>125000000</v>
      </c>
      <c r="V78" s="1">
        <v>167000000</v>
      </c>
      <c r="W78" s="1">
        <v>-267000000</v>
      </c>
      <c r="X78" s="1">
        <v>-127000000</v>
      </c>
      <c r="Y78" s="1">
        <v>-166000000</v>
      </c>
      <c r="Z78" s="1">
        <v>-16000000</v>
      </c>
      <c r="AA78" s="1">
        <v>45000000</v>
      </c>
      <c r="AB78" s="1">
        <v>59000000</v>
      </c>
      <c r="AC78" s="1">
        <v>308000000</v>
      </c>
      <c r="AD78" s="1">
        <v>1000000</v>
      </c>
      <c r="AE78" s="1">
        <v>-117000000</v>
      </c>
      <c r="AF78" s="1">
        <v>-73000000</v>
      </c>
      <c r="AG78" s="1">
        <v>81000000</v>
      </c>
      <c r="AH78" s="1">
        <v>-965000000</v>
      </c>
      <c r="AI78" s="1">
        <v>42000000</v>
      </c>
      <c r="AJ78" s="1">
        <v>230000000</v>
      </c>
      <c r="AK78" s="1">
        <v>-8000000</v>
      </c>
      <c r="AL78" s="1">
        <v>130000000</v>
      </c>
      <c r="AM78" s="1">
        <v>-673000000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404000000</v>
      </c>
      <c r="X79" s="1" t="s">
        <v>92</v>
      </c>
      <c r="Y79" s="1">
        <v>305000000</v>
      </c>
      <c r="Z79" s="1">
        <v>334000000</v>
      </c>
      <c r="AA79" s="1">
        <v>326000000</v>
      </c>
      <c r="AB79" s="1">
        <v>401000000</v>
      </c>
      <c r="AC79" s="1">
        <v>421000000</v>
      </c>
      <c r="AD79" s="1">
        <v>331000000</v>
      </c>
      <c r="AE79" s="1">
        <v>364000000</v>
      </c>
      <c r="AF79" s="1">
        <v>406000000</v>
      </c>
      <c r="AG79" s="1">
        <v>485000000</v>
      </c>
      <c r="AH79" s="1">
        <v>597000000</v>
      </c>
      <c r="AI79" s="1">
        <v>638000000</v>
      </c>
      <c r="AJ79" s="1">
        <v>697000000</v>
      </c>
      <c r="AK79" s="1">
        <v>679000000</v>
      </c>
      <c r="AL79" s="1">
        <v>800000000</v>
      </c>
      <c r="AM79" s="1">
        <v>925000000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f t="shared" si="6"/>
        <v>5.7166305839736241E-3</v>
      </c>
      <c r="X80" s="15" t="e">
        <f t="shared" si="6"/>
        <v>#VALUE!</v>
      </c>
      <c r="Y80" s="15">
        <f t="shared" si="6"/>
        <v>3.7928247217558914E-3</v>
      </c>
      <c r="Z80" s="15">
        <f t="shared" si="6"/>
        <v>3.8330005278982763E-3</v>
      </c>
      <c r="AA80" s="15">
        <f t="shared" si="6"/>
        <v>3.4849165116627116E-3</v>
      </c>
      <c r="AB80" s="15">
        <f t="shared" si="6"/>
        <v>3.9621373804442335E-3</v>
      </c>
      <c r="AC80" s="15">
        <f t="shared" si="6"/>
        <v>3.8294311339118411E-3</v>
      </c>
      <c r="AD80" s="15">
        <f t="shared" si="6"/>
        <v>2.7188198186358262E-3</v>
      </c>
      <c r="AE80" s="15">
        <f t="shared" si="6"/>
        <v>2.806584679440225E-3</v>
      </c>
      <c r="AF80" s="15">
        <f t="shared" si="6"/>
        <v>2.5959577229742259E-3</v>
      </c>
      <c r="AG80" s="15">
        <f t="shared" si="6"/>
        <v>2.6356976718909637E-3</v>
      </c>
      <c r="AH80" s="15">
        <f t="shared" si="6"/>
        <v>2.9829715793260581E-3</v>
      </c>
      <c r="AI80" s="15">
        <f t="shared" si="6"/>
        <v>2.8371822066873896E-3</v>
      </c>
      <c r="AJ80" s="15">
        <f t="shared" si="6"/>
        <v>2.9009152241862247E-3</v>
      </c>
      <c r="AK80" s="15">
        <f t="shared" si="6"/>
        <v>2.6560892508576549E-3</v>
      </c>
      <c r="AL80" s="15">
        <f t="shared" si="6"/>
        <v>2.8043312896769059E-3</v>
      </c>
      <c r="AM80" s="15">
        <f t="shared" si="6"/>
        <v>2.8535115158470148E-3</v>
      </c>
    </row>
    <row r="81" spans="1:47" ht="19" x14ac:dyDescent="0.25">
      <c r="A81" s="5" t="s">
        <v>69</v>
      </c>
      <c r="B81" s="1" t="s">
        <v>92</v>
      </c>
      <c r="C81" s="1" t="s">
        <v>92</v>
      </c>
      <c r="D81" s="1" t="s">
        <v>92</v>
      </c>
      <c r="E81" s="1" t="s">
        <v>92</v>
      </c>
      <c r="F81" s="1">
        <v>17200000</v>
      </c>
      <c r="G81" s="1">
        <v>11900000</v>
      </c>
      <c r="H81" s="1">
        <v>36600000</v>
      </c>
      <c r="I81" s="1">
        <v>39600000</v>
      </c>
      <c r="J81" s="1">
        <v>55600000</v>
      </c>
      <c r="K81" s="1">
        <v>25506000</v>
      </c>
      <c r="L81" s="1">
        <v>-163120000</v>
      </c>
      <c r="M81" s="1">
        <v>72752000</v>
      </c>
      <c r="N81" s="1">
        <v>-28000000</v>
      </c>
      <c r="O81" s="1">
        <v>1334000000</v>
      </c>
      <c r="P81" s="1">
        <v>706000000</v>
      </c>
      <c r="Q81" s="1">
        <v>930000000</v>
      </c>
      <c r="R81" s="1">
        <v>913000000</v>
      </c>
      <c r="S81" s="1">
        <v>1168000000</v>
      </c>
      <c r="T81" s="1">
        <v>788000000</v>
      </c>
      <c r="U81" s="1">
        <v>1049000000</v>
      </c>
      <c r="V81" s="1">
        <v>406000000</v>
      </c>
      <c r="W81" s="1">
        <v>1560000000</v>
      </c>
      <c r="X81" s="1">
        <v>49000000</v>
      </c>
      <c r="Y81" s="1">
        <v>263000000</v>
      </c>
      <c r="Z81" s="1">
        <v>471000000</v>
      </c>
      <c r="AA81" s="1">
        <v>1000000</v>
      </c>
      <c r="AB81" s="1">
        <v>309000000</v>
      </c>
      <c r="AC81" s="1">
        <v>-178000000</v>
      </c>
      <c r="AD81" s="1">
        <v>-306000000</v>
      </c>
      <c r="AE81" s="1">
        <v>1005000000</v>
      </c>
      <c r="AF81" s="1">
        <v>2081000000</v>
      </c>
      <c r="AG81" s="1">
        <v>183000000</v>
      </c>
      <c r="AH81" s="1">
        <v>679000000</v>
      </c>
      <c r="AI81" s="1">
        <v>294000000</v>
      </c>
      <c r="AJ81" s="1">
        <v>683000000</v>
      </c>
      <c r="AK81" s="1">
        <v>2895000000</v>
      </c>
      <c r="AL81" s="1">
        <v>1522000000</v>
      </c>
      <c r="AM81" s="1">
        <v>1242000000</v>
      </c>
    </row>
    <row r="82" spans="1:47" ht="19" x14ac:dyDescent="0.25">
      <c r="A82" s="5" t="s">
        <v>70</v>
      </c>
      <c r="B82" s="1" t="s">
        <v>92</v>
      </c>
      <c r="C82" s="1" t="s">
        <v>92</v>
      </c>
      <c r="D82" s="1" t="s">
        <v>92</v>
      </c>
      <c r="E82" s="1" t="s">
        <v>92</v>
      </c>
      <c r="F82" s="1">
        <v>-5200000</v>
      </c>
      <c r="G82" s="1">
        <v>-2400000</v>
      </c>
      <c r="H82" s="1">
        <v>-16300000</v>
      </c>
      <c r="I82" s="1">
        <v>-20300000</v>
      </c>
      <c r="J82" s="1">
        <v>-40300000</v>
      </c>
      <c r="K82" s="1">
        <v>-24500000</v>
      </c>
      <c r="L82" s="1">
        <v>-25079000</v>
      </c>
      <c r="M82" s="1">
        <v>-137431000</v>
      </c>
      <c r="N82" s="1">
        <v>-84000000</v>
      </c>
      <c r="O82" s="1">
        <v>41000000</v>
      </c>
      <c r="P82" s="1">
        <v>84000000</v>
      </c>
      <c r="Q82" s="1">
        <v>26000000</v>
      </c>
      <c r="R82" s="1">
        <v>7000000</v>
      </c>
      <c r="S82" s="1">
        <v>83000000</v>
      </c>
      <c r="T82" s="1">
        <v>-46000000</v>
      </c>
      <c r="U82" s="1">
        <v>-30000000</v>
      </c>
      <c r="V82" s="1">
        <v>-83000000</v>
      </c>
      <c r="W82" s="1">
        <v>-411000000</v>
      </c>
      <c r="X82" s="1">
        <v>-580000000</v>
      </c>
      <c r="Y82" s="1">
        <v>-219000000</v>
      </c>
      <c r="Z82" s="1">
        <v>100000000</v>
      </c>
      <c r="AA82" s="1">
        <v>-16000000</v>
      </c>
      <c r="AB82" s="1">
        <v>-267000000</v>
      </c>
      <c r="AC82" s="1">
        <v>-130000000</v>
      </c>
      <c r="AD82" s="1">
        <v>-317000000</v>
      </c>
      <c r="AE82" s="1">
        <v>-911000000</v>
      </c>
      <c r="AF82" s="1">
        <v>-591000000</v>
      </c>
      <c r="AG82" s="1">
        <v>-1357000000</v>
      </c>
      <c r="AH82" s="1">
        <v>-1062000000</v>
      </c>
      <c r="AI82" s="1">
        <v>-1351000000</v>
      </c>
      <c r="AJ82" s="1">
        <v>162000000</v>
      </c>
      <c r="AK82" s="1">
        <v>-688000000</v>
      </c>
      <c r="AL82" s="1">
        <v>-1000000000</v>
      </c>
      <c r="AM82" s="1">
        <v>-2523000000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33" t="s">
        <v>126</v>
      </c>
      <c r="AU83" s="34"/>
    </row>
    <row r="84" spans="1:47" ht="19" x14ac:dyDescent="0.25">
      <c r="A84" s="5" t="s">
        <v>47</v>
      </c>
      <c r="B84" s="1" t="s">
        <v>92</v>
      </c>
      <c r="C84" s="1" t="s">
        <v>92</v>
      </c>
      <c r="D84" s="1" t="s">
        <v>92</v>
      </c>
      <c r="E84" s="1" t="s">
        <v>92</v>
      </c>
      <c r="F84" s="1" t="s">
        <v>92</v>
      </c>
      <c r="G84" s="1">
        <v>1400000</v>
      </c>
      <c r="H84" s="1">
        <v>5200000</v>
      </c>
      <c r="I84" s="1">
        <v>8900000</v>
      </c>
      <c r="J84" s="1">
        <v>3200000</v>
      </c>
      <c r="K84" s="1">
        <v>-44400000</v>
      </c>
      <c r="L84" s="1">
        <v>-56481000</v>
      </c>
      <c r="M84" s="1">
        <v>173807000</v>
      </c>
      <c r="N84" s="1">
        <v>70000000</v>
      </c>
      <c r="O84" s="1">
        <v>744000000</v>
      </c>
      <c r="P84" s="1">
        <v>269000000</v>
      </c>
      <c r="Q84" s="1">
        <v>439000000</v>
      </c>
      <c r="R84" s="1">
        <v>619000000</v>
      </c>
      <c r="S84" s="1">
        <v>579000000</v>
      </c>
      <c r="T84" s="1">
        <v>276000000</v>
      </c>
      <c r="U84" s="1">
        <v>322000000</v>
      </c>
      <c r="V84" s="1">
        <v>193000000</v>
      </c>
      <c r="W84" s="1">
        <v>597000000</v>
      </c>
      <c r="X84" s="1">
        <v>606000000</v>
      </c>
      <c r="Y84" s="1">
        <v>-41000000</v>
      </c>
      <c r="Z84" s="1" t="s">
        <v>92</v>
      </c>
      <c r="AA84" s="1" t="s">
        <v>92</v>
      </c>
      <c r="AB84" s="1" t="s">
        <v>92</v>
      </c>
      <c r="AC84" s="1">
        <v>300000000</v>
      </c>
      <c r="AD84" s="1">
        <v>968000000</v>
      </c>
      <c r="AE84" s="1">
        <v>2126000000</v>
      </c>
      <c r="AF84" s="1">
        <v>3228000000</v>
      </c>
      <c r="AG84" s="1">
        <v>3343000000</v>
      </c>
      <c r="AH84" s="1">
        <v>2214000000</v>
      </c>
      <c r="AI84" s="1">
        <v>2357000000</v>
      </c>
      <c r="AJ84" s="1">
        <v>1954000000</v>
      </c>
      <c r="AK84" s="1">
        <v>5500000000</v>
      </c>
      <c r="AL84" s="1">
        <v>3863000000</v>
      </c>
      <c r="AM84" s="1">
        <v>6017000000</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t="s">
        <v>92</v>
      </c>
      <c r="L85" s="1">
        <v>433125000</v>
      </c>
      <c r="M85" s="1">
        <v>96882000</v>
      </c>
      <c r="N85" s="1">
        <v>-377000000</v>
      </c>
      <c r="O85" s="1">
        <v>-1062000000</v>
      </c>
      <c r="P85" s="1">
        <v>-1324000000</v>
      </c>
      <c r="Q85" s="1">
        <v>-2165000000</v>
      </c>
      <c r="R85" s="1">
        <v>-2545000000</v>
      </c>
      <c r="S85" s="1">
        <v>-3205000000</v>
      </c>
      <c r="T85" s="1">
        <v>-2648000000</v>
      </c>
      <c r="U85" s="1">
        <v>-3088000000</v>
      </c>
      <c r="V85" s="1">
        <v>-6004000000</v>
      </c>
      <c r="W85" s="1">
        <v>-2453000000</v>
      </c>
      <c r="X85" s="1">
        <v>146000000</v>
      </c>
      <c r="Y85" s="1">
        <v>-218000000</v>
      </c>
      <c r="Z85" s="1">
        <v>-250000000</v>
      </c>
      <c r="AA85" s="1">
        <v>84000000</v>
      </c>
      <c r="AB85" s="1">
        <v>-121000000</v>
      </c>
      <c r="AC85" s="1">
        <v>28000000</v>
      </c>
      <c r="AD85" s="1">
        <v>102000000</v>
      </c>
      <c r="AE85" s="1">
        <v>385000000</v>
      </c>
      <c r="AF85" s="1">
        <v>237000000</v>
      </c>
      <c r="AG85" s="1">
        <v>-202000000</v>
      </c>
      <c r="AH85" s="1">
        <v>157000000</v>
      </c>
      <c r="AI85" s="1">
        <v>38000000</v>
      </c>
      <c r="AJ85" s="1">
        <v>130000000</v>
      </c>
      <c r="AK85" s="1">
        <v>278000000</v>
      </c>
      <c r="AL85" s="1">
        <v>-310000000</v>
      </c>
      <c r="AM85" s="1" t="s">
        <v>92</v>
      </c>
      <c r="AT85" s="23" t="s">
        <v>128</v>
      </c>
      <c r="AU85" s="24">
        <f>AM17</f>
        <v>2092000000</v>
      </c>
    </row>
    <row r="86" spans="1:47" ht="20" x14ac:dyDescent="0.25">
      <c r="A86" s="5" t="s">
        <v>72</v>
      </c>
      <c r="B86" s="1" t="s">
        <v>92</v>
      </c>
      <c r="C86" s="1" t="s">
        <v>92</v>
      </c>
      <c r="D86" s="1" t="s">
        <v>92</v>
      </c>
      <c r="E86" s="1" t="s">
        <v>92</v>
      </c>
      <c r="F86" s="1">
        <v>15800000</v>
      </c>
      <c r="G86" s="1">
        <v>21600000</v>
      </c>
      <c r="H86" s="1">
        <v>29000000</v>
      </c>
      <c r="I86" s="1">
        <v>62800000</v>
      </c>
      <c r="J86" s="1">
        <v>86200000</v>
      </c>
      <c r="K86" s="1">
        <v>-1428542000</v>
      </c>
      <c r="L86" s="1">
        <v>216973000</v>
      </c>
      <c r="M86" s="1">
        <v>704000</v>
      </c>
      <c r="N86" s="1">
        <v>14000000</v>
      </c>
      <c r="O86" s="1">
        <v>-98000000</v>
      </c>
      <c r="P86" s="1">
        <v>-353000000</v>
      </c>
      <c r="Q86" s="1">
        <v>-465000000</v>
      </c>
      <c r="R86" s="1">
        <v>-287000000</v>
      </c>
      <c r="S86" s="1">
        <v>-506000000</v>
      </c>
      <c r="T86" s="1" t="s">
        <v>92</v>
      </c>
      <c r="U86" s="1" t="s">
        <v>92</v>
      </c>
      <c r="V86" s="1" t="s">
        <v>92</v>
      </c>
      <c r="W86" s="1" t="s">
        <v>92</v>
      </c>
      <c r="X86" s="1">
        <v>505000000</v>
      </c>
      <c r="Y86" s="1">
        <v>-122000000</v>
      </c>
      <c r="Z86" s="1">
        <v>23000000</v>
      </c>
      <c r="AA86" s="1">
        <v>203000000</v>
      </c>
      <c r="AB86" s="1">
        <v>-67000000</v>
      </c>
      <c r="AC86" s="1">
        <v>-231000000</v>
      </c>
      <c r="AD86" s="1">
        <v>-35000000</v>
      </c>
      <c r="AE86" s="1">
        <v>-298000000</v>
      </c>
      <c r="AF86" s="1">
        <v>-180000000</v>
      </c>
      <c r="AG86" s="1">
        <v>-26000000</v>
      </c>
      <c r="AH86" s="1">
        <v>482000000</v>
      </c>
      <c r="AI86" s="1">
        <v>325000000</v>
      </c>
      <c r="AJ86" s="1">
        <v>294000000</v>
      </c>
      <c r="AK86" s="1">
        <v>-52000000</v>
      </c>
      <c r="AL86" s="1">
        <v>-944000000</v>
      </c>
      <c r="AM86" s="1">
        <v>673000000</v>
      </c>
      <c r="AT86" s="23" t="s">
        <v>129</v>
      </c>
      <c r="AU86" s="24">
        <f>AM56</f>
        <v>3110000000</v>
      </c>
    </row>
    <row r="87" spans="1:47" ht="20" x14ac:dyDescent="0.25">
      <c r="A87" s="6" t="s">
        <v>73</v>
      </c>
      <c r="B87" s="10" t="s">
        <v>92</v>
      </c>
      <c r="C87" s="10" t="s">
        <v>92</v>
      </c>
      <c r="D87" s="10" t="s">
        <v>92</v>
      </c>
      <c r="E87" s="10" t="s">
        <v>92</v>
      </c>
      <c r="F87" s="10">
        <v>41100000</v>
      </c>
      <c r="G87" s="10">
        <v>57500000</v>
      </c>
      <c r="H87" s="10">
        <v>126900000</v>
      </c>
      <c r="I87" s="10">
        <v>189000000</v>
      </c>
      <c r="J87" s="10">
        <v>278800000</v>
      </c>
      <c r="K87" s="10">
        <v>326257000</v>
      </c>
      <c r="L87" s="10">
        <v>434275000</v>
      </c>
      <c r="M87" s="10">
        <v>562259000</v>
      </c>
      <c r="N87" s="10">
        <v>683000000</v>
      </c>
      <c r="O87" s="10">
        <v>1071000000</v>
      </c>
      <c r="P87" s="10">
        <v>1189000000</v>
      </c>
      <c r="Q87" s="10">
        <v>1521000000</v>
      </c>
      <c r="R87" s="10">
        <v>1844000000</v>
      </c>
      <c r="S87" s="10">
        <v>2423000000</v>
      </c>
      <c r="T87" s="10">
        <v>3003000000</v>
      </c>
      <c r="U87" s="10">
        <v>4135000000</v>
      </c>
      <c r="V87" s="10">
        <v>4326000000</v>
      </c>
      <c r="W87" s="10">
        <v>6526000000</v>
      </c>
      <c r="X87" s="10">
        <v>5877000000</v>
      </c>
      <c r="Y87" s="10">
        <v>4238000000</v>
      </c>
      <c r="Z87" s="10">
        <v>5625000000</v>
      </c>
      <c r="AA87" s="10">
        <v>6273000000</v>
      </c>
      <c r="AB87" s="10">
        <v>6968000000</v>
      </c>
      <c r="AC87" s="10">
        <v>7155000000</v>
      </c>
      <c r="AD87" s="10">
        <v>6991000000</v>
      </c>
      <c r="AE87" s="10">
        <v>8051000000</v>
      </c>
      <c r="AF87" s="10">
        <v>9740000000</v>
      </c>
      <c r="AG87" s="10">
        <v>9795000000</v>
      </c>
      <c r="AH87" s="10">
        <v>13596000000</v>
      </c>
      <c r="AI87" s="10">
        <v>15713000000</v>
      </c>
      <c r="AJ87" s="10">
        <v>18463000000</v>
      </c>
      <c r="AK87" s="10">
        <v>22174000000</v>
      </c>
      <c r="AL87" s="10">
        <v>22343000000</v>
      </c>
      <c r="AM87" s="10">
        <v>26206000000</v>
      </c>
      <c r="AT87" s="23" t="s">
        <v>130</v>
      </c>
      <c r="AU87" s="24">
        <f>AM61</f>
        <v>54513000000</v>
      </c>
    </row>
    <row r="88" spans="1:47" ht="20" x14ac:dyDescent="0.25">
      <c r="A88" s="5" t="s">
        <v>74</v>
      </c>
      <c r="B88" s="1" t="s">
        <v>92</v>
      </c>
      <c r="C88" s="1" t="s">
        <v>92</v>
      </c>
      <c r="D88" s="1" t="s">
        <v>92</v>
      </c>
      <c r="E88" s="1" t="s">
        <v>92</v>
      </c>
      <c r="F88" s="1">
        <v>-3700000</v>
      </c>
      <c r="G88" s="1">
        <v>-2700000</v>
      </c>
      <c r="H88" s="1">
        <v>-15100000</v>
      </c>
      <c r="I88" s="1">
        <v>-22400000</v>
      </c>
      <c r="J88" s="1">
        <v>-55300000</v>
      </c>
      <c r="K88" s="1">
        <v>-79609000</v>
      </c>
      <c r="L88" s="1">
        <v>-109230000</v>
      </c>
      <c r="M88" s="1">
        <v>-165223000</v>
      </c>
      <c r="N88" s="1">
        <v>-187000000</v>
      </c>
      <c r="O88" s="1">
        <v>-210000000</v>
      </c>
      <c r="P88" s="1">
        <v>-196000000</v>
      </c>
      <c r="Q88" s="1">
        <v>-245000000</v>
      </c>
      <c r="R88" s="1">
        <v>-425000000</v>
      </c>
      <c r="S88" s="1">
        <v>-419000000</v>
      </c>
      <c r="T88" s="1">
        <v>-352000000</v>
      </c>
      <c r="U88" s="1">
        <v>-350000000</v>
      </c>
      <c r="V88" s="1">
        <v>-509000000</v>
      </c>
      <c r="W88" s="1">
        <v>-728000000</v>
      </c>
      <c r="X88" s="1">
        <v>-871000000</v>
      </c>
      <c r="Y88" s="1">
        <v>-791000000</v>
      </c>
      <c r="Z88" s="1">
        <v>-739000000</v>
      </c>
      <c r="AA88" s="1">
        <v>-878000000</v>
      </c>
      <c r="AB88" s="1">
        <v>-1067000000</v>
      </c>
      <c r="AC88" s="1">
        <v>-1070000000</v>
      </c>
      <c r="AD88" s="1">
        <v>-1307000000</v>
      </c>
      <c r="AE88" s="1">
        <v>-1525000000</v>
      </c>
      <c r="AF88" s="1">
        <v>-1556000000</v>
      </c>
      <c r="AG88" s="1">
        <v>-1705000000</v>
      </c>
      <c r="AH88" s="1">
        <v>-2023000000</v>
      </c>
      <c r="AI88" s="1">
        <v>-2063000000</v>
      </c>
      <c r="AJ88" s="1">
        <v>-2071000000</v>
      </c>
      <c r="AK88" s="1">
        <v>-2051000000</v>
      </c>
      <c r="AL88" s="1">
        <v>-2454000000</v>
      </c>
      <c r="AM88" s="1">
        <v>-2802000000</v>
      </c>
      <c r="AT88" s="37" t="s">
        <v>131</v>
      </c>
      <c r="AU88" s="38">
        <f>AU85/(AU86+AU87)</f>
        <v>3.6304947677142804E-2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8.9805825242718438E-3</v>
      </c>
      <c r="G89" s="15">
        <f t="shared" si="7"/>
        <v>4.4591246903385633E-3</v>
      </c>
      <c r="H89" s="15">
        <f t="shared" si="7"/>
        <v>1.7825522370440324E-2</v>
      </c>
      <c r="I89" s="15">
        <f t="shared" si="7"/>
        <v>1.5536135386322652E-2</v>
      </c>
      <c r="J89" s="15">
        <f t="shared" si="7"/>
        <v>2.1881058837494558E-2</v>
      </c>
      <c r="K89" s="15">
        <f t="shared" si="7"/>
        <v>2.112270959929231E-2</v>
      </c>
      <c r="L89" s="15">
        <f t="shared" si="7"/>
        <v>1.9261567609107442E-2</v>
      </c>
      <c r="M89" s="15">
        <f t="shared" si="7"/>
        <v>1.6401274991835246E-2</v>
      </c>
      <c r="N89" s="15">
        <f t="shared" si="7"/>
        <v>1.585551975580804E-2</v>
      </c>
      <c r="O89" s="15">
        <f t="shared" si="7"/>
        <v>1.2100259291270527E-2</v>
      </c>
      <c r="P89" s="15">
        <f t="shared" si="7"/>
        <v>1.0019425416624067E-2</v>
      </c>
      <c r="Q89" s="15">
        <f t="shared" si="7"/>
        <v>1.1599280371176971E-2</v>
      </c>
      <c r="R89" s="15">
        <f t="shared" si="7"/>
        <v>1.8120576447514282E-2</v>
      </c>
      <c r="S89" s="15">
        <f t="shared" si="7"/>
        <v>1.6746602717825739E-2</v>
      </c>
      <c r="T89" s="15">
        <f t="shared" si="7"/>
        <v>1.232234124483652E-2</v>
      </c>
      <c r="U89" s="15">
        <f t="shared" si="7"/>
        <v>9.503122454520771E-3</v>
      </c>
      <c r="V89" s="15">
        <f t="shared" si="7"/>
        <v>1.134489368341283E-2</v>
      </c>
      <c r="W89" s="15">
        <f t="shared" si="7"/>
        <v>1.0301255111714848E-2</v>
      </c>
      <c r="X89" s="15">
        <f t="shared" si="7"/>
        <v>1.1546976707189353E-2</v>
      </c>
      <c r="Y89" s="15">
        <f t="shared" si="7"/>
        <v>9.8364732947833124E-3</v>
      </c>
      <c r="Z89" s="15">
        <f t="shared" si="7"/>
        <v>8.4808005692120544E-3</v>
      </c>
      <c r="AA89" s="15">
        <f t="shared" si="7"/>
        <v>9.3857567399995723E-3</v>
      </c>
      <c r="AB89" s="15">
        <f t="shared" si="7"/>
        <v>1.0542644850209469E-2</v>
      </c>
      <c r="AC89" s="15">
        <f t="shared" si="7"/>
        <v>9.7327584638614486E-3</v>
      </c>
      <c r="AD89" s="15">
        <f t="shared" si="7"/>
        <v>1.0735642002891312E-2</v>
      </c>
      <c r="AE89" s="15">
        <f t="shared" si="7"/>
        <v>1.1758356143259185E-2</v>
      </c>
      <c r="AF89" s="15">
        <f t="shared" si="7"/>
        <v>9.9490399432214174E-3</v>
      </c>
      <c r="AG89" s="15">
        <f t="shared" si="7"/>
        <v>9.2657000630393671E-3</v>
      </c>
      <c r="AH89" s="15">
        <f t="shared" si="7"/>
        <v>1.0108126473997682E-2</v>
      </c>
      <c r="AI89" s="15">
        <f t="shared" si="7"/>
        <v>9.1741487341631418E-3</v>
      </c>
      <c r="AJ89" s="15">
        <f t="shared" si="7"/>
        <v>8.6195056374313798E-3</v>
      </c>
      <c r="AK89" s="15">
        <f t="shared" si="7"/>
        <v>8.0230324793947715E-3</v>
      </c>
      <c r="AL89" s="15">
        <f t="shared" si="7"/>
        <v>8.6022862310839096E-3</v>
      </c>
      <c r="AM89" s="15">
        <f t="shared" si="7"/>
        <v>8.6438262350306324E-3</v>
      </c>
      <c r="AT89" s="23" t="s">
        <v>106</v>
      </c>
      <c r="AU89" s="24">
        <f>AM27</f>
        <v>5704000000</v>
      </c>
    </row>
    <row r="90" spans="1:47" ht="20" x14ac:dyDescent="0.25">
      <c r="A90" s="5" t="s">
        <v>75</v>
      </c>
      <c r="B90" s="1" t="s">
        <v>92</v>
      </c>
      <c r="C90" s="1" t="s">
        <v>92</v>
      </c>
      <c r="D90" s="1" t="s">
        <v>92</v>
      </c>
      <c r="E90" s="1" t="s">
        <v>92</v>
      </c>
      <c r="F90" s="1" t="s">
        <v>92</v>
      </c>
      <c r="G90" s="1" t="s">
        <v>92</v>
      </c>
      <c r="H90" s="1" t="s">
        <v>92</v>
      </c>
      <c r="I90" s="1" t="s">
        <v>92</v>
      </c>
      <c r="J90" s="1" t="s">
        <v>92</v>
      </c>
      <c r="K90" s="1">
        <v>-51442000</v>
      </c>
      <c r="L90" s="1">
        <v>-969392000</v>
      </c>
      <c r="M90" s="1">
        <v>-51864000</v>
      </c>
      <c r="N90" s="1" t="s">
        <v>92</v>
      </c>
      <c r="O90" s="1">
        <v>-464000000</v>
      </c>
      <c r="P90" s="1">
        <v>-334000000</v>
      </c>
      <c r="Q90" s="1">
        <v>-76000000</v>
      </c>
      <c r="R90" s="1">
        <v>-92000000</v>
      </c>
      <c r="S90" s="1">
        <v>-302000000</v>
      </c>
      <c r="T90" s="1">
        <v>-590000000</v>
      </c>
      <c r="U90" s="1">
        <v>-2225000000</v>
      </c>
      <c r="V90" s="1">
        <v>-2925000000</v>
      </c>
      <c r="W90" s="1">
        <v>-670000000</v>
      </c>
      <c r="X90" s="1">
        <v>-262000000</v>
      </c>
      <c r="Y90" s="1">
        <v>-3813000000</v>
      </c>
      <c r="Z90" s="1">
        <v>-486000000</v>
      </c>
      <c r="AA90" s="1">
        <v>-2323000000</v>
      </c>
      <c r="AB90" s="1">
        <v>-1459000000</v>
      </c>
      <c r="AC90" s="1">
        <v>-6280000000</v>
      </c>
      <c r="AD90" s="1">
        <v>-362000000</v>
      </c>
      <c r="AE90" s="1">
        <v>-1923000000</v>
      </c>
      <c r="AF90" s="1">
        <v>-16164000000</v>
      </c>
      <c r="AG90" s="1">
        <v>-1760000000</v>
      </c>
      <c r="AH90" s="1">
        <v>-2131000000</v>
      </c>
      <c r="AI90" s="1">
        <v>-5997000000</v>
      </c>
      <c r="AJ90" s="1">
        <v>-8343000000</v>
      </c>
      <c r="AK90" s="1">
        <v>-7139000000</v>
      </c>
      <c r="AL90" s="1">
        <v>-4821000000</v>
      </c>
      <c r="AM90" s="1">
        <v>-21458000000</v>
      </c>
      <c r="AT90" s="23" t="s">
        <v>19</v>
      </c>
      <c r="AU90" s="24">
        <f>AM25</f>
        <v>26343000000</v>
      </c>
    </row>
    <row r="91" spans="1:47" ht="20" x14ac:dyDescent="0.25">
      <c r="A91" s="5" t="s">
        <v>76</v>
      </c>
      <c r="B91" s="1" t="s">
        <v>92</v>
      </c>
      <c r="C91" s="1" t="s">
        <v>92</v>
      </c>
      <c r="D91" s="1" t="s">
        <v>92</v>
      </c>
      <c r="E91" s="1" t="s">
        <v>92</v>
      </c>
      <c r="F91" s="1">
        <v>-42300000</v>
      </c>
      <c r="G91" s="1">
        <v>-1500000</v>
      </c>
      <c r="H91" s="1">
        <v>-269700000</v>
      </c>
      <c r="I91" s="1">
        <v>-912300000</v>
      </c>
      <c r="J91" s="1">
        <v>-947700000</v>
      </c>
      <c r="K91" s="1">
        <v>-1354859000</v>
      </c>
      <c r="L91" s="1">
        <v>-3289186000</v>
      </c>
      <c r="M91" s="1">
        <v>-5008848000</v>
      </c>
      <c r="N91" s="1">
        <v>-6706000000</v>
      </c>
      <c r="O91" s="1">
        <v>-2799000000</v>
      </c>
      <c r="P91" s="1">
        <v>-2208000000</v>
      </c>
      <c r="Q91" s="1">
        <v>-3022000000</v>
      </c>
      <c r="R91" s="1">
        <v>-2088000000</v>
      </c>
      <c r="S91" s="1">
        <v>-3246000000</v>
      </c>
      <c r="T91" s="1">
        <v>-2583000000</v>
      </c>
      <c r="U91" s="1">
        <v>-3190000000</v>
      </c>
      <c r="V91" s="1">
        <v>-5876000000</v>
      </c>
      <c r="W91" s="1">
        <v>-4851000000</v>
      </c>
      <c r="X91" s="1">
        <v>-6379000000</v>
      </c>
      <c r="Y91" s="1">
        <v>-9251000000</v>
      </c>
      <c r="Z91" s="1">
        <v>-6466000000</v>
      </c>
      <c r="AA91" s="1">
        <v>-7855000000</v>
      </c>
      <c r="AB91" s="1">
        <v>-9895000000</v>
      </c>
      <c r="AC91" s="1">
        <v>-9903000000</v>
      </c>
      <c r="AD91" s="1">
        <v>-12176000000</v>
      </c>
      <c r="AE91" s="1">
        <v>-9928000000</v>
      </c>
      <c r="AF91" s="1">
        <v>-9939000000</v>
      </c>
      <c r="AG91" s="1">
        <v>-17547000000</v>
      </c>
      <c r="AH91" s="1">
        <v>-14588000000</v>
      </c>
      <c r="AI91" s="1">
        <v>-14010000000</v>
      </c>
      <c r="AJ91" s="1">
        <v>-18131000000</v>
      </c>
      <c r="AK91" s="1">
        <v>-16577000000</v>
      </c>
      <c r="AL91" s="1">
        <v>-17139000000</v>
      </c>
      <c r="AM91" s="1">
        <v>-6837000000</v>
      </c>
      <c r="AT91" s="37" t="s">
        <v>132</v>
      </c>
      <c r="AU91" s="38">
        <f>AU89/AU90</f>
        <v>0.21652810993432792</v>
      </c>
    </row>
    <row r="92" spans="1:47" ht="20" x14ac:dyDescent="0.25">
      <c r="A92" s="5" t="s">
        <v>77</v>
      </c>
      <c r="B92" s="1" t="s">
        <v>92</v>
      </c>
      <c r="C92" s="1" t="s">
        <v>92</v>
      </c>
      <c r="D92" s="1" t="s">
        <v>92</v>
      </c>
      <c r="E92" s="1" t="s">
        <v>92</v>
      </c>
      <c r="F92" s="1" t="s">
        <v>92</v>
      </c>
      <c r="G92" s="1" t="s">
        <v>92</v>
      </c>
      <c r="H92" s="1">
        <v>136700000</v>
      </c>
      <c r="I92" s="1">
        <v>623900000</v>
      </c>
      <c r="J92" s="1">
        <v>776400000</v>
      </c>
      <c r="K92" s="1">
        <v>964813000</v>
      </c>
      <c r="L92" s="1">
        <v>3321097000</v>
      </c>
      <c r="M92" s="1">
        <v>4754929000</v>
      </c>
      <c r="N92" s="1">
        <v>5889000000</v>
      </c>
      <c r="O92" s="1">
        <v>3435000000</v>
      </c>
      <c r="P92" s="1">
        <v>2064000000</v>
      </c>
      <c r="Q92" s="1">
        <v>2363000000</v>
      </c>
      <c r="R92" s="1">
        <v>1467000000</v>
      </c>
      <c r="S92" s="1">
        <v>2576000000</v>
      </c>
      <c r="T92" s="1">
        <v>2780000000</v>
      </c>
      <c r="U92" s="1">
        <v>4121000000</v>
      </c>
      <c r="V92" s="1">
        <v>5821000000</v>
      </c>
      <c r="W92" s="1">
        <v>4096000000</v>
      </c>
      <c r="X92" s="1">
        <v>3365000000</v>
      </c>
      <c r="Y92" s="1">
        <v>8598000000</v>
      </c>
      <c r="Z92" s="1">
        <v>6715000000</v>
      </c>
      <c r="AA92" s="1">
        <v>5698000000</v>
      </c>
      <c r="AB92" s="1">
        <v>8200000000</v>
      </c>
      <c r="AC92" s="1">
        <v>8604000000</v>
      </c>
      <c r="AD92" s="1">
        <v>10565000000</v>
      </c>
      <c r="AE92" s="1">
        <v>10727000000</v>
      </c>
      <c r="AF92" s="1">
        <v>9408000000</v>
      </c>
      <c r="AG92" s="1">
        <v>11620000000</v>
      </c>
      <c r="AH92" s="1">
        <v>10269000000</v>
      </c>
      <c r="AI92" s="1">
        <v>9911000000</v>
      </c>
      <c r="AJ92" s="1">
        <v>15627000000</v>
      </c>
      <c r="AK92" s="1">
        <v>13741000000</v>
      </c>
      <c r="AL92" s="1">
        <v>15296000000</v>
      </c>
      <c r="AM92" s="1">
        <v>11988000000</v>
      </c>
      <c r="AT92" s="39" t="s">
        <v>133</v>
      </c>
      <c r="AU92" s="40">
        <f>AU88*(1-AU91)</f>
        <v>2.8443905975346403E-2</v>
      </c>
    </row>
    <row r="93" spans="1:47" ht="19" x14ac:dyDescent="0.25">
      <c r="A93" s="5" t="s">
        <v>78</v>
      </c>
      <c r="B93" s="1" t="s">
        <v>92</v>
      </c>
      <c r="C93" s="1" t="s">
        <v>92</v>
      </c>
      <c r="D93" s="1" t="s">
        <v>92</v>
      </c>
      <c r="E93" s="1" t="s">
        <v>92</v>
      </c>
      <c r="F93" s="1">
        <v>-8800000</v>
      </c>
      <c r="G93" s="1">
        <v>3900000</v>
      </c>
      <c r="H93" s="1">
        <v>6800000</v>
      </c>
      <c r="I93" s="1">
        <v>-81200000</v>
      </c>
      <c r="J93" s="1">
        <v>-80700000</v>
      </c>
      <c r="K93" s="1">
        <v>1460193000</v>
      </c>
      <c r="L93" s="1">
        <v>961000</v>
      </c>
      <c r="M93" s="1">
        <v>-1504000</v>
      </c>
      <c r="N93" s="1" t="s">
        <v>92</v>
      </c>
      <c r="O93" s="1">
        <v>59000000</v>
      </c>
      <c r="P93" s="1">
        <v>51000000</v>
      </c>
      <c r="Q93" s="1">
        <v>12000000</v>
      </c>
      <c r="R93" s="1" t="s">
        <v>92</v>
      </c>
      <c r="S93" s="1" t="s">
        <v>92</v>
      </c>
      <c r="T93" s="1" t="s">
        <v>92</v>
      </c>
      <c r="U93" s="1" t="s">
        <v>92</v>
      </c>
      <c r="V93" s="1" t="s">
        <v>92</v>
      </c>
      <c r="W93" s="1">
        <v>52000000</v>
      </c>
      <c r="X93" s="1" t="s">
        <v>92</v>
      </c>
      <c r="Y93" s="1">
        <v>185000000</v>
      </c>
      <c r="Z93" s="1" t="s">
        <v>92</v>
      </c>
      <c r="AA93" s="1">
        <v>19000000</v>
      </c>
      <c r="AB93" s="1">
        <v>49000000</v>
      </c>
      <c r="AC93" s="1" t="s">
        <v>92</v>
      </c>
      <c r="AD93" s="1">
        <v>191000000</v>
      </c>
      <c r="AE93" s="1">
        <v>115000000</v>
      </c>
      <c r="AF93" s="1">
        <v>-144000000</v>
      </c>
      <c r="AG93" s="1">
        <v>37000000</v>
      </c>
      <c r="AH93" s="1">
        <v>-126000000</v>
      </c>
      <c r="AI93" s="1">
        <v>-226000000</v>
      </c>
      <c r="AJ93" s="1">
        <v>219000000</v>
      </c>
      <c r="AK93" s="1">
        <v>-506000000</v>
      </c>
      <c r="AL93" s="1">
        <v>-1254000000</v>
      </c>
      <c r="AM93" s="1">
        <v>-9367000000</v>
      </c>
      <c r="AT93" s="35" t="s">
        <v>134</v>
      </c>
      <c r="AU93" s="36"/>
    </row>
    <row r="94" spans="1:47" ht="20" x14ac:dyDescent="0.25">
      <c r="A94" s="6" t="s">
        <v>79</v>
      </c>
      <c r="B94" s="10" t="s">
        <v>92</v>
      </c>
      <c r="C94" s="10" t="s">
        <v>92</v>
      </c>
      <c r="D94" s="10" t="s">
        <v>92</v>
      </c>
      <c r="E94" s="10" t="s">
        <v>92</v>
      </c>
      <c r="F94" s="10">
        <v>-54800000</v>
      </c>
      <c r="G94" s="10">
        <v>-300000</v>
      </c>
      <c r="H94" s="10">
        <v>-141300000</v>
      </c>
      <c r="I94" s="10">
        <v>-392000000</v>
      </c>
      <c r="J94" s="10">
        <v>-307300000</v>
      </c>
      <c r="K94" s="10">
        <v>939096000</v>
      </c>
      <c r="L94" s="10">
        <v>-1045750000</v>
      </c>
      <c r="M94" s="10">
        <v>-472510000</v>
      </c>
      <c r="N94" s="10">
        <v>-1004000000</v>
      </c>
      <c r="O94" s="10">
        <v>21000000</v>
      </c>
      <c r="P94" s="10">
        <v>-623000000</v>
      </c>
      <c r="Q94" s="10">
        <v>-968000000</v>
      </c>
      <c r="R94" s="10">
        <v>-1138000000</v>
      </c>
      <c r="S94" s="10">
        <v>-1391000000</v>
      </c>
      <c r="T94" s="10">
        <v>-745000000</v>
      </c>
      <c r="U94" s="10">
        <v>-1644000000</v>
      </c>
      <c r="V94" s="10">
        <v>-3489000000</v>
      </c>
      <c r="W94" s="10">
        <v>-2101000000</v>
      </c>
      <c r="X94" s="10">
        <v>-4147000000</v>
      </c>
      <c r="Y94" s="10">
        <v>-5072000000</v>
      </c>
      <c r="Z94" s="10">
        <v>-976000000</v>
      </c>
      <c r="AA94" s="10">
        <v>-5339000000</v>
      </c>
      <c r="AB94" s="10">
        <v>-4172000000</v>
      </c>
      <c r="AC94" s="10">
        <v>-8649000000</v>
      </c>
      <c r="AD94" s="10">
        <v>-3089000000</v>
      </c>
      <c r="AE94" s="10">
        <v>-2534000000</v>
      </c>
      <c r="AF94" s="10">
        <v>-18395000000</v>
      </c>
      <c r="AG94" s="10">
        <v>-9355000000</v>
      </c>
      <c r="AH94" s="10">
        <v>-8599000000</v>
      </c>
      <c r="AI94" s="10">
        <v>-12385000000</v>
      </c>
      <c r="AJ94" s="10">
        <v>-12699000000</v>
      </c>
      <c r="AK94" s="10">
        <v>-12532000000</v>
      </c>
      <c r="AL94" s="10">
        <v>-10372000000</v>
      </c>
      <c r="AM94" s="10">
        <v>-28476000000</v>
      </c>
      <c r="AT94" s="23" t="s">
        <v>135</v>
      </c>
      <c r="AU94" s="41">
        <v>4.095E-2</v>
      </c>
    </row>
    <row r="95" spans="1:47" ht="20" x14ac:dyDescent="0.25">
      <c r="A95" s="5" t="s">
        <v>80</v>
      </c>
      <c r="B95" s="1" t="s">
        <v>92</v>
      </c>
      <c r="C95" s="1" t="s">
        <v>92</v>
      </c>
      <c r="D95" s="1" t="s">
        <v>92</v>
      </c>
      <c r="E95" s="1" t="s">
        <v>92</v>
      </c>
      <c r="F95" s="1" t="s">
        <v>92</v>
      </c>
      <c r="G95" s="1" t="s">
        <v>92</v>
      </c>
      <c r="H95" s="1">
        <v>-5300000</v>
      </c>
      <c r="I95" s="1">
        <v>-10500000</v>
      </c>
      <c r="J95" s="1">
        <v>-10500000</v>
      </c>
      <c r="K95" s="1">
        <v>-18547000</v>
      </c>
      <c r="L95" s="1">
        <v>-3646000</v>
      </c>
      <c r="M95" s="1">
        <v>-620000</v>
      </c>
      <c r="N95" s="1" t="s">
        <v>92</v>
      </c>
      <c r="O95" s="1" t="s">
        <v>92</v>
      </c>
      <c r="P95" s="1" t="s">
        <v>92</v>
      </c>
      <c r="Q95" s="1" t="s">
        <v>92</v>
      </c>
      <c r="R95" s="1">
        <v>-150000000</v>
      </c>
      <c r="S95" s="1" t="s">
        <v>92</v>
      </c>
      <c r="T95" s="1">
        <v>-350000000</v>
      </c>
      <c r="U95" s="1">
        <v>-150000000</v>
      </c>
      <c r="V95" s="1">
        <v>-400000000</v>
      </c>
      <c r="W95" s="1">
        <v>-91000000</v>
      </c>
      <c r="X95" s="1">
        <v>-960000000</v>
      </c>
      <c r="Y95" s="1">
        <v>-500000000</v>
      </c>
      <c r="Z95" s="1">
        <v>-1449000000</v>
      </c>
      <c r="AA95" s="1">
        <v>-1583000000</v>
      </c>
      <c r="AB95" s="1">
        <v>-955000000</v>
      </c>
      <c r="AC95" s="1">
        <v>-986000000</v>
      </c>
      <c r="AD95" s="1">
        <v>-2083000000</v>
      </c>
      <c r="AE95" s="1">
        <v>-1606000000</v>
      </c>
      <c r="AF95" s="1">
        <v>-1041000000</v>
      </c>
      <c r="AG95" s="1">
        <v>-2978000000</v>
      </c>
      <c r="AH95" s="1">
        <v>-7906000000</v>
      </c>
      <c r="AI95" s="1">
        <v>-2801000000</v>
      </c>
      <c r="AJ95" s="1">
        <v>-1750000000</v>
      </c>
      <c r="AK95" s="1">
        <v>-3150000000</v>
      </c>
      <c r="AL95" s="1">
        <v>-3150000000</v>
      </c>
      <c r="AM95" s="1">
        <v>-3015000000</v>
      </c>
      <c r="AT95" s="23" t="s">
        <v>136</v>
      </c>
      <c r="AU95" s="42" cm="1">
        <f t="array" ref="AU95">_FV(A1,"Beta")</f>
        <v>0.68079999999999996</v>
      </c>
    </row>
    <row r="96" spans="1:47" ht="20" x14ac:dyDescent="0.25">
      <c r="A96" s="5" t="s">
        <v>81</v>
      </c>
      <c r="B96" s="1" t="s">
        <v>92</v>
      </c>
      <c r="C96" s="1" t="s">
        <v>92</v>
      </c>
      <c r="D96" s="1" t="s">
        <v>92</v>
      </c>
      <c r="E96" s="1" t="s">
        <v>92</v>
      </c>
      <c r="F96" s="1">
        <v>30900000</v>
      </c>
      <c r="G96" s="1">
        <v>1300000</v>
      </c>
      <c r="H96" s="1">
        <v>105700000</v>
      </c>
      <c r="I96" s="1">
        <v>204900000</v>
      </c>
      <c r="J96" s="1">
        <v>18600000</v>
      </c>
      <c r="K96" s="1">
        <v>48609000</v>
      </c>
      <c r="L96" s="1">
        <v>41374000</v>
      </c>
      <c r="M96" s="1">
        <v>41563000</v>
      </c>
      <c r="N96" s="1">
        <v>79000000</v>
      </c>
      <c r="O96" s="1">
        <v>84000000</v>
      </c>
      <c r="P96" s="1">
        <v>102000000</v>
      </c>
      <c r="Q96" s="1">
        <v>228000000</v>
      </c>
      <c r="R96" s="1">
        <v>178000000</v>
      </c>
      <c r="S96" s="1">
        <v>205000000</v>
      </c>
      <c r="T96" s="1">
        <v>268000000</v>
      </c>
      <c r="U96" s="1">
        <v>583000000</v>
      </c>
      <c r="V96" s="1">
        <v>423000000</v>
      </c>
      <c r="W96" s="1">
        <v>397000000</v>
      </c>
      <c r="X96" s="1">
        <v>712000000</v>
      </c>
      <c r="Y96" s="1">
        <v>299000000</v>
      </c>
      <c r="Z96" s="1">
        <v>282000000</v>
      </c>
      <c r="AA96" s="1">
        <v>272000000</v>
      </c>
      <c r="AB96" s="1">
        <v>381000000</v>
      </c>
      <c r="AC96" s="1">
        <v>1078000000</v>
      </c>
      <c r="AD96" s="1">
        <v>598000000</v>
      </c>
      <c r="AE96" s="1">
        <v>462000000</v>
      </c>
      <c r="AF96" s="1">
        <v>402000000</v>
      </c>
      <c r="AG96" s="1">
        <v>429000000</v>
      </c>
      <c r="AH96" s="1">
        <v>688000000</v>
      </c>
      <c r="AI96" s="1">
        <v>838000000</v>
      </c>
      <c r="AJ96" s="1">
        <v>1037000000</v>
      </c>
      <c r="AK96" s="1">
        <v>1440000000</v>
      </c>
      <c r="AL96" s="1">
        <v>1355000000</v>
      </c>
      <c r="AM96" s="1">
        <v>1253000000</v>
      </c>
      <c r="AT96" s="23" t="s">
        <v>137</v>
      </c>
      <c r="AU96" s="41">
        <v>8.4000000000000005E-2</v>
      </c>
    </row>
    <row r="97" spans="1:47" ht="20" x14ac:dyDescent="0.25">
      <c r="A97" s="5" t="s">
        <v>82</v>
      </c>
      <c r="B97" s="1" t="s">
        <v>92</v>
      </c>
      <c r="C97" s="1" t="s">
        <v>92</v>
      </c>
      <c r="D97" s="1" t="s">
        <v>92</v>
      </c>
      <c r="E97" s="1" t="s">
        <v>92</v>
      </c>
      <c r="F97" s="1" t="s">
        <v>92</v>
      </c>
      <c r="G97" s="1">
        <v>-22500000</v>
      </c>
      <c r="H97" s="1" t="s">
        <v>92</v>
      </c>
      <c r="I97" s="1" t="s">
        <v>92</v>
      </c>
      <c r="J97" s="1" t="s">
        <v>92</v>
      </c>
      <c r="K97" s="1" t="s">
        <v>92</v>
      </c>
      <c r="L97" s="1" t="s">
        <v>92</v>
      </c>
      <c r="M97" s="1" t="s">
        <v>92</v>
      </c>
      <c r="N97" s="1">
        <v>-16000000</v>
      </c>
      <c r="O97" s="1">
        <v>-442000000</v>
      </c>
      <c r="P97" s="1">
        <v>-983000000</v>
      </c>
      <c r="Q97" s="1">
        <v>-1180000000</v>
      </c>
      <c r="R97" s="1">
        <v>-1129000000</v>
      </c>
      <c r="S97" s="1">
        <v>-1815000000</v>
      </c>
      <c r="T97" s="1">
        <v>-1607000000</v>
      </c>
      <c r="U97" s="1">
        <v>-3446000000</v>
      </c>
      <c r="V97" s="1">
        <v>-2557000000</v>
      </c>
      <c r="W97" s="1">
        <v>-2345000000</v>
      </c>
      <c r="X97" s="1">
        <v>-6599000000</v>
      </c>
      <c r="Y97" s="1">
        <v>-2684000000</v>
      </c>
      <c r="Z97" s="1">
        <v>-1801000000</v>
      </c>
      <c r="AA97" s="1">
        <v>-2517000000</v>
      </c>
      <c r="AB97" s="1">
        <v>-2994000000</v>
      </c>
      <c r="AC97" s="1">
        <v>-3084000000</v>
      </c>
      <c r="AD97" s="1">
        <v>-3170000000</v>
      </c>
      <c r="AE97" s="1">
        <v>-4008000000</v>
      </c>
      <c r="AF97" s="1">
        <v>-1200000000</v>
      </c>
      <c r="AG97" s="1">
        <v>-1280000000</v>
      </c>
      <c r="AH97" s="1">
        <v>-1500000000</v>
      </c>
      <c r="AI97" s="1">
        <v>-4500000000</v>
      </c>
      <c r="AJ97" s="1">
        <v>-5500000000</v>
      </c>
      <c r="AK97" s="1">
        <v>-4250000000</v>
      </c>
      <c r="AL97" s="1">
        <v>-5000000000</v>
      </c>
      <c r="AM97" s="1">
        <v>-7000000000</v>
      </c>
      <c r="AT97" s="39" t="s">
        <v>138</v>
      </c>
      <c r="AU97" s="40">
        <f>(AU94)+((AU95)*(AU96-AU94))</f>
        <v>7.0258440000000005E-2</v>
      </c>
    </row>
    <row r="98" spans="1:47" ht="19" x14ac:dyDescent="0.25">
      <c r="A98" s="5" t="s">
        <v>83</v>
      </c>
      <c r="B98" s="1" t="s">
        <v>92</v>
      </c>
      <c r="C98" s="1" t="s">
        <v>92</v>
      </c>
      <c r="D98" s="1" t="s">
        <v>92</v>
      </c>
      <c r="E98" s="1" t="s">
        <v>92</v>
      </c>
      <c r="F98" s="1" t="s">
        <v>92</v>
      </c>
      <c r="G98" s="1">
        <v>-800000</v>
      </c>
      <c r="H98" s="1">
        <v>-900000</v>
      </c>
      <c r="I98" s="1">
        <v>-1000000</v>
      </c>
      <c r="J98" s="1">
        <v>-2100000</v>
      </c>
      <c r="K98" s="1">
        <v>-4626000</v>
      </c>
      <c r="L98" s="1">
        <v>-5192000</v>
      </c>
      <c r="M98" s="1">
        <v>-34086000</v>
      </c>
      <c r="N98" s="1">
        <v>-35000000</v>
      </c>
      <c r="O98" s="1">
        <v>-34000000</v>
      </c>
      <c r="P98" s="1">
        <v>-6000000</v>
      </c>
      <c r="Q98" s="1">
        <v>-5000000</v>
      </c>
      <c r="R98" s="1">
        <v>-9000000</v>
      </c>
      <c r="S98" s="1">
        <v>-9000000</v>
      </c>
      <c r="T98" s="1">
        <v>-9000000</v>
      </c>
      <c r="U98" s="1">
        <v>-18000000</v>
      </c>
      <c r="V98" s="1">
        <v>-19000000</v>
      </c>
      <c r="W98" s="1">
        <v>-41000000</v>
      </c>
      <c r="X98" s="1">
        <v>-40000000</v>
      </c>
      <c r="Y98" s="1">
        <v>-37000000</v>
      </c>
      <c r="Z98" s="1">
        <v>-36000000</v>
      </c>
      <c r="AA98" s="1">
        <v>-449000000</v>
      </c>
      <c r="AB98" s="1">
        <v>-651000000</v>
      </c>
      <c r="AC98" s="1">
        <v>-820000000</v>
      </c>
      <c r="AD98" s="1">
        <v>-1056000000</v>
      </c>
      <c r="AE98" s="1">
        <v>-1362000000</v>
      </c>
      <c r="AF98" s="1">
        <v>-1786000000</v>
      </c>
      <c r="AG98" s="1">
        <v>-2261000000</v>
      </c>
      <c r="AH98" s="1">
        <v>-2773000000</v>
      </c>
      <c r="AI98" s="1">
        <v>-3320000000</v>
      </c>
      <c r="AJ98" s="1">
        <v>-3932000000</v>
      </c>
      <c r="AK98" s="1">
        <v>-4584000000</v>
      </c>
      <c r="AL98" s="1">
        <v>-5280000000</v>
      </c>
      <c r="AM98" s="1">
        <v>-5991000000</v>
      </c>
      <c r="AT98" s="35" t="s">
        <v>139</v>
      </c>
      <c r="AU98" s="36"/>
    </row>
    <row r="99" spans="1:47" ht="20" x14ac:dyDescent="0.25">
      <c r="A99" s="5" t="s">
        <v>84</v>
      </c>
      <c r="B99" s="1" t="s">
        <v>92</v>
      </c>
      <c r="C99" s="1" t="s">
        <v>92</v>
      </c>
      <c r="D99" s="1" t="s">
        <v>92</v>
      </c>
      <c r="E99" s="1" t="s">
        <v>92</v>
      </c>
      <c r="F99" s="1">
        <v>100000</v>
      </c>
      <c r="G99" s="1">
        <v>200000</v>
      </c>
      <c r="H99" s="1">
        <v>-1000000</v>
      </c>
      <c r="I99" s="1">
        <v>300000</v>
      </c>
      <c r="J99" s="1">
        <v>200000</v>
      </c>
      <c r="K99" s="1" t="s">
        <v>92</v>
      </c>
      <c r="L99" s="1" t="s">
        <v>92</v>
      </c>
      <c r="M99" s="1" t="s">
        <v>92</v>
      </c>
      <c r="N99" s="1">
        <v>6000000</v>
      </c>
      <c r="O99" s="1">
        <v>194000000</v>
      </c>
      <c r="P99" s="1">
        <v>282000000</v>
      </c>
      <c r="Q99" s="1">
        <v>218000000</v>
      </c>
      <c r="R99" s="1">
        <v>525000000</v>
      </c>
      <c r="S99" s="1">
        <v>177000000</v>
      </c>
      <c r="T99" s="1">
        <v>572000000</v>
      </c>
      <c r="U99" s="1">
        <v>2269000000</v>
      </c>
      <c r="V99" s="1">
        <v>3146000000</v>
      </c>
      <c r="W99" s="1">
        <v>2554000000</v>
      </c>
      <c r="X99" s="1">
        <v>3702000000</v>
      </c>
      <c r="Y99" s="1">
        <v>2317000000</v>
      </c>
      <c r="Z99" s="1">
        <v>729000000</v>
      </c>
      <c r="AA99" s="1">
        <v>2666000000</v>
      </c>
      <c r="AB99" s="1">
        <v>1729000000</v>
      </c>
      <c r="AC99" s="1">
        <v>4283000000</v>
      </c>
      <c r="AD99" s="1">
        <v>765000000</v>
      </c>
      <c r="AE99" s="1">
        <v>1221000000</v>
      </c>
      <c r="AF99" s="1">
        <v>15864000000</v>
      </c>
      <c r="AG99" s="1">
        <v>5079000000</v>
      </c>
      <c r="AH99" s="1">
        <v>8050000000</v>
      </c>
      <c r="AI99" s="1">
        <v>5418000000</v>
      </c>
      <c r="AJ99" s="1">
        <v>4520000000</v>
      </c>
      <c r="AK99" s="1">
        <v>6954000000</v>
      </c>
      <c r="AL99" s="1">
        <v>4620000000</v>
      </c>
      <c r="AM99" s="1">
        <v>18979000000</v>
      </c>
      <c r="AT99" s="23" t="s">
        <v>140</v>
      </c>
      <c r="AU99" s="24">
        <f>AU86+AU87</f>
        <v>57623000000</v>
      </c>
    </row>
    <row r="100" spans="1:47" ht="20" x14ac:dyDescent="0.25">
      <c r="A100" s="6" t="s">
        <v>85</v>
      </c>
      <c r="B100" s="10" t="s">
        <v>92</v>
      </c>
      <c r="C100" s="10" t="s">
        <v>92</v>
      </c>
      <c r="D100" s="10" t="s">
        <v>92</v>
      </c>
      <c r="E100" s="10" t="s">
        <v>92</v>
      </c>
      <c r="F100" s="10">
        <v>31000000</v>
      </c>
      <c r="G100" s="10">
        <v>-21800000</v>
      </c>
      <c r="H100" s="10">
        <v>98500000</v>
      </c>
      <c r="I100" s="10">
        <v>193700000</v>
      </c>
      <c r="J100" s="10">
        <v>6200000</v>
      </c>
      <c r="K100" s="10">
        <v>25436000</v>
      </c>
      <c r="L100" s="10">
        <v>32536000</v>
      </c>
      <c r="M100" s="10">
        <v>6857000</v>
      </c>
      <c r="N100" s="10">
        <v>34000000</v>
      </c>
      <c r="O100" s="10">
        <v>-198000000</v>
      </c>
      <c r="P100" s="10">
        <v>-605000000</v>
      </c>
      <c r="Q100" s="10">
        <v>-739000000</v>
      </c>
      <c r="R100" s="10">
        <v>-585000000</v>
      </c>
      <c r="S100" s="10">
        <v>-1442000000</v>
      </c>
      <c r="T100" s="10">
        <v>-1126000000</v>
      </c>
      <c r="U100" s="10">
        <v>-762000000</v>
      </c>
      <c r="V100" s="10">
        <v>593000000</v>
      </c>
      <c r="W100" s="10">
        <v>474000000</v>
      </c>
      <c r="X100" s="10">
        <v>-3185000000</v>
      </c>
      <c r="Y100" s="10">
        <v>-605000000</v>
      </c>
      <c r="Z100" s="10">
        <v>-2275000000</v>
      </c>
      <c r="AA100" s="10">
        <v>-1611000000</v>
      </c>
      <c r="AB100" s="10">
        <v>-2490000000</v>
      </c>
      <c r="AC100" s="10">
        <v>471000000</v>
      </c>
      <c r="AD100" s="10">
        <v>-4946000000</v>
      </c>
      <c r="AE100" s="10">
        <v>-5293000000</v>
      </c>
      <c r="AF100" s="10">
        <v>12239000000</v>
      </c>
      <c r="AG100" s="10">
        <v>-1011000000</v>
      </c>
      <c r="AH100" s="10">
        <v>-3441000000</v>
      </c>
      <c r="AI100" s="10">
        <v>-4365000000</v>
      </c>
      <c r="AJ100" s="10">
        <v>-5625000000</v>
      </c>
      <c r="AK100" s="10">
        <v>-3590000000</v>
      </c>
      <c r="AL100" s="10">
        <v>-7455000000</v>
      </c>
      <c r="AM100" s="10">
        <v>4226000000</v>
      </c>
      <c r="AT100" s="37" t="s">
        <v>141</v>
      </c>
      <c r="AU100" s="38">
        <f>AU99/AU103</f>
        <v>0.11272699867297213</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v>-86000000</v>
      </c>
      <c r="AE101" s="1">
        <v>-5000000</v>
      </c>
      <c r="AF101" s="1">
        <v>-156000000</v>
      </c>
      <c r="AG101" s="1">
        <v>78000000</v>
      </c>
      <c r="AH101" s="1">
        <v>-5000000</v>
      </c>
      <c r="AI101" s="1">
        <v>-78000000</v>
      </c>
      <c r="AJ101" s="1">
        <v>-20000000</v>
      </c>
      <c r="AK101" s="1">
        <v>-116000000</v>
      </c>
      <c r="AL101" s="1">
        <v>-62000000</v>
      </c>
      <c r="AM101" s="1">
        <v>34000000</v>
      </c>
      <c r="AT101" s="23" t="s">
        <v>142</v>
      </c>
      <c r="AU101" s="43" cm="1">
        <f t="array" ref="AU101">_FV(A1,"Market cap",TRUE)</f>
        <v>453550016920</v>
      </c>
    </row>
    <row r="102" spans="1:47" ht="20" x14ac:dyDescent="0.25">
      <c r="A102" s="6" t="s">
        <v>87</v>
      </c>
      <c r="B102" s="10" t="s">
        <v>92</v>
      </c>
      <c r="C102" s="10" t="s">
        <v>92</v>
      </c>
      <c r="D102" s="10" t="s">
        <v>92</v>
      </c>
      <c r="E102" s="10" t="s">
        <v>92</v>
      </c>
      <c r="F102" s="10">
        <v>31000000</v>
      </c>
      <c r="G102" s="10">
        <v>-21800000</v>
      </c>
      <c r="H102" s="10">
        <v>98500000</v>
      </c>
      <c r="I102" s="10">
        <v>193700000</v>
      </c>
      <c r="J102" s="10">
        <v>6200000</v>
      </c>
      <c r="K102" s="10">
        <v>1290789000</v>
      </c>
      <c r="L102" s="10">
        <v>-578939000</v>
      </c>
      <c r="M102" s="10">
        <v>96606000</v>
      </c>
      <c r="N102" s="10">
        <v>-287000000</v>
      </c>
      <c r="O102" s="10">
        <v>894000000</v>
      </c>
      <c r="P102" s="10">
        <v>-39000000</v>
      </c>
      <c r="Q102" s="10">
        <v>-186000000</v>
      </c>
      <c r="R102" s="10">
        <v>121000000</v>
      </c>
      <c r="S102" s="10">
        <v>-410000000</v>
      </c>
      <c r="T102" s="10">
        <v>1132000000</v>
      </c>
      <c r="U102" s="10">
        <v>1729000000</v>
      </c>
      <c r="V102" s="10">
        <v>1430000000</v>
      </c>
      <c r="W102" s="10">
        <v>4899000000</v>
      </c>
      <c r="X102" s="10">
        <v>-1455000000</v>
      </c>
      <c r="Y102" s="10">
        <v>-1439000000</v>
      </c>
      <c r="Z102" s="10">
        <v>2374000000</v>
      </c>
      <c r="AA102" s="10">
        <v>-677000000</v>
      </c>
      <c r="AB102" s="10">
        <v>306000000</v>
      </c>
      <c r="AC102" s="10">
        <v>-1023000000</v>
      </c>
      <c r="AD102" s="10">
        <v>-1130000000</v>
      </c>
      <c r="AE102" s="10">
        <v>219000000</v>
      </c>
      <c r="AF102" s="10">
        <v>3428000000</v>
      </c>
      <c r="AG102" s="10">
        <v>-493000000</v>
      </c>
      <c r="AH102" s="10">
        <v>1551000000</v>
      </c>
      <c r="AI102" s="10">
        <v>-1115000000</v>
      </c>
      <c r="AJ102" s="10">
        <v>119000000</v>
      </c>
      <c r="AK102" s="10">
        <v>5936000000</v>
      </c>
      <c r="AL102" s="10">
        <v>4454000000</v>
      </c>
      <c r="AM102" s="10">
        <v>1990000000</v>
      </c>
      <c r="AT102" s="37" t="s">
        <v>143</v>
      </c>
      <c r="AU102" s="38">
        <f>AU101/AU103</f>
        <v>0.88727300132702791</v>
      </c>
    </row>
    <row r="103" spans="1:47" ht="20" x14ac:dyDescent="0.25">
      <c r="A103" s="5" t="s">
        <v>88</v>
      </c>
      <c r="B103" s="1" t="s">
        <v>92</v>
      </c>
      <c r="C103" s="1" t="s">
        <v>92</v>
      </c>
      <c r="D103" s="1" t="s">
        <v>92</v>
      </c>
      <c r="E103" s="1" t="s">
        <v>92</v>
      </c>
      <c r="F103" s="1">
        <v>46500000</v>
      </c>
      <c r="G103" s="1">
        <v>18600000</v>
      </c>
      <c r="H103" s="1">
        <v>53900000</v>
      </c>
      <c r="I103" s="1">
        <v>138000000</v>
      </c>
      <c r="J103" s="1">
        <v>168700000</v>
      </c>
      <c r="K103" s="1">
        <v>228260000</v>
      </c>
      <c r="L103" s="1">
        <v>1519049000</v>
      </c>
      <c r="M103" s="1">
        <v>940110000</v>
      </c>
      <c r="N103" s="1">
        <v>1037000000</v>
      </c>
      <c r="O103" s="1">
        <v>750000000</v>
      </c>
      <c r="P103" s="1">
        <v>1644000000</v>
      </c>
      <c r="Q103" s="1">
        <v>1605000000</v>
      </c>
      <c r="R103" s="1">
        <v>1419000000</v>
      </c>
      <c r="S103" s="1">
        <v>1540000000</v>
      </c>
      <c r="T103" s="1">
        <v>1130000000</v>
      </c>
      <c r="U103" s="1">
        <v>2262000000</v>
      </c>
      <c r="V103" s="1">
        <v>3991000000</v>
      </c>
      <c r="W103" s="1">
        <v>5421000000</v>
      </c>
      <c r="X103" s="1">
        <v>10320000000</v>
      </c>
      <c r="Y103" s="1">
        <v>8865000000</v>
      </c>
      <c r="Z103" s="1">
        <v>7426000000</v>
      </c>
      <c r="AA103" s="1">
        <v>9800000000</v>
      </c>
      <c r="AB103" s="1">
        <v>9123000000</v>
      </c>
      <c r="AC103" s="1">
        <v>9429000000</v>
      </c>
      <c r="AD103" s="1">
        <v>8406000000</v>
      </c>
      <c r="AE103" s="1">
        <v>7276000000</v>
      </c>
      <c r="AF103" s="1">
        <v>7495000000</v>
      </c>
      <c r="AG103" s="1">
        <v>10923000000</v>
      </c>
      <c r="AH103" s="1">
        <v>10430000000</v>
      </c>
      <c r="AI103" s="1">
        <v>11981000000</v>
      </c>
      <c r="AJ103" s="1">
        <v>10866000000</v>
      </c>
      <c r="AK103" s="1">
        <v>10985000000</v>
      </c>
      <c r="AL103" s="1">
        <v>16921000000</v>
      </c>
      <c r="AM103" s="1">
        <v>21375000000</v>
      </c>
      <c r="AT103" s="39" t="s">
        <v>144</v>
      </c>
      <c r="AU103" s="44">
        <f>AU99+AU101</f>
        <v>511173016920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1519049000</v>
      </c>
      <c r="L104" s="11">
        <v>940110000</v>
      </c>
      <c r="M104" s="11">
        <v>1036716000</v>
      </c>
      <c r="N104" s="11">
        <v>750000000</v>
      </c>
      <c r="O104" s="11">
        <v>1644000000</v>
      </c>
      <c r="P104" s="11">
        <v>1605000000</v>
      </c>
      <c r="Q104" s="11">
        <v>1419000000</v>
      </c>
      <c r="R104" s="11">
        <v>1540000000</v>
      </c>
      <c r="S104" s="11">
        <v>1130000000</v>
      </c>
      <c r="T104" s="11">
        <v>2262000000</v>
      </c>
      <c r="U104" s="11">
        <v>3991000000</v>
      </c>
      <c r="V104" s="11">
        <v>5421000000</v>
      </c>
      <c r="W104" s="11">
        <v>10320000000</v>
      </c>
      <c r="X104" s="11">
        <v>8865000000</v>
      </c>
      <c r="Y104" s="11">
        <v>7426000000</v>
      </c>
      <c r="Z104" s="11">
        <v>9800000000</v>
      </c>
      <c r="AA104" s="11">
        <v>9123000000</v>
      </c>
      <c r="AB104" s="11">
        <v>9429000000</v>
      </c>
      <c r="AC104" s="11">
        <v>8406000000</v>
      </c>
      <c r="AD104" s="11">
        <v>7276000000</v>
      </c>
      <c r="AE104" s="11">
        <v>7495000000</v>
      </c>
      <c r="AF104" s="11">
        <v>10923000000</v>
      </c>
      <c r="AG104" s="11">
        <v>10430000000</v>
      </c>
      <c r="AH104" s="11">
        <v>11981000000</v>
      </c>
      <c r="AI104" s="11">
        <v>10866000000</v>
      </c>
      <c r="AJ104" s="11">
        <v>10985000000</v>
      </c>
      <c r="AK104" s="11">
        <v>16921000000</v>
      </c>
      <c r="AL104" s="11">
        <v>21375000000</v>
      </c>
      <c r="AM104" s="11">
        <v>23365000000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0.46524064171123003</v>
      </c>
      <c r="H105" s="15">
        <f t="shared" ref="H105:AM105" si="8">(H106/G106)-1</f>
        <v>1.0401459854014599</v>
      </c>
      <c r="I105" s="15">
        <f t="shared" si="8"/>
        <v>0.49016100178890887</v>
      </c>
      <c r="J105" s="15">
        <f t="shared" si="8"/>
        <v>0.34153661464585827</v>
      </c>
      <c r="K105" s="15">
        <f t="shared" si="8"/>
        <v>0.10357046979865769</v>
      </c>
      <c r="L105" s="15">
        <f t="shared" si="8"/>
        <v>0.31784972916869392</v>
      </c>
      <c r="M105" s="15">
        <f t="shared" si="8"/>
        <v>0.22148010275500307</v>
      </c>
      <c r="N105" s="15">
        <f t="shared" si="8"/>
        <v>0.24925699432797033</v>
      </c>
      <c r="O105" s="15">
        <f t="shared" si="8"/>
        <v>0.73588709677419351</v>
      </c>
      <c r="P105" s="15">
        <f t="shared" si="8"/>
        <v>0.1533101045296168</v>
      </c>
      <c r="Q105" s="15">
        <f t="shared" si="8"/>
        <v>0.28499496475327302</v>
      </c>
      <c r="R105" s="15">
        <f t="shared" si="8"/>
        <v>0.11206896551724133</v>
      </c>
      <c r="S105" s="15">
        <f t="shared" si="8"/>
        <v>0.41226215644820297</v>
      </c>
      <c r="T105" s="15">
        <f t="shared" si="8"/>
        <v>0.32285429141716571</v>
      </c>
      <c r="U105" s="15">
        <f t="shared" si="8"/>
        <v>0.42776310826103359</v>
      </c>
      <c r="V105" s="15">
        <f t="shared" si="8"/>
        <v>8.454425363276119E-3</v>
      </c>
      <c r="W105" s="15">
        <f t="shared" si="8"/>
        <v>0.51899397432538641</v>
      </c>
      <c r="X105" s="15">
        <f t="shared" si="8"/>
        <v>-0.13659882718178684</v>
      </c>
      <c r="Y105" s="15">
        <f t="shared" si="8"/>
        <v>-0.31142628845385534</v>
      </c>
      <c r="Z105" s="15">
        <f t="shared" si="8"/>
        <v>0.41746446185088493</v>
      </c>
      <c r="AA105" s="15">
        <f t="shared" si="8"/>
        <v>0.10417519443307399</v>
      </c>
      <c r="AB105" s="15">
        <f t="shared" si="8"/>
        <v>9.3790546802595021E-2</v>
      </c>
      <c r="AC105" s="15">
        <f t="shared" si="8"/>
        <v>3.1181155736315969E-2</v>
      </c>
      <c r="AD105" s="15">
        <f t="shared" si="8"/>
        <v>-6.5899753492193902E-2</v>
      </c>
      <c r="AE105" s="15">
        <f t="shared" si="8"/>
        <v>0.14813511611541164</v>
      </c>
      <c r="AF105" s="15">
        <f t="shared" si="8"/>
        <v>0.254060680355501</v>
      </c>
      <c r="AG105" s="15">
        <f t="shared" si="8"/>
        <v>-1.1485826001955024E-2</v>
      </c>
      <c r="AH105" s="15">
        <f t="shared" si="8"/>
        <v>0.43053152039554998</v>
      </c>
      <c r="AI105" s="15">
        <f t="shared" si="8"/>
        <v>0.17946945476540233</v>
      </c>
      <c r="AJ105" s="15">
        <f t="shared" si="8"/>
        <v>0.20087912087912096</v>
      </c>
      <c r="AK105" s="15">
        <f t="shared" si="8"/>
        <v>0.22761102977061975</v>
      </c>
      <c r="AL105" s="15">
        <f t="shared" si="8"/>
        <v>-1.1628484818367091E-2</v>
      </c>
      <c r="AM105" s="15">
        <f t="shared" si="8"/>
        <v>0.17673085625219964</v>
      </c>
      <c r="AN105" s="15"/>
      <c r="AO105" s="15"/>
      <c r="AP105" s="15"/>
      <c r="AQ105" s="15"/>
      <c r="AR105" s="15"/>
      <c r="AS105" s="15"/>
      <c r="AT105" s="25" t="s">
        <v>108</v>
      </c>
      <c r="AU105" s="26">
        <f>(AU100*AU92)+(AU102*AU97)</f>
        <v>6.5544813078491929E-2</v>
      </c>
    </row>
    <row r="106" spans="1:47" ht="19" x14ac:dyDescent="0.25">
      <c r="A106" s="5" t="s">
        <v>90</v>
      </c>
      <c r="B106" s="1" t="s">
        <v>92</v>
      </c>
      <c r="C106" s="1" t="s">
        <v>92</v>
      </c>
      <c r="D106" s="1" t="s">
        <v>92</v>
      </c>
      <c r="E106" s="1" t="s">
        <v>92</v>
      </c>
      <c r="F106" s="1">
        <v>37400000</v>
      </c>
      <c r="G106" s="1">
        <v>54800000</v>
      </c>
      <c r="H106" s="1">
        <v>111800000</v>
      </c>
      <c r="I106" s="1">
        <v>166600000</v>
      </c>
      <c r="J106" s="1">
        <v>223500000</v>
      </c>
      <c r="K106" s="1">
        <v>246648000</v>
      </c>
      <c r="L106" s="1">
        <v>325045000</v>
      </c>
      <c r="M106" s="1">
        <v>397036000</v>
      </c>
      <c r="N106" s="1">
        <v>496000000</v>
      </c>
      <c r="O106" s="1">
        <v>861000000</v>
      </c>
      <c r="P106" s="1">
        <v>993000000</v>
      </c>
      <c r="Q106" s="1">
        <v>1276000000</v>
      </c>
      <c r="R106" s="1">
        <v>1419000000</v>
      </c>
      <c r="S106" s="1">
        <v>2004000000</v>
      </c>
      <c r="T106" s="1">
        <v>2651000000</v>
      </c>
      <c r="U106" s="1">
        <v>3785000000</v>
      </c>
      <c r="V106" s="1">
        <v>3817000000</v>
      </c>
      <c r="W106" s="1">
        <v>5798000000</v>
      </c>
      <c r="X106" s="1">
        <v>5006000000</v>
      </c>
      <c r="Y106" s="1">
        <v>3447000000</v>
      </c>
      <c r="Z106" s="1">
        <v>4886000000</v>
      </c>
      <c r="AA106" s="1">
        <v>5395000000</v>
      </c>
      <c r="AB106" s="1">
        <v>5901000000</v>
      </c>
      <c r="AC106" s="1">
        <v>6085000000</v>
      </c>
      <c r="AD106" s="1">
        <v>5684000000</v>
      </c>
      <c r="AE106" s="1">
        <v>6526000000</v>
      </c>
      <c r="AF106" s="1">
        <v>8184000000</v>
      </c>
      <c r="AG106" s="1">
        <v>8090000000</v>
      </c>
      <c r="AH106" s="1">
        <v>11573000000</v>
      </c>
      <c r="AI106" s="1">
        <v>13650000000</v>
      </c>
      <c r="AJ106" s="1">
        <v>16392000000</v>
      </c>
      <c r="AK106" s="1">
        <v>20123000000</v>
      </c>
      <c r="AL106" s="1">
        <v>19889000000</v>
      </c>
      <c r="AM106" s="1">
        <v>23404000000</v>
      </c>
      <c r="AN106" s="45">
        <f>AM106*(1+$AU$106)</f>
        <v>25509144252.459938</v>
      </c>
      <c r="AO106" s="45">
        <f t="shared" ref="AO106:AR106" si="9">AN106*(1+$AU$106)</f>
        <v>27803642133.516064</v>
      </c>
      <c r="AP106" s="45">
        <f t="shared" si="9"/>
        <v>30304525633.551285</v>
      </c>
      <c r="AQ106" s="45">
        <f t="shared" si="9"/>
        <v>33030358737.336765</v>
      </c>
      <c r="AR106" s="45">
        <f t="shared" si="9"/>
        <v>36001375223.945656</v>
      </c>
      <c r="AS106" s="46" t="s">
        <v>146</v>
      </c>
      <c r="AT106" s="47" t="s">
        <v>147</v>
      </c>
      <c r="AU106" s="48">
        <f>(SUM(AN4:AR4)/5)</f>
        <v>8.9948053856603177E-2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6"/>
      <c r="AO107" s="46"/>
      <c r="AP107" s="46"/>
      <c r="AQ107" s="46"/>
      <c r="AR107" s="49">
        <f>AR106*(1+AU107)/(AU108-AU107)</f>
        <v>1219893644823.8184</v>
      </c>
      <c r="AS107" s="50" t="s">
        <v>148</v>
      </c>
      <c r="AT107" s="51" t="s">
        <v>149</v>
      </c>
      <c r="AU107" s="52">
        <v>3.5000000000000003E-2</v>
      </c>
    </row>
    <row r="108" spans="1:47" ht="19" x14ac:dyDescent="0.25">
      <c r="AN108" s="49">
        <f t="shared" ref="AN108:AP108" si="10">AN107+AN106</f>
        <v>25509144252.459938</v>
      </c>
      <c r="AO108" s="49">
        <f t="shared" si="10"/>
        <v>27803642133.516064</v>
      </c>
      <c r="AP108" s="49">
        <f t="shared" si="10"/>
        <v>30304525633.551285</v>
      </c>
      <c r="AQ108" s="49">
        <f>AQ107+AQ106</f>
        <v>33030358737.336765</v>
      </c>
      <c r="AR108" s="49">
        <f>AR107+AR106</f>
        <v>1255895020047.7639</v>
      </c>
      <c r="AS108" s="50" t="s">
        <v>144</v>
      </c>
      <c r="AT108" s="53" t="s">
        <v>150</v>
      </c>
      <c r="AU108" s="54">
        <f>AU105</f>
        <v>6.5544813078491929E-2</v>
      </c>
    </row>
    <row r="109" spans="1:47" ht="19" x14ac:dyDescent="0.25">
      <c r="AN109" s="55" t="s">
        <v>151</v>
      </c>
      <c r="AO109" s="56"/>
    </row>
    <row r="110" spans="1:47" ht="20" x14ac:dyDescent="0.25">
      <c r="AN110" s="57" t="s">
        <v>152</v>
      </c>
      <c r="AO110" s="43">
        <f>NPV(AU108,AN108,AO108,AP108,AQ108,AR108)</f>
        <v>1013412858921.3618</v>
      </c>
    </row>
    <row r="111" spans="1:47" ht="20" x14ac:dyDescent="0.25">
      <c r="AN111" s="57" t="s">
        <v>153</v>
      </c>
      <c r="AO111" s="43">
        <f>AM40</f>
        <v>55822000000</v>
      </c>
    </row>
    <row r="112" spans="1:47" ht="20" x14ac:dyDescent="0.25">
      <c r="AN112" s="57" t="s">
        <v>140</v>
      </c>
      <c r="AO112" s="43">
        <f>AU99</f>
        <v>57623000000</v>
      </c>
    </row>
    <row r="113" spans="40:41" ht="20" x14ac:dyDescent="0.25">
      <c r="AN113" s="57" t="s">
        <v>154</v>
      </c>
      <c r="AO113" s="43">
        <f>AO110+AO111-AO112</f>
        <v>1011611858921.3618</v>
      </c>
    </row>
    <row r="114" spans="40:41" ht="20" x14ac:dyDescent="0.25">
      <c r="AN114" s="57" t="s">
        <v>159</v>
      </c>
      <c r="AO114" s="58">
        <f>AM34*(1+(AS16*5))</f>
        <v>915819472.61140954</v>
      </c>
    </row>
    <row r="115" spans="40:41" ht="20" x14ac:dyDescent="0.25">
      <c r="AN115" s="59" t="s">
        <v>155</v>
      </c>
      <c r="AO115" s="60">
        <f>AO113/AO114</f>
        <v>1104.5974552569901</v>
      </c>
    </row>
    <row r="116" spans="40:41" ht="20" x14ac:dyDescent="0.25">
      <c r="AN116" s="57" t="s">
        <v>156</v>
      </c>
      <c r="AO116" s="61" cm="1">
        <f t="array" ref="AO116">_FV(A1,"Price")</f>
        <v>486.2</v>
      </c>
    </row>
    <row r="117" spans="40:41" ht="20" x14ac:dyDescent="0.25">
      <c r="AN117" s="62" t="s">
        <v>157</v>
      </c>
      <c r="AO117" s="63">
        <f>AO115/AO116-1</f>
        <v>1.271899332079371</v>
      </c>
    </row>
    <row r="118" spans="40:41" ht="20" x14ac:dyDescent="0.25">
      <c r="AN118" s="62" t="s">
        <v>158</v>
      </c>
      <c r="AO118" s="64" t="str">
        <f>IF(AO115&gt;AO116,"BUY","SELL")</f>
        <v>BUY</v>
      </c>
    </row>
  </sheetData>
  <mergeCells count="6">
    <mergeCell ref="AT83:AU83"/>
    <mergeCell ref="AT84:AU84"/>
    <mergeCell ref="AT93:AU93"/>
    <mergeCell ref="AT98:AU98"/>
    <mergeCell ref="AT104:AU104"/>
    <mergeCell ref="AN109:AO109"/>
  </mergeCells>
  <hyperlinks>
    <hyperlink ref="A1" r:id="rId1" tooltip="https://roic.ai/company/UNH" display="ROIC.AI | UN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31766/0000950131-96-001401-index.html" xr:uid="{00000000-0004-0000-0000-00001F000000}"/>
    <hyperlink ref="L74" r:id="rId23" tooltip="https://www.sec.gov/Archives/edgar/data/731766/0000950131-96-001401-index.html" xr:uid="{00000000-0004-0000-0000-000020000000}"/>
    <hyperlink ref="M36" r:id="rId24" tooltip="https://www.sec.gov/Archives/edgar/data/731766/000091205797010848/0000912057-97-010848-index.html" xr:uid="{00000000-0004-0000-0000-000022000000}"/>
    <hyperlink ref="M74" r:id="rId25" tooltip="https://www.sec.gov/Archives/edgar/data/731766/000091205797010848/0000912057-97-01084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31766/000091205701505867/0000912057-01-505867-index.html" xr:uid="{00000000-0004-0000-0000-00002E000000}"/>
    <hyperlink ref="Q74" r:id="rId33" tooltip="https://www.sec.gov/Archives/edgar/data/731766/000091205701505867/0000912057-01-505867-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31766/000095013404003522/c82635e10vk.htm" xr:uid="{00000000-0004-0000-0000-000037000000}"/>
    <hyperlink ref="T74" r:id="rId39" tooltip="https://www.sec.gov/Archives/edgar/data/731766/000095013404003522/c82635e10vk.htm" xr:uid="{00000000-0004-0000-0000-000038000000}"/>
    <hyperlink ref="U36" r:id="rId40" tooltip="https://www.sec.gov/Archives/edgar/data/731766/000119312505039947/d10k.htm" xr:uid="{00000000-0004-0000-0000-00003A000000}"/>
    <hyperlink ref="U74" r:id="rId41" tooltip="https://www.sec.gov/Archives/edgar/data/731766/000119312505039947/d10k.htm" xr:uid="{00000000-0004-0000-0000-00003B000000}"/>
    <hyperlink ref="V36" r:id="rId42" tooltip="https://www.sec.gov/Archives/edgar/data/731766/000119312506038949/d10k.htm" xr:uid="{00000000-0004-0000-0000-00003D000000}"/>
    <hyperlink ref="V74" r:id="rId43" tooltip="https://www.sec.gov/Archives/edgar/data/731766/000119312506038949/d10k.htm" xr:uid="{00000000-0004-0000-0000-00003E000000}"/>
    <hyperlink ref="W36" r:id="rId44" tooltip="https://www.sec.gov/Archives/edgar/data/731766/000119312507046861/d10k.htm" xr:uid="{00000000-0004-0000-0000-000040000000}"/>
    <hyperlink ref="W74" r:id="rId45" tooltip="https://www.sec.gov/Archives/edgar/data/731766/000119312507046861/d10k.htm" xr:uid="{00000000-0004-0000-0000-000041000000}"/>
    <hyperlink ref="X36" r:id="rId46" tooltip="https://www.sec.gov/Archives/edgar/data/731766/000119312508035391/d10k.htm" xr:uid="{00000000-0004-0000-0000-000043000000}"/>
    <hyperlink ref="X74" r:id="rId47" tooltip="https://www.sec.gov/Archives/edgar/data/731766/000119312508035391/d10k.htm" xr:uid="{00000000-0004-0000-0000-000044000000}"/>
    <hyperlink ref="Y36" r:id="rId48" tooltip="https://www.sec.gov/Archives/edgar/data/731766/000119312509025587/0001193125-09-025587-index.html" xr:uid="{00000000-0004-0000-0000-000046000000}"/>
    <hyperlink ref="Y74" r:id="rId49" tooltip="https://www.sec.gov/Archives/edgar/data/731766/000119312509025587/0001193125-09-025587-index.html" xr:uid="{00000000-0004-0000-0000-000047000000}"/>
    <hyperlink ref="Z36" r:id="rId50" tooltip="https://www.sec.gov/Archives/edgar/data/731766/000119312510027229/0001193125-10-027229-index.html" xr:uid="{00000000-0004-0000-0000-000049000000}"/>
    <hyperlink ref="Z74" r:id="rId51" tooltip="https://www.sec.gov/Archives/edgar/data/731766/000119312510027229/0001193125-10-027229-index.html" xr:uid="{00000000-0004-0000-0000-00004A000000}"/>
    <hyperlink ref="AA36" r:id="rId52" tooltip="https://www.sec.gov/Archives/edgar/data/731766/000119312511030615/d10k.htm" xr:uid="{00000000-0004-0000-0000-00004C000000}"/>
    <hyperlink ref="AA74" r:id="rId53" tooltip="https://www.sec.gov/Archives/edgar/data/731766/000119312511030615/d10k.htm" xr:uid="{00000000-0004-0000-0000-00004D000000}"/>
    <hyperlink ref="AB36" r:id="rId54" tooltip="https://www.sec.gov/Archives/edgar/data/731766/000073176612000009/0000731766-12-000009-index.html" xr:uid="{00000000-0004-0000-0000-00004F000000}"/>
    <hyperlink ref="AB74" r:id="rId55" tooltip="https://www.sec.gov/Archives/edgar/data/731766/000073176612000009/0000731766-12-000009-index.html" xr:uid="{00000000-0004-0000-0000-000050000000}"/>
    <hyperlink ref="AC36" r:id="rId56" tooltip="https://www.sec.gov/Archives/edgar/data/731766/000073176613000005/0000731766-13-000005-index.html" xr:uid="{00000000-0004-0000-0000-000052000000}"/>
    <hyperlink ref="AC74" r:id="rId57" tooltip="https://www.sec.gov/Archives/edgar/data/731766/000073176613000005/0000731766-13-000005-index.html" xr:uid="{00000000-0004-0000-0000-000053000000}"/>
    <hyperlink ref="AD36" r:id="rId58" tooltip="https://www.sec.gov/Archives/edgar/data/731766/000073176614000008/unh2013123110-k.htm" xr:uid="{00000000-0004-0000-0000-000055000000}"/>
    <hyperlink ref="AD74" r:id="rId59" tooltip="https://www.sec.gov/Archives/edgar/data/731766/000073176614000008/unh2013123110-k.htm" xr:uid="{00000000-0004-0000-0000-000056000000}"/>
    <hyperlink ref="AE36" r:id="rId60" tooltip="https://www.sec.gov/Archives/edgar/data/731766/000073176615000007/unh2014123110-k.htm" xr:uid="{00000000-0004-0000-0000-000058000000}"/>
    <hyperlink ref="AE74" r:id="rId61" tooltip="https://www.sec.gov/Archives/edgar/data/731766/000073176615000007/unh2014123110-k.htm" xr:uid="{00000000-0004-0000-0000-000059000000}"/>
    <hyperlink ref="AF36" r:id="rId62" tooltip="https://www.sec.gov/Archives/edgar/data/731766/000073176616000058/0000731766-16-000058-index.html" xr:uid="{00000000-0004-0000-0000-00005B000000}"/>
    <hyperlink ref="AF74" r:id="rId63" tooltip="https://www.sec.gov/Archives/edgar/data/731766/000073176616000058/0000731766-16-000058-index.html" xr:uid="{00000000-0004-0000-0000-00005C000000}"/>
    <hyperlink ref="AG36" r:id="rId64" tooltip="https://www.sec.gov/Archives/edgar/data/731766/000073176617000009/0000731766-17-000009-index.html" xr:uid="{00000000-0004-0000-0000-00005E000000}"/>
    <hyperlink ref="AG74" r:id="rId65" tooltip="https://www.sec.gov/Archives/edgar/data/731766/000073176617000009/0000731766-17-000009-index.html" xr:uid="{00000000-0004-0000-0000-00005F000000}"/>
    <hyperlink ref="AH36" r:id="rId66" tooltip="https://www.sec.gov/Archives/edgar/data/731766/000073176618000005/0000731766-18-000005-index.html" xr:uid="{00000000-0004-0000-0000-000061000000}"/>
    <hyperlink ref="AH74" r:id="rId67" tooltip="https://www.sec.gov/Archives/edgar/data/731766/000073176618000005/0000731766-18-000005-index.html" xr:uid="{00000000-0004-0000-0000-000062000000}"/>
    <hyperlink ref="AI36" r:id="rId68" tooltip="https://www.sec.gov/Archives/edgar/data/731766/000073176619000005/0000731766-19-000005-index.html" xr:uid="{00000000-0004-0000-0000-000064000000}"/>
    <hyperlink ref="AI74" r:id="rId69" tooltip="https://www.sec.gov/Archives/edgar/data/731766/000073176619000005/0000731766-19-000005-index.html" xr:uid="{00000000-0004-0000-0000-000065000000}"/>
    <hyperlink ref="AJ36" r:id="rId70" tooltip="https://www.sec.gov/Archives/edgar/data/731766/000073176620000006/0000731766-20-000006-index.html" xr:uid="{00000000-0004-0000-0000-000067000000}"/>
    <hyperlink ref="AJ74" r:id="rId71" tooltip="https://www.sec.gov/Archives/edgar/data/731766/000073176620000006/0000731766-20-000006-index.html" xr:uid="{00000000-0004-0000-0000-000068000000}"/>
    <hyperlink ref="AK36" r:id="rId72" tooltip="https://www.sec.gov/Archives/edgar/data/731766/000073176621000013/0000731766-21-000013-index.htm" xr:uid="{00000000-0004-0000-0000-00006A000000}"/>
    <hyperlink ref="AK74" r:id="rId73" tooltip="https://www.sec.gov/Archives/edgar/data/731766/000073176621000013/0000731766-21-000013-index.htm" xr:uid="{00000000-0004-0000-0000-00006B000000}"/>
    <hyperlink ref="AL36" r:id="rId74" tooltip="https://www.sec.gov/Archives/edgar/data/731766/000073176622000008/0000731766-22-000008-index.htm" xr:uid="{00000000-0004-0000-0000-00006D000000}"/>
    <hyperlink ref="AL74" r:id="rId75" tooltip="https://www.sec.gov/Archives/edgar/data/731766/000073176622000008/0000731766-22-000008-index.htm" xr:uid="{00000000-0004-0000-0000-00006E000000}"/>
    <hyperlink ref="AM36" r:id="rId76" tooltip="https://www.sec.gov/Archives/edgar/data/731766/000073176623000008/0000731766-23-000008-index.htm" xr:uid="{00000000-0004-0000-0000-000070000000}"/>
    <hyperlink ref="AM74" r:id="rId77" tooltip="https://www.sec.gov/Archives/edgar/data/731766/000073176623000008/0000731766-23-000008-index.htm" xr:uid="{00000000-0004-0000-0000-000071000000}"/>
    <hyperlink ref="AN1" r:id="rId78" display="https://finbox.com/NYSE:UNH/explorer/revenue_proj" xr:uid="{B230307B-F1F5-394B-BD2D-49884103137A}"/>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2023-03-13T19:01:40Z</dcterms:created>
  <dcterms:modified xsi:type="dcterms:W3CDTF">2023-04-20T07:53:23Z</dcterms:modified>
</cp:coreProperties>
</file>