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A1E03BF9-20C4-4644-A25C-31C9757B9C7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c r="AC106" i="1"/>
  <c r="AD106" i="1"/>
  <c r="AE106" i="1"/>
  <c r="AF106" i="1"/>
  <c r="AB106" i="1"/>
  <c r="AI101" i="1" a="1"/>
  <c r="AI101" i="1"/>
  <c r="AI95" i="1" a="1"/>
  <c r="AI95" i="1"/>
  <c r="AI86" i="1"/>
  <c r="AI87" i="1"/>
  <c r="AI99" i="1"/>
  <c r="AI103" i="1"/>
  <c r="AI100" i="1"/>
  <c r="AI85" i="1"/>
  <c r="AI88" i="1"/>
  <c r="AI89" i="1"/>
  <c r="AI90" i="1"/>
  <c r="AI91" i="1"/>
  <c r="AI92" i="1"/>
  <c r="AI102" i="1"/>
  <c r="AI97" i="1"/>
  <c r="AI105" i="1"/>
  <c r="AI108" i="1"/>
  <c r="AC111" i="1"/>
  <c r="AC112" i="1"/>
  <c r="AG16" i="1"/>
  <c r="AC114" i="1"/>
  <c r="AB4" i="1"/>
  <c r="AC4" i="1"/>
  <c r="AD4" i="1"/>
  <c r="AE4" i="1"/>
  <c r="AF4" i="1"/>
  <c r="AI106" i="1"/>
  <c r="AG19" i="1"/>
  <c r="AJ16" i="1"/>
  <c r="AI16" i="1"/>
  <c r="AH16" i="1"/>
  <c r="AJ13" i="1"/>
  <c r="AI13" i="1"/>
  <c r="AH13" i="1"/>
  <c r="AG13" i="1"/>
  <c r="AJ10" i="1"/>
  <c r="AI10" i="1"/>
  <c r="AH10" i="1"/>
  <c r="AG10" i="1"/>
  <c r="AJ7" i="1"/>
  <c r="AI7" i="1"/>
  <c r="AH7" i="1"/>
  <c r="AG7" i="1"/>
  <c r="AJ4" i="1"/>
  <c r="AI4" i="1"/>
  <c r="AH4" i="1"/>
  <c r="AG4" i="1"/>
  <c r="X105" i="1"/>
  <c r="Y105" i="1"/>
  <c r="Z105" i="1"/>
  <c r="AA105" i="1"/>
  <c r="X89" i="1"/>
  <c r="Y89" i="1"/>
  <c r="Z89" i="1"/>
  <c r="AA89" i="1"/>
  <c r="X80" i="1"/>
  <c r="Y80" i="1"/>
  <c r="Z80" i="1"/>
  <c r="AA80" i="1"/>
  <c r="X35" i="1"/>
  <c r="Y35" i="1"/>
  <c r="Z35" i="1"/>
  <c r="AA35" i="1"/>
  <c r="X29" i="1"/>
  <c r="Y29" i="1"/>
  <c r="Z29" i="1"/>
  <c r="AA29" i="1"/>
  <c r="X20" i="1"/>
  <c r="Y20" i="1"/>
  <c r="Z20" i="1"/>
  <c r="AA20" i="1"/>
  <c r="X13" i="1"/>
  <c r="Y13" i="1"/>
  <c r="Z13" i="1"/>
  <c r="AA13" i="1"/>
  <c r="X9" i="1"/>
  <c r="Y9" i="1"/>
  <c r="Z9" i="1"/>
  <c r="AA9"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AA4" i="1"/>
  <c r="Z4" i="1"/>
  <c r="Y4" i="1"/>
  <c r="X4" i="1"/>
  <c r="T4" i="1"/>
  <c r="S4" i="1"/>
  <c r="R4" i="1"/>
  <c r="Q4" i="1"/>
  <c r="P4" i="1"/>
  <c r="O4" i="1"/>
  <c r="N4" i="1"/>
  <c r="M4" i="1"/>
  <c r="L4" i="1"/>
  <c r="K4" i="1"/>
  <c r="J4" i="1"/>
  <c r="I4" i="1"/>
  <c r="H4" i="1"/>
  <c r="G4" i="1"/>
  <c r="F4" i="1"/>
  <c r="E4" i="1"/>
  <c r="D4" i="1"/>
  <c r="C4" i="1"/>
  <c r="AB108" i="1"/>
  <c r="AF107" i="1"/>
  <c r="AF108" i="1"/>
  <c r="AE108" i="1"/>
  <c r="AD108" i="1"/>
  <c r="AC108" i="1"/>
  <c r="AC110" i="1"/>
  <c r="AC113" i="1"/>
  <c r="AC115" i="1"/>
  <c r="AC117" i="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<sst xmlns="http://schemas.openxmlformats.org/spreadsheetml/2006/main" count="915" uniqueCount="160">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</sst>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WCN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891089108910895E-2"/>
          <c:y val="0.11174846986596723"/>
          <c:w val="0.86694389438943908"/>
          <c:h val="0.752529815055887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6200000</c:v>
                </c:pt>
                <c:pt idx="1">
                  <c:v>54000000</c:v>
                </c:pt>
                <c:pt idx="2">
                  <c:v>182600000</c:v>
                </c:pt>
                <c:pt idx="3">
                  <c:v>304355000</c:v>
                </c:pt>
                <c:pt idx="4">
                  <c:v>377533000</c:v>
                </c:pt>
                <c:pt idx="5">
                  <c:v>498661000</c:v>
                </c:pt>
                <c:pt idx="6">
                  <c:v>563509000</c:v>
                </c:pt>
                <c:pt idx="7">
                  <c:v>629363000</c:v>
                </c:pt>
                <c:pt idx="8">
                  <c:v>721899000</c:v>
                </c:pt>
                <c:pt idx="9">
                  <c:v>824354000</c:v>
                </c:pt>
                <c:pt idx="10">
                  <c:v>958541000</c:v>
                </c:pt>
                <c:pt idx="11">
                  <c:v>1049603000</c:v>
                </c:pt>
                <c:pt idx="12">
                  <c:v>1191393000</c:v>
                </c:pt>
                <c:pt idx="13">
                  <c:v>1319757000</c:v>
                </c:pt>
                <c:pt idx="14">
                  <c:v>1505366000</c:v>
                </c:pt>
                <c:pt idx="15">
                  <c:v>1661618000</c:v>
                </c:pt>
                <c:pt idx="16">
                  <c:v>1928795000</c:v>
                </c:pt>
                <c:pt idx="17">
                  <c:v>2079166000</c:v>
                </c:pt>
                <c:pt idx="18">
                  <c:v>2117287000</c:v>
                </c:pt>
                <c:pt idx="19">
                  <c:v>3375863000</c:v>
                </c:pt>
                <c:pt idx="20">
                  <c:v>4630488000</c:v>
                </c:pt>
                <c:pt idx="21">
                  <c:v>4922941000</c:v>
                </c:pt>
                <c:pt idx="22">
                  <c:v>5388679000</c:v>
                </c:pt>
                <c:pt idx="23">
                  <c:v>5445990000</c:v>
                </c:pt>
                <c:pt idx="24">
                  <c:v>6151361000</c:v>
                </c:pt>
                <c:pt idx="25">
                  <c:v>7211859000</c:v>
                </c:pt>
              </c:numCache>
            </c:numRef>
          </c:val>
          <c:extLst>
            <c:ext xmlns:c16="http://schemas.microsoft.com/office/drawing/2014/chart" uri="{C3380CC4-5D6E-409C-BE32-E72D297353CC}">
              <c16:uniqueId val="{00000000-40A6-D740-A4F1-7EBF427BFD1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-4200000</c:v>
                </c:pt>
                <c:pt idx="1">
                  <c:v>8500000</c:v>
                </c:pt>
                <c:pt idx="2">
                  <c:v>35100000</c:v>
                </c:pt>
                <c:pt idx="3">
                  <c:v>74694000</c:v>
                </c:pt>
                <c:pt idx="4">
                  <c:v>88190000</c:v>
                </c:pt>
                <c:pt idx="5">
                  <c:v>129751000</c:v>
                </c:pt>
                <c:pt idx="6">
                  <c:v>152579000</c:v>
                </c:pt>
                <c:pt idx="7">
                  <c:v>174651000</c:v>
                </c:pt>
                <c:pt idx="8">
                  <c:v>199048000</c:v>
                </c:pt>
                <c:pt idx="9">
                  <c:v>206855000</c:v>
                </c:pt>
                <c:pt idx="10">
                  <c:v>246808000</c:v>
                </c:pt>
                <c:pt idx="11">
                  <c:v>261385000</c:v>
                </c:pt>
                <c:pt idx="12">
                  <c:v>354309000</c:v>
                </c:pt>
                <c:pt idx="13">
                  <c:v>412028000</c:v>
                </c:pt>
                <c:pt idx="14">
                  <c:v>483817000</c:v>
                </c:pt>
                <c:pt idx="15">
                  <c:v>511157000</c:v>
                </c:pt>
                <c:pt idx="16">
                  <c:v>638014000</c:v>
                </c:pt>
                <c:pt idx="17">
                  <c:v>707478000</c:v>
                </c:pt>
                <c:pt idx="18">
                  <c:v>206314000</c:v>
                </c:pt>
                <c:pt idx="19">
                  <c:v>917205000</c:v>
                </c:pt>
                <c:pt idx="20">
                  <c:v>1265688000</c:v>
                </c:pt>
                <c:pt idx="21">
                  <c:v>1519448000</c:v>
                </c:pt>
                <c:pt idx="22">
                  <c:v>1597337000</c:v>
                </c:pt>
                <c:pt idx="23">
                  <c:v>1068849000</c:v>
                </c:pt>
                <c:pt idx="24">
                  <c:v>1746105000</c:v>
                </c:pt>
                <c:pt idx="25">
                  <c:v>2169915000</c:v>
                </c:pt>
              </c:numCache>
            </c:numRef>
          </c:val>
          <c:extLst>
            <c:ext xmlns:c16="http://schemas.microsoft.com/office/drawing/2014/chart" uri="{C3380CC4-5D6E-409C-BE32-E72D297353CC}">
              <c16:uniqueId val="{00000001-40A6-D740-A4F1-7EBF427BFD1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-9200000</c:v>
                </c:pt>
                <c:pt idx="1">
                  <c:v>-56400000</c:v>
                </c:pt>
                <c:pt idx="2">
                  <c:v>-230400000</c:v>
                </c:pt>
                <c:pt idx="3">
                  <c:v>28368000</c:v>
                </c:pt>
                <c:pt idx="4">
                  <c:v>46983000</c:v>
                </c:pt>
                <c:pt idx="5">
                  <c:v>71140000</c:v>
                </c:pt>
                <c:pt idx="6">
                  <c:v>87002000</c:v>
                </c:pt>
                <c:pt idx="7">
                  <c:v>108424000</c:v>
                </c:pt>
                <c:pt idx="8">
                  <c:v>102330000</c:v>
                </c:pt>
                <c:pt idx="9">
                  <c:v>107715000</c:v>
                </c:pt>
                <c:pt idx="10">
                  <c:v>94835000</c:v>
                </c:pt>
                <c:pt idx="11">
                  <c:v>156913000</c:v>
                </c:pt>
                <c:pt idx="12">
                  <c:v>175386000</c:v>
                </c:pt>
                <c:pt idx="13">
                  <c:v>193567000</c:v>
                </c:pt>
                <c:pt idx="14">
                  <c:v>246246000</c:v>
                </c:pt>
                <c:pt idx="15">
                  <c:v>262810000</c:v>
                </c:pt>
                <c:pt idx="16">
                  <c:v>274187000</c:v>
                </c:pt>
                <c:pt idx="17">
                  <c:v>303943000</c:v>
                </c:pt>
                <c:pt idx="18">
                  <c:v>338166000</c:v>
                </c:pt>
                <c:pt idx="19">
                  <c:v>450589000</c:v>
                </c:pt>
                <c:pt idx="20">
                  <c:v>707973000</c:v>
                </c:pt>
                <c:pt idx="21">
                  <c:v>865090000</c:v>
                </c:pt>
                <c:pt idx="22">
                  <c:v>874458000</c:v>
                </c:pt>
                <c:pt idx="23">
                  <c:v>743960000</c:v>
                </c:pt>
                <c:pt idx="24">
                  <c:v>953914000</c:v>
                </c:pt>
                <c:pt idx="25">
                  <c:v>1109815000</c:v>
                </c:pt>
              </c:numCache>
            </c:numRef>
          </c:val>
          <c:extLst>
            <c:ext xmlns:c16="http://schemas.microsoft.com/office/drawing/2014/chart" uri="{C3380CC4-5D6E-409C-BE32-E72D297353CC}">
              <c16:uniqueId val="{00000002-40A6-D740-A4F1-7EBF427BFD1A}"/>
            </c:ext>
          </c:extLst>
        </c:ser>
        <c:dLbls>
          <c:showLegendKey val="0"/>
          <c:showVal val="0"/>
          <c:showCatName val="0"/>
          <c:showSerName val="0"/>
          <c:showPercent val="0"/>
          <c:showBubbleSize val="0"/>
        </c:dLbls>
        <c:gapWidth val="100"/>
        <c:overlap val="-24"/>
        <c:axId val="1399407456"/>
        <c:axId val="1399706848"/>
      </c:barChart>
      <c:catAx>
        <c:axId val="13994074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9706848"/>
        <c:crosses val="autoZero"/>
        <c:auto val="1"/>
        <c:lblAlgn val="ctr"/>
        <c:lblOffset val="100"/>
        <c:noMultiLvlLbl val="0"/>
      </c:catAx>
      <c:valAx>
        <c:axId val="1399706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99407456"/>
        <c:crosses val="autoZero"/>
        <c:crossBetween val="between"/>
      </c:valAx>
      <c:spPr>
        <a:noFill/>
        <a:ln>
          <a:noFill/>
        </a:ln>
        <a:effectLst/>
      </c:spPr>
    </c:plotArea>
    <c:legend>
      <c:legendPos val="b"/>
      <c:layout>
        <c:manualLayout>
          <c:xMode val="edge"/>
          <c:yMode val="edge"/>
          <c:x val="0.36278682986408878"/>
          <c:y val="0.92548543121764382"/>
          <c:w val="0.30255367584002496"/>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108</xdr:row>
      <xdr:rowOff>17462</xdr:rowOff>
    </xdr:from>
    <xdr:to>
      <xdr:col>35</xdr:col>
      <xdr:colOff>15875</xdr:colOff>
      <xdr:row>132</xdr:row>
      <xdr:rowOff>206374</xdr:rowOff>
    </xdr:to>
    <xdr:graphicFrame macro="">
      <xdr:nvGraphicFramePr>
        <xdr:cNvPr id="2" name="Chart 1">
          <a:extLst>
            <a:ext uri="{FF2B5EF4-FFF2-40B4-BE49-F238E27FC236}">
              <a16:creationId xmlns:a16="http://schemas.microsoft.com/office/drawing/2014/main" id="{70D211CD-4457-6524-0C82-20B96BCFF9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https://www.bing.com/financeapi/forcetrigger?t=ab1rsm&amp;q=XTSE%3aWCN&amp;form=skydnc</v>
    <v>Learn more on Bing</v>
  </rv>
  <rv s="1">
    <v>0</v>
    <v>WASTE CONNECTIONS, INC. (XTSE:WCN)</v>
    <v>2</v>
    <v>3</v>
    <v>Finance</v>
    <v>4</v>
    <v>en-US</v>
    <v>ab1rsm</v>
    <v>268435456</v>
    <v>1</v>
    <v>Powered by Refinitiv</v>
    <v>196.61500000000001</v>
    <v>148.05000000000001</v>
    <v>0.58360000000000001</v>
    <v>0.93</v>
    <v>4.8570000000000002E-3</v>
    <v>0</v>
    <v>0</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193.31</v>
    <v>Professional &amp; Commercial Services</v>
    <v>Stock</v>
    <v>45035.833333333336</v>
    <v>0</v>
    <v>191.73</v>
    <v>49291520000</v>
    <v>WASTE CONNECTIONS, INC.</v>
    <v>WASTE CONNECTIONS, INC.</v>
    <v>192.01</v>
    <v>43.88</v>
    <v>191.46</v>
    <v>192.39</v>
    <v>192.39</v>
    <v>257546900</v>
    <v>WCN</v>
    <v>WASTE CONNECTIONS, INC. (XTSE:WCN)</v>
    <v>250054</v>
    <v>221850</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18220/000114420418009150/0001144204-18-009150-index.htm" TargetMode="External"/><Relationship Id="rId47" Type="http://schemas.openxmlformats.org/officeDocument/2006/relationships/hyperlink" Target="https://www.sec.gov/Archives/edgar/data/1318220/000155837020000746/0001558370-20-000746-index.htm" TargetMode="External"/><Relationship Id="rId50" Type="http://schemas.openxmlformats.org/officeDocument/2006/relationships/hyperlink" Target="https://www.sec.gov/Archives/edgar/data/1318220/000155837022001308/0001558370-22-001308-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1318220/000114420417011069/0001144204-17-011069-index.htm" TargetMode="External"/><Relationship Id="rId45" Type="http://schemas.openxmlformats.org/officeDocument/2006/relationships/hyperlink" Target="https://www.sec.gov/Archives/edgar/data/1318220/000114420419007493/0001144204-19-007493-index.htm" TargetMode="External"/><Relationship Id="rId53" Type="http://schemas.openxmlformats.org/officeDocument/2006/relationships/hyperlink" Target="https://www.sec.gov/Archives/edgar/data/1318220/000155837023001404/0001558370-23-001404-index.htm"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318220/000114420419007493/0001144204-19-007493-index.htm" TargetMode="External"/><Relationship Id="rId52" Type="http://schemas.openxmlformats.org/officeDocument/2006/relationships/hyperlink" Target="https://www.sec.gov/Archives/edgar/data/1318220/000155837023001404/0001558370-23-00140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18220/000114420418009150/0001144204-18-009150-index.htm" TargetMode="External"/><Relationship Id="rId48" Type="http://schemas.openxmlformats.org/officeDocument/2006/relationships/hyperlink" Target="https://www.sec.gov/Archives/edgar/data/1318220/000155837021001174/0001558370-21-001174-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18220/000155837022001308/0001558370-22-0013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1318220/000155837020000746/0001558370-20-00074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318220/000114420417011069/0001144204-17-011069-index.htm" TargetMode="External"/><Relationship Id="rId54" Type="http://schemas.openxmlformats.org/officeDocument/2006/relationships/hyperlink" Target="https://finbox.com/NYSE:WCN/explorer/revenue_proj" TargetMode="External"/><Relationship Id="rId1" Type="http://schemas.openxmlformats.org/officeDocument/2006/relationships/hyperlink" Target="https://roic.ai/company/WC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318220/000155837021001174/0001558370-21-00117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AA83" activePane="bottomRight" state="frozen"/>
      <selection pane="topRight"/>
      <selection pane="bottomLeft"/>
      <selection pane="bottomRight" activeCell="AD95" sqref="AD95"/>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c r="AG2" s="9"/>
      <c r="AH2" s="9"/>
      <c r="AI2" s="9"/>
      <c r="AJ2" s="9"/>
    </row>
    <row r="3" spans="1:36" ht="40" x14ac:dyDescent="0.25">
      <c r="A3" s="5" t="s">
        <v>1</v>
      </c>
      <c r="B3" s="1">
        <v>6200000</v>
      </c>
      <c r="C3" s="1">
        <v>54000000</v>
      </c>
      <c r="D3" s="1">
        <v>182600000</v>
      </c>
      <c r="E3" s="1">
        <v>304355000</v>
      </c>
      <c r="F3" s="1">
        <v>377533000</v>
      </c>
      <c r="G3" s="1">
        <v>498661000</v>
      </c>
      <c r="H3" s="1">
        <v>563509000</v>
      </c>
      <c r="I3" s="1">
        <v>629363000</v>
      </c>
      <c r="J3" s="1">
        <v>721899000</v>
      </c>
      <c r="K3" s="1">
        <v>824354000</v>
      </c>
      <c r="L3" s="1">
        <v>958541000</v>
      </c>
      <c r="M3" s="1">
        <v>1049603000</v>
      </c>
      <c r="N3" s="1">
        <v>1191393000</v>
      </c>
      <c r="O3" s="1">
        <v>1319757000</v>
      </c>
      <c r="P3" s="1">
        <v>1505366000</v>
      </c>
      <c r="Q3" s="1">
        <v>1661618000</v>
      </c>
      <c r="R3" s="1">
        <v>1928795000</v>
      </c>
      <c r="S3" s="1">
        <v>2079166000</v>
      </c>
      <c r="T3" s="1">
        <v>2117287000</v>
      </c>
      <c r="U3" s="1">
        <v>3375863000</v>
      </c>
      <c r="V3" s="1">
        <v>4630488000</v>
      </c>
      <c r="W3" s="1">
        <v>4922941000</v>
      </c>
      <c r="X3" s="1">
        <v>5388679000</v>
      </c>
      <c r="Y3" s="1">
        <v>5445990000</v>
      </c>
      <c r="Z3" s="1">
        <v>6151361000</v>
      </c>
      <c r="AA3" s="1">
        <v>7211859000</v>
      </c>
      <c r="AB3" s="28">
        <v>8090000000</v>
      </c>
      <c r="AC3" s="28">
        <v>8644000000</v>
      </c>
      <c r="AD3" s="28">
        <v>9388000000</v>
      </c>
      <c r="AE3" s="28">
        <v>10399000000</v>
      </c>
      <c r="AF3" s="28">
        <v>11194000000</v>
      </c>
      <c r="AG3" s="18" t="s">
        <v>109</v>
      </c>
      <c r="AH3" s="19" t="s">
        <v>110</v>
      </c>
      <c r="AI3" s="19" t="s">
        <v>111</v>
      </c>
      <c r="AJ3" s="19" t="s">
        <v>112</v>
      </c>
    </row>
    <row r="4" spans="1:36" ht="19" x14ac:dyDescent="0.25">
      <c r="A4" s="14" t="s">
        <v>94</v>
      </c>
      <c r="B4" s="1"/>
      <c r="C4" s="15">
        <f>(C3/B3)-1</f>
        <v>7.7096774193548381</v>
      </c>
      <c r="D4" s="15">
        <f>(D3/C3)-1</f>
        <v>2.3814814814814813</v>
      </c>
      <c r="E4" s="15">
        <f>(E3/D3)-1</f>
        <v>0.66678532311062422</v>
      </c>
      <c r="F4" s="15">
        <f t="shared" ref="F4:AF4" si="0">(F3/E3)-1</f>
        <v>0.24043633257216079</v>
      </c>
      <c r="G4" s="15">
        <f t="shared" si="0"/>
        <v>0.32084082715948004</v>
      </c>
      <c r="H4" s="16">
        <f t="shared" si="0"/>
        <v>0.13004425852432822</v>
      </c>
      <c r="I4" s="16">
        <f t="shared" si="0"/>
        <v>0.11686414946345125</v>
      </c>
      <c r="J4" s="16">
        <f t="shared" si="0"/>
        <v>0.14703120456715757</v>
      </c>
      <c r="K4" s="16">
        <f t="shared" si="0"/>
        <v>0.14192428580729444</v>
      </c>
      <c r="L4" s="16">
        <f t="shared" si="0"/>
        <v>0.16277836948689517</v>
      </c>
      <c r="M4" s="16">
        <f t="shared" si="0"/>
        <v>9.5000631167576621E-2</v>
      </c>
      <c r="N4" s="16">
        <f t="shared" si="0"/>
        <v>0.13508917181067503</v>
      </c>
      <c r="O4" s="16">
        <f t="shared" si="0"/>
        <v>0.10774278512631863</v>
      </c>
      <c r="P4" s="16">
        <f t="shared" si="0"/>
        <v>0.140638769106737</v>
      </c>
      <c r="Q4" s="16">
        <f t="shared" si="0"/>
        <v>0.10379668466007597</v>
      </c>
      <c r="R4" s="16">
        <f t="shared" si="0"/>
        <v>0.16079327498859541</v>
      </c>
      <c r="S4" s="16">
        <f t="shared" si="0"/>
        <v>7.7961110434234815E-2</v>
      </c>
      <c r="T4" s="16">
        <f t="shared" si="0"/>
        <v>1.8334755377877432E-2</v>
      </c>
      <c r="U4" s="16">
        <f t="shared" si="0"/>
        <v>0.59442862493370052</v>
      </c>
      <c r="V4" s="16">
        <f t="shared" si="0"/>
        <v>0.37164570955634169</v>
      </c>
      <c r="W4" s="16">
        <f t="shared" si="0"/>
        <v>6.3158137975954265E-2</v>
      </c>
      <c r="X4" s="16">
        <f t="shared" si="0"/>
        <v>9.4605643252681615E-2</v>
      </c>
      <c r="Y4" s="16">
        <f t="shared" si="0"/>
        <v>1.0635445161977453E-2</v>
      </c>
      <c r="Z4" s="16">
        <f t="shared" si="0"/>
        <v>0.12952117062278856</v>
      </c>
      <c r="AA4" s="16">
        <f t="shared" si="0"/>
        <v>0.17240054680582073</v>
      </c>
      <c r="AB4" s="16">
        <f t="shared" si="0"/>
        <v>0.12176347319047687</v>
      </c>
      <c r="AC4" s="16">
        <f t="shared" si="0"/>
        <v>6.8479604449938281E-2</v>
      </c>
      <c r="AD4" s="16">
        <f t="shared" si="0"/>
        <v>8.6071263304025925E-2</v>
      </c>
      <c r="AE4" s="16">
        <f t="shared" si="0"/>
        <v>0.10769066893907109</v>
      </c>
      <c r="AF4" s="16">
        <f t="shared" si="0"/>
        <v>7.6449658621021266E-2</v>
      </c>
      <c r="AG4" s="17">
        <f>(AA4+Z4+Y4)/3</f>
        <v>0.10418572086352891</v>
      </c>
      <c r="AH4" s="17">
        <f>(AA20+Z20+Y20)/3</f>
        <v>0.18183094158833388</v>
      </c>
      <c r="AI4" s="17">
        <f>(AA29+Z29+Y29)/3</f>
        <v>0.58057906421261396</v>
      </c>
      <c r="AJ4" s="17">
        <f>(AA105+Z105+Y105)/3</f>
        <v>9.8803790180486642E-2</v>
      </c>
    </row>
    <row r="5" spans="1:36" ht="19" x14ac:dyDescent="0.25">
      <c r="A5" s="5" t="s">
        <v>2</v>
      </c>
      <c r="B5" s="1">
        <v>3800000</v>
      </c>
      <c r="C5" s="1">
        <v>36400000</v>
      </c>
      <c r="D5" s="1">
        <v>111300000</v>
      </c>
      <c r="E5" s="1">
        <v>174510000</v>
      </c>
      <c r="F5" s="1">
        <v>210590000</v>
      </c>
      <c r="G5" s="1">
        <v>281331000</v>
      </c>
      <c r="H5" s="1">
        <v>316841000</v>
      </c>
      <c r="I5" s="1">
        <v>359542000</v>
      </c>
      <c r="J5" s="1">
        <v>416883000</v>
      </c>
      <c r="K5" s="1">
        <v>492766000</v>
      </c>
      <c r="L5" s="1">
        <v>566089000</v>
      </c>
      <c r="M5" s="1">
        <v>628075000</v>
      </c>
      <c r="N5" s="1">
        <v>692415000</v>
      </c>
      <c r="O5" s="1">
        <v>749487000</v>
      </c>
      <c r="P5" s="1">
        <v>857580000</v>
      </c>
      <c r="Q5" s="1">
        <v>956357000</v>
      </c>
      <c r="R5" s="1">
        <v>1064819000</v>
      </c>
      <c r="S5" s="1">
        <v>1138388000</v>
      </c>
      <c r="T5" s="1">
        <v>1177409000</v>
      </c>
      <c r="U5" s="1">
        <v>1957712000</v>
      </c>
      <c r="V5" s="1">
        <v>2704775000</v>
      </c>
      <c r="W5" s="1">
        <v>2865704000</v>
      </c>
      <c r="X5" s="1">
        <v>3198757000</v>
      </c>
      <c r="Y5" s="1">
        <v>3276808000</v>
      </c>
      <c r="Z5" s="1">
        <v>3654074000</v>
      </c>
      <c r="AA5" s="1">
        <v>4336012000</v>
      </c>
    </row>
    <row r="6" spans="1:36" ht="20" x14ac:dyDescent="0.25">
      <c r="A6" s="6" t="s">
        <v>3</v>
      </c>
      <c r="B6" s="10">
        <v>2400000</v>
      </c>
      <c r="C6" s="10">
        <v>17600000</v>
      </c>
      <c r="D6" s="10">
        <v>71300000</v>
      </c>
      <c r="E6" s="10">
        <v>129845000</v>
      </c>
      <c r="F6" s="10">
        <v>166943000</v>
      </c>
      <c r="G6" s="10">
        <v>217330000</v>
      </c>
      <c r="H6" s="10">
        <v>246668000</v>
      </c>
      <c r="I6" s="10">
        <v>269821000</v>
      </c>
      <c r="J6" s="10">
        <v>305016000</v>
      </c>
      <c r="K6" s="10">
        <v>331588000</v>
      </c>
      <c r="L6" s="10">
        <v>392452000</v>
      </c>
      <c r="M6" s="10">
        <v>421528000</v>
      </c>
      <c r="N6" s="10">
        <v>498978000</v>
      </c>
      <c r="O6" s="10">
        <v>570270000</v>
      </c>
      <c r="P6" s="10">
        <v>647786000</v>
      </c>
      <c r="Q6" s="10">
        <v>705261000</v>
      </c>
      <c r="R6" s="10">
        <v>863976000</v>
      </c>
      <c r="S6" s="10">
        <v>940778000</v>
      </c>
      <c r="T6" s="10">
        <v>939878000</v>
      </c>
      <c r="U6" s="10">
        <v>1418151000</v>
      </c>
      <c r="V6" s="10">
        <v>1925713000</v>
      </c>
      <c r="W6" s="10">
        <v>2057237000</v>
      </c>
      <c r="X6" s="10">
        <v>2189922000</v>
      </c>
      <c r="Y6" s="10">
        <v>2169182000</v>
      </c>
      <c r="Z6" s="10">
        <v>2497287000</v>
      </c>
      <c r="AA6" s="10">
        <v>2875847000</v>
      </c>
      <c r="AG6" s="18" t="s">
        <v>113</v>
      </c>
      <c r="AH6" s="19" t="s">
        <v>114</v>
      </c>
      <c r="AI6" s="19" t="s">
        <v>115</v>
      </c>
      <c r="AJ6" s="19" t="s">
        <v>116</v>
      </c>
    </row>
    <row r="7" spans="1:36" ht="19" x14ac:dyDescent="0.25">
      <c r="A7" s="5" t="s">
        <v>4</v>
      </c>
      <c r="B7" s="2">
        <v>0.3871</v>
      </c>
      <c r="C7" s="2">
        <v>0.32590000000000002</v>
      </c>
      <c r="D7" s="2">
        <v>0.39050000000000001</v>
      </c>
      <c r="E7" s="2">
        <v>0.42659999999999998</v>
      </c>
      <c r="F7" s="2">
        <v>0.44219999999999998</v>
      </c>
      <c r="G7" s="2">
        <v>0.43580000000000002</v>
      </c>
      <c r="H7" s="2">
        <v>0.43769999999999998</v>
      </c>
      <c r="I7" s="2">
        <v>0.42870000000000003</v>
      </c>
      <c r="J7" s="2">
        <v>0.42249999999999999</v>
      </c>
      <c r="K7" s="2">
        <v>0.4022</v>
      </c>
      <c r="L7" s="2">
        <v>0.40939999999999999</v>
      </c>
      <c r="M7" s="2">
        <v>0.40160000000000001</v>
      </c>
      <c r="N7" s="2">
        <v>0.41880000000000001</v>
      </c>
      <c r="O7" s="2">
        <v>0.43209999999999998</v>
      </c>
      <c r="P7" s="2">
        <v>0.43030000000000002</v>
      </c>
      <c r="Q7" s="2">
        <v>0.4244</v>
      </c>
      <c r="R7" s="2">
        <v>0.44790000000000002</v>
      </c>
      <c r="S7" s="2">
        <v>0.45250000000000001</v>
      </c>
      <c r="T7" s="2">
        <v>0.44390000000000002</v>
      </c>
      <c r="U7" s="2">
        <v>0.42009999999999997</v>
      </c>
      <c r="V7" s="2">
        <v>0.41589999999999999</v>
      </c>
      <c r="W7" s="2">
        <v>0.41789999999999999</v>
      </c>
      <c r="X7" s="2">
        <v>0.40639999999999998</v>
      </c>
      <c r="Y7" s="2">
        <v>0.39829999999999999</v>
      </c>
      <c r="Z7" s="2">
        <v>0.40600000000000003</v>
      </c>
      <c r="AA7" s="2">
        <v>0.39879999999999999</v>
      </c>
      <c r="AG7" s="17">
        <f>AA7</f>
        <v>0.39879999999999999</v>
      </c>
      <c r="AH7" s="20">
        <f>AA21</f>
        <v>0.3009</v>
      </c>
      <c r="AI7" s="20">
        <f>AA30</f>
        <v>0.1159</v>
      </c>
      <c r="AJ7" s="20">
        <f>AA106/AA3</f>
        <v>0.15388750667477</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95</v>
      </c>
      <c r="B9" s="15">
        <f>B8/B3</f>
        <v>0</v>
      </c>
      <c r="C9" s="15">
        <f t="shared" ref="C9:AA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v>474263000</v>
      </c>
      <c r="V10" s="1">
        <v>509638000</v>
      </c>
      <c r="W10" s="1">
        <v>524388000</v>
      </c>
      <c r="X10" s="1">
        <v>546278000</v>
      </c>
      <c r="Y10" s="1">
        <v>537632000</v>
      </c>
      <c r="Z10" s="1" t="s">
        <v>92</v>
      </c>
      <c r="AA10" s="1" t="s">
        <v>92</v>
      </c>
      <c r="AG10" s="17">
        <f>AA9</f>
        <v>0</v>
      </c>
      <c r="AH10" s="20">
        <f>AA13</f>
        <v>9.6572464880414335E-2</v>
      </c>
      <c r="AI10" s="20">
        <f>AA80</f>
        <v>8.8028620637203257E-3</v>
      </c>
      <c r="AJ10" s="20">
        <f>AA89</f>
        <v>0.12655225233882136</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row>
    <row r="12" spans="1:36" ht="20" x14ac:dyDescent="0.25">
      <c r="A12" s="5" t="s">
        <v>8</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v>474263000</v>
      </c>
      <c r="V12" s="1">
        <v>509638000</v>
      </c>
      <c r="W12" s="1">
        <v>524388000</v>
      </c>
      <c r="X12" s="1">
        <v>546278000</v>
      </c>
      <c r="Y12" s="1">
        <v>537632000</v>
      </c>
      <c r="Z12" s="1">
        <v>612337000</v>
      </c>
      <c r="AA12" s="1">
        <v>696467000</v>
      </c>
      <c r="AG12" s="18" t="s">
        <v>117</v>
      </c>
      <c r="AH12" s="19" t="s">
        <v>118</v>
      </c>
      <c r="AI12" s="19" t="s">
        <v>119</v>
      </c>
      <c r="AJ12" s="19" t="s">
        <v>120</v>
      </c>
    </row>
    <row r="13" spans="1:36" ht="19" x14ac:dyDescent="0.25">
      <c r="A13" s="14" t="s">
        <v>100</v>
      </c>
      <c r="B13" s="15" t="e">
        <f>B12/B3</f>
        <v>#VALUE!</v>
      </c>
      <c r="C13" s="15" t="e">
        <f t="shared" ref="C13:AA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f t="shared" si="2"/>
        <v>0.14048644746543329</v>
      </c>
      <c r="V13" s="15">
        <f t="shared" si="2"/>
        <v>0.11006140173562701</v>
      </c>
      <c r="W13" s="15">
        <f t="shared" si="2"/>
        <v>0.10651925343001267</v>
      </c>
      <c r="X13" s="15">
        <f t="shared" si="2"/>
        <v>0.10137512366203294</v>
      </c>
      <c r="Y13" s="15">
        <f t="shared" si="2"/>
        <v>9.8720710100459241E-2</v>
      </c>
      <c r="Z13" s="15">
        <f t="shared" si="2"/>
        <v>9.9544962488789066E-2</v>
      </c>
      <c r="AA13" s="15">
        <f t="shared" si="2"/>
        <v>9.6572464880414335E-2</v>
      </c>
      <c r="AG13" s="17">
        <f>AA28/AA72</f>
        <v>0.11755486025711037</v>
      </c>
      <c r="AH13" s="20">
        <f>AA28/AA54</f>
        <v>4.8770432556855856E-2</v>
      </c>
      <c r="AI13" s="20">
        <f>AA22/(AA72+AA56+AA61)</f>
        <v>8.7439757098255008E-2</v>
      </c>
      <c r="AJ13" s="21">
        <f>AA67/AA72</f>
        <v>1.4096757240214735</v>
      </c>
    </row>
    <row r="14" spans="1:36" ht="19" x14ac:dyDescent="0.25">
      <c r="A14" s="5" t="s">
        <v>9</v>
      </c>
      <c r="B14" s="1">
        <v>1800000</v>
      </c>
      <c r="C14" s="1">
        <v>9600000</v>
      </c>
      <c r="D14" s="1">
        <v>30700000</v>
      </c>
      <c r="E14" s="1">
        <v>52611000</v>
      </c>
      <c r="F14" s="1">
        <v>73024000</v>
      </c>
      <c r="G14" s="1">
        <v>86343000</v>
      </c>
      <c r="H14" s="1">
        <v>101714000</v>
      </c>
      <c r="I14" s="1">
        <v>119502000</v>
      </c>
      <c r="J14" s="1">
        <v>136967000</v>
      </c>
      <c r="K14" s="1">
        <v>160202000</v>
      </c>
      <c r="L14" s="1">
        <v>185443000</v>
      </c>
      <c r="M14" s="1">
        <v>209172000</v>
      </c>
      <c r="N14" s="1">
        <v>268303000</v>
      </c>
      <c r="O14" s="1">
        <v>297887000</v>
      </c>
      <c r="P14" s="1">
        <v>329067000</v>
      </c>
      <c r="Q14" s="1">
        <v>391038000</v>
      </c>
      <c r="R14" s="1">
        <v>466403000</v>
      </c>
      <c r="S14" s="1">
        <v>487418000</v>
      </c>
      <c r="T14" s="1">
        <v>506918000</v>
      </c>
      <c r="U14" s="1">
        <v>463912000</v>
      </c>
      <c r="V14" s="1">
        <v>632484000</v>
      </c>
      <c r="W14" s="1">
        <v>680487000</v>
      </c>
      <c r="X14" s="1">
        <v>743918000</v>
      </c>
      <c r="Y14" s="1" t="s">
        <v>92</v>
      </c>
      <c r="Z14" s="1">
        <v>813009000</v>
      </c>
      <c r="AA14" s="1">
        <v>918960000</v>
      </c>
    </row>
    <row r="15" spans="1:36" ht="20" x14ac:dyDescent="0.25">
      <c r="A15" s="5" t="s">
        <v>10</v>
      </c>
      <c r="B15" s="1">
        <v>1800000</v>
      </c>
      <c r="C15" s="1">
        <v>9600000</v>
      </c>
      <c r="D15" s="1">
        <v>30700000</v>
      </c>
      <c r="E15" s="1">
        <v>52611000</v>
      </c>
      <c r="F15" s="1">
        <v>73024000</v>
      </c>
      <c r="G15" s="1">
        <v>86343000</v>
      </c>
      <c r="H15" s="1">
        <v>101714000</v>
      </c>
      <c r="I15" s="1">
        <v>119502000</v>
      </c>
      <c r="J15" s="1">
        <v>136967000</v>
      </c>
      <c r="K15" s="1">
        <v>160202000</v>
      </c>
      <c r="L15" s="1">
        <v>185443000</v>
      </c>
      <c r="M15" s="1">
        <v>209172000</v>
      </c>
      <c r="N15" s="1">
        <v>268303000</v>
      </c>
      <c r="O15" s="1">
        <v>297887000</v>
      </c>
      <c r="P15" s="1">
        <v>329067000</v>
      </c>
      <c r="Q15" s="1">
        <v>391038000</v>
      </c>
      <c r="R15" s="1">
        <v>466403000</v>
      </c>
      <c r="S15" s="1">
        <v>487418000</v>
      </c>
      <c r="T15" s="1">
        <v>506918000</v>
      </c>
      <c r="U15" s="1">
        <v>938175000</v>
      </c>
      <c r="V15" s="1">
        <v>1142122000</v>
      </c>
      <c r="W15" s="1">
        <v>1204875000</v>
      </c>
      <c r="X15" s="1">
        <v>1290196000</v>
      </c>
      <c r="Y15" s="1">
        <v>537632000</v>
      </c>
      <c r="Z15" s="1">
        <v>1425346000</v>
      </c>
      <c r="AA15" s="1">
        <v>1615427000</v>
      </c>
      <c r="AG15" s="18" t="s">
        <v>121</v>
      </c>
      <c r="AH15" s="19" t="s">
        <v>122</v>
      </c>
      <c r="AI15" s="19" t="s">
        <v>123</v>
      </c>
      <c r="AJ15" s="19" t="s">
        <v>124</v>
      </c>
    </row>
    <row r="16" spans="1:36" ht="19" x14ac:dyDescent="0.25">
      <c r="A16" s="5" t="s">
        <v>11</v>
      </c>
      <c r="B16" s="1">
        <v>5600000</v>
      </c>
      <c r="C16" s="1">
        <v>46000000</v>
      </c>
      <c r="D16" s="1">
        <v>142000000</v>
      </c>
      <c r="E16" s="1">
        <v>227121000</v>
      </c>
      <c r="F16" s="1">
        <v>283614000</v>
      </c>
      <c r="G16" s="1">
        <v>367674000</v>
      </c>
      <c r="H16" s="1">
        <v>418555000</v>
      </c>
      <c r="I16" s="1">
        <v>479044000</v>
      </c>
      <c r="J16" s="1">
        <v>553850000</v>
      </c>
      <c r="K16" s="1">
        <v>652968000</v>
      </c>
      <c r="L16" s="1">
        <v>751532000</v>
      </c>
      <c r="M16" s="1">
        <v>837247000</v>
      </c>
      <c r="N16" s="1">
        <v>960718000</v>
      </c>
      <c r="O16" s="1">
        <v>1047374000</v>
      </c>
      <c r="P16" s="1">
        <v>1186647000</v>
      </c>
      <c r="Q16" s="1">
        <v>1347395000</v>
      </c>
      <c r="R16" s="1">
        <v>1531222000</v>
      </c>
      <c r="S16" s="1">
        <v>1625806000</v>
      </c>
      <c r="T16" s="1">
        <v>1684327000</v>
      </c>
      <c r="U16" s="1">
        <v>2895887000</v>
      </c>
      <c r="V16" s="1">
        <v>3846897000</v>
      </c>
      <c r="W16" s="1">
        <v>4070579000</v>
      </c>
      <c r="X16" s="1">
        <v>4488953000</v>
      </c>
      <c r="Y16" s="1">
        <v>3814440000</v>
      </c>
      <c r="Z16" s="1">
        <v>5079420000</v>
      </c>
      <c r="AA16" s="1">
        <v>5951439000</v>
      </c>
      <c r="AG16" s="29">
        <f>(AA35+Z35+Y35+X35+W35)/5</f>
        <v>-4.7491939435114986E-3</v>
      </c>
      <c r="AH16" s="30">
        <f>AI101/AA3</f>
        <v>6.8347869807216144</v>
      </c>
      <c r="AI16" s="30">
        <f>AI101/AA28</f>
        <v>58.984996326265886</v>
      </c>
      <c r="AJ16" s="31">
        <f>AI101/AA106</f>
        <v>44.41417713763105</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49161000</v>
      </c>
      <c r="O17" s="1">
        <v>40134000</v>
      </c>
      <c r="P17" s="1">
        <v>44520000</v>
      </c>
      <c r="Q17" s="1">
        <v>53037000</v>
      </c>
      <c r="R17" s="1">
        <v>73579000</v>
      </c>
      <c r="S17" s="1">
        <v>64674000</v>
      </c>
      <c r="T17" s="1">
        <v>64236000</v>
      </c>
      <c r="U17" s="1">
        <v>92709000</v>
      </c>
      <c r="V17" s="1">
        <v>125297000</v>
      </c>
      <c r="W17" s="1">
        <v>132104000</v>
      </c>
      <c r="X17" s="1">
        <v>147368000</v>
      </c>
      <c r="Y17" s="1">
        <v>162375000</v>
      </c>
      <c r="Z17" s="1">
        <v>162796000</v>
      </c>
      <c r="AA17" s="1">
        <v>202331000</v>
      </c>
    </row>
    <row r="18" spans="1:33" ht="20" x14ac:dyDescent="0.25">
      <c r="A18" s="5" t="s">
        <v>13</v>
      </c>
      <c r="B18" s="1">
        <v>1200000</v>
      </c>
      <c r="C18" s="1">
        <v>4300000</v>
      </c>
      <c r="D18" s="1">
        <v>15000000</v>
      </c>
      <c r="E18" s="1">
        <v>27195000</v>
      </c>
      <c r="F18" s="1">
        <v>37730000</v>
      </c>
      <c r="G18" s="1">
        <v>41172000</v>
      </c>
      <c r="H18" s="1">
        <v>49750000</v>
      </c>
      <c r="I18" s="1">
        <v>60632000</v>
      </c>
      <c r="J18" s="1">
        <v>67039000</v>
      </c>
      <c r="K18" s="1">
        <v>81103000</v>
      </c>
      <c r="L18" s="1">
        <v>87810000</v>
      </c>
      <c r="M18" s="1">
        <v>97429000</v>
      </c>
      <c r="N18" s="1">
        <v>130758000</v>
      </c>
      <c r="O18" s="1">
        <v>147456000</v>
      </c>
      <c r="P18" s="1">
        <v>167100000</v>
      </c>
      <c r="Q18" s="1">
        <v>193584000</v>
      </c>
      <c r="R18" s="1">
        <v>243864000</v>
      </c>
      <c r="S18" s="1">
        <v>257944000</v>
      </c>
      <c r="T18" s="1">
        <v>269434000</v>
      </c>
      <c r="U18" s="1">
        <v>463912000</v>
      </c>
      <c r="V18" s="1">
        <v>632484000</v>
      </c>
      <c r="W18" s="1">
        <v>680487000</v>
      </c>
      <c r="X18" s="1">
        <v>743918000</v>
      </c>
      <c r="Y18" s="1">
        <v>752404000</v>
      </c>
      <c r="Z18" s="1">
        <v>813009000</v>
      </c>
      <c r="AA18" s="1">
        <v>918960000</v>
      </c>
      <c r="AG18" s="18" t="s">
        <v>125</v>
      </c>
    </row>
    <row r="19" spans="1:33" ht="19" x14ac:dyDescent="0.25">
      <c r="A19" s="6" t="s">
        <v>14</v>
      </c>
      <c r="B19" s="10">
        <v>-4200000</v>
      </c>
      <c r="C19" s="10">
        <v>8500000</v>
      </c>
      <c r="D19" s="10">
        <v>35100000</v>
      </c>
      <c r="E19" s="10">
        <v>74694000</v>
      </c>
      <c r="F19" s="10">
        <v>88190000</v>
      </c>
      <c r="G19" s="10">
        <v>129751000</v>
      </c>
      <c r="H19" s="10">
        <v>152579000</v>
      </c>
      <c r="I19" s="10">
        <v>174651000</v>
      </c>
      <c r="J19" s="10">
        <v>199048000</v>
      </c>
      <c r="K19" s="10">
        <v>206855000</v>
      </c>
      <c r="L19" s="10">
        <v>246808000</v>
      </c>
      <c r="M19" s="10">
        <v>261385000</v>
      </c>
      <c r="N19" s="10">
        <v>354309000</v>
      </c>
      <c r="O19" s="10">
        <v>412028000</v>
      </c>
      <c r="P19" s="10">
        <v>483817000</v>
      </c>
      <c r="Q19" s="10">
        <v>511157000</v>
      </c>
      <c r="R19" s="10">
        <v>638014000</v>
      </c>
      <c r="S19" s="10">
        <v>707478000</v>
      </c>
      <c r="T19" s="10">
        <v>206314000</v>
      </c>
      <c r="U19" s="10">
        <v>917205000</v>
      </c>
      <c r="V19" s="10">
        <v>1265688000</v>
      </c>
      <c r="W19" s="10">
        <v>1519448000</v>
      </c>
      <c r="X19" s="10">
        <v>1597337000</v>
      </c>
      <c r="Y19" s="10">
        <v>1068849000</v>
      </c>
      <c r="Z19" s="10">
        <v>1746105000</v>
      </c>
      <c r="AA19" s="10">
        <v>2169915000</v>
      </c>
      <c r="AG19" s="32">
        <f>AA40-AA56-AA61</f>
        <v>-7018903000</v>
      </c>
    </row>
    <row r="20" spans="1:33" ht="19" customHeight="1" x14ac:dyDescent="0.25">
      <c r="A20" s="14" t="s">
        <v>101</v>
      </c>
      <c r="B20" s="1"/>
      <c r="C20" s="15">
        <f>(C19/B19)-1</f>
        <v>-3.0238095238095237</v>
      </c>
      <c r="D20" s="15">
        <f>(D19/C19)-1</f>
        <v>3.1294117647058828</v>
      </c>
      <c r="E20" s="15">
        <f>(E19/D19)-1</f>
        <v>1.1280341880341882</v>
      </c>
      <c r="F20" s="15">
        <f t="shared" ref="F20:W20" si="3">(F19/E19)-1</f>
        <v>0.18068385680242049</v>
      </c>
      <c r="G20" s="15">
        <f t="shared" si="3"/>
        <v>0.47126658351286999</v>
      </c>
      <c r="H20" s="15">
        <f t="shared" si="3"/>
        <v>0.17593698699817351</v>
      </c>
      <c r="I20" s="15">
        <f t="shared" si="3"/>
        <v>0.14465948787185656</v>
      </c>
      <c r="J20" s="15">
        <f t="shared" si="3"/>
        <v>0.13969001036352502</v>
      </c>
      <c r="K20" s="15">
        <f t="shared" si="3"/>
        <v>3.9221695269482826E-2</v>
      </c>
      <c r="L20" s="15">
        <f t="shared" si="3"/>
        <v>0.1931449566121195</v>
      </c>
      <c r="M20" s="15">
        <f t="shared" si="3"/>
        <v>5.9062104956079109E-2</v>
      </c>
      <c r="N20" s="15">
        <f t="shared" si="3"/>
        <v>0.35550624557644861</v>
      </c>
      <c r="O20" s="15">
        <f t="shared" si="3"/>
        <v>0.16290582514133134</v>
      </c>
      <c r="P20" s="15">
        <f t="shared" si="3"/>
        <v>0.17423330453270158</v>
      </c>
      <c r="Q20" s="15">
        <f t="shared" si="3"/>
        <v>5.6508969300375966E-2</v>
      </c>
      <c r="R20" s="15">
        <f t="shared" si="3"/>
        <v>0.2481761963545448</v>
      </c>
      <c r="S20" s="15">
        <f t="shared" si="3"/>
        <v>0.10887535383236102</v>
      </c>
      <c r="T20" s="15">
        <f t="shared" si="3"/>
        <v>-0.7083810379969413</v>
      </c>
      <c r="U20" s="15">
        <f t="shared" si="3"/>
        <v>3.4456750390181954</v>
      </c>
      <c r="V20" s="15">
        <f t="shared" si="3"/>
        <v>0.37994014424256295</v>
      </c>
      <c r="W20" s="15">
        <f t="shared" si="3"/>
        <v>0.20049174836136552</v>
      </c>
      <c r="X20" s="15">
        <f t="shared" ref="X20" si="4">(X19/W19)-1</f>
        <v>5.1261379132421681E-2</v>
      </c>
      <c r="Y20" s="15">
        <f t="shared" ref="Y20" si="5">(Y19/X19)-1</f>
        <v>-0.33085566790226484</v>
      </c>
      <c r="Z20" s="15">
        <f t="shared" ref="Z20" si="6">(Z19/Y19)-1</f>
        <v>0.63363113030933271</v>
      </c>
      <c r="AA20" s="15">
        <f t="shared" ref="AA20" si="7">(AA19/Z19)-1</f>
        <v>0.24271736235793373</v>
      </c>
    </row>
    <row r="21" spans="1:33" ht="19" x14ac:dyDescent="0.25">
      <c r="A21" s="5" t="s">
        <v>15</v>
      </c>
      <c r="B21" s="2">
        <v>-0.6774</v>
      </c>
      <c r="C21" s="2">
        <v>0.15740000000000001</v>
      </c>
      <c r="D21" s="2">
        <v>0.19220000000000001</v>
      </c>
      <c r="E21" s="2">
        <v>0.24540000000000001</v>
      </c>
      <c r="F21" s="2">
        <v>0.2336</v>
      </c>
      <c r="G21" s="2">
        <v>0.26019999999999999</v>
      </c>
      <c r="H21" s="2">
        <v>0.27079999999999999</v>
      </c>
      <c r="I21" s="2">
        <v>0.27750000000000002</v>
      </c>
      <c r="J21" s="2">
        <v>0.2757</v>
      </c>
      <c r="K21" s="2">
        <v>0.25090000000000001</v>
      </c>
      <c r="L21" s="2">
        <v>0.25750000000000001</v>
      </c>
      <c r="M21" s="2">
        <v>0.249</v>
      </c>
      <c r="N21" s="2">
        <v>0.2974</v>
      </c>
      <c r="O21" s="2">
        <v>0.31219999999999998</v>
      </c>
      <c r="P21" s="2">
        <v>0.32140000000000002</v>
      </c>
      <c r="Q21" s="2">
        <v>0.30759999999999998</v>
      </c>
      <c r="R21" s="2">
        <v>0.33079999999999998</v>
      </c>
      <c r="S21" s="2">
        <v>0.34029999999999999</v>
      </c>
      <c r="T21" s="2">
        <v>9.74E-2</v>
      </c>
      <c r="U21" s="2">
        <v>0.2717</v>
      </c>
      <c r="V21" s="2">
        <v>0.27329999999999999</v>
      </c>
      <c r="W21" s="2">
        <v>0.30859999999999999</v>
      </c>
      <c r="X21" s="2">
        <v>0.2964</v>
      </c>
      <c r="Y21" s="2">
        <v>0.1963</v>
      </c>
      <c r="Z21" s="2">
        <v>0.28389999999999999</v>
      </c>
      <c r="AA21" s="2">
        <v>0.3009</v>
      </c>
    </row>
    <row r="22" spans="1:33" ht="19" x14ac:dyDescent="0.25">
      <c r="A22" s="6" t="s">
        <v>16</v>
      </c>
      <c r="B22" s="10">
        <v>600000</v>
      </c>
      <c r="C22" s="10">
        <v>8000000</v>
      </c>
      <c r="D22" s="10">
        <v>40600000</v>
      </c>
      <c r="E22" s="10">
        <v>77234000</v>
      </c>
      <c r="F22" s="10">
        <v>93919000</v>
      </c>
      <c r="G22" s="10">
        <v>130987000</v>
      </c>
      <c r="H22" s="10">
        <v>144954000</v>
      </c>
      <c r="I22" s="10">
        <v>150319000</v>
      </c>
      <c r="J22" s="10">
        <v>168049000</v>
      </c>
      <c r="K22" s="10">
        <v>171386000</v>
      </c>
      <c r="L22" s="10">
        <v>207009000</v>
      </c>
      <c r="M22" s="10">
        <v>212356000</v>
      </c>
      <c r="N22" s="10">
        <v>230675000</v>
      </c>
      <c r="O22" s="10">
        <v>272383000</v>
      </c>
      <c r="P22" s="10">
        <v>318719000</v>
      </c>
      <c r="Q22" s="10">
        <v>316147000</v>
      </c>
      <c r="R22" s="10">
        <v>394720000</v>
      </c>
      <c r="S22" s="10">
        <v>449269000</v>
      </c>
      <c r="T22" s="10">
        <v>-61532000</v>
      </c>
      <c r="U22" s="10">
        <v>452298000</v>
      </c>
      <c r="V22" s="10">
        <v>627098000</v>
      </c>
      <c r="W22" s="10">
        <v>832244000</v>
      </c>
      <c r="X22" s="10">
        <v>837778000</v>
      </c>
      <c r="Y22" s="10">
        <v>412428000</v>
      </c>
      <c r="Z22" s="10">
        <v>1039625000</v>
      </c>
      <c r="AA22" s="10">
        <v>1242190000</v>
      </c>
    </row>
    <row r="23" spans="1:33" ht="19" x14ac:dyDescent="0.25">
      <c r="A23" s="5" t="s">
        <v>17</v>
      </c>
      <c r="B23" s="2">
        <v>9.6799999999999997E-2</v>
      </c>
      <c r="C23" s="2">
        <v>0.14810000000000001</v>
      </c>
      <c r="D23" s="2">
        <v>0.2223</v>
      </c>
      <c r="E23" s="2">
        <v>0.25380000000000003</v>
      </c>
      <c r="F23" s="2">
        <v>0.24879999999999999</v>
      </c>
      <c r="G23" s="2">
        <v>0.26269999999999999</v>
      </c>
      <c r="H23" s="2">
        <v>0.25719999999999998</v>
      </c>
      <c r="I23" s="2">
        <v>0.23880000000000001</v>
      </c>
      <c r="J23" s="2">
        <v>0.23280000000000001</v>
      </c>
      <c r="K23" s="2">
        <v>0.2079</v>
      </c>
      <c r="L23" s="2">
        <v>0.216</v>
      </c>
      <c r="M23" s="2">
        <v>0.20230000000000001</v>
      </c>
      <c r="N23" s="2">
        <v>0.19359999999999999</v>
      </c>
      <c r="O23" s="2">
        <v>0.2064</v>
      </c>
      <c r="P23" s="2">
        <v>0.2117</v>
      </c>
      <c r="Q23" s="2">
        <v>0.1903</v>
      </c>
      <c r="R23" s="2">
        <v>0.2046</v>
      </c>
      <c r="S23" s="2">
        <v>0.21609999999999999</v>
      </c>
      <c r="T23" s="2">
        <v>-2.9100000000000001E-2</v>
      </c>
      <c r="U23" s="2">
        <v>0.13400000000000001</v>
      </c>
      <c r="V23" s="2">
        <v>0.13539999999999999</v>
      </c>
      <c r="W23" s="2">
        <v>0.1691</v>
      </c>
      <c r="X23" s="2">
        <v>0.1555</v>
      </c>
      <c r="Y23" s="2">
        <v>7.5700000000000003E-2</v>
      </c>
      <c r="Z23" s="2">
        <v>0.16900000000000001</v>
      </c>
      <c r="AA23" s="2">
        <v>0.17219999999999999</v>
      </c>
    </row>
    <row r="24" spans="1:33" ht="19" x14ac:dyDescent="0.25">
      <c r="A24" s="5" t="s">
        <v>18</v>
      </c>
      <c r="B24" s="1">
        <v>-6000000</v>
      </c>
      <c r="C24" s="1">
        <v>-2800000</v>
      </c>
      <c r="D24" s="1">
        <v>-20500000</v>
      </c>
      <c r="E24" s="1">
        <v>-29735000</v>
      </c>
      <c r="F24" s="1">
        <v>-43274000</v>
      </c>
      <c r="G24" s="1">
        <v>-42408000</v>
      </c>
      <c r="H24" s="1">
        <v>-42407000</v>
      </c>
      <c r="I24" s="1">
        <v>-36061000</v>
      </c>
      <c r="J24" s="1">
        <v>-35461000</v>
      </c>
      <c r="K24" s="1">
        <v>-45634000</v>
      </c>
      <c r="L24" s="1">
        <v>-48011000</v>
      </c>
      <c r="M24" s="1">
        <v>-48400000</v>
      </c>
      <c r="N24" s="1">
        <v>-55299000</v>
      </c>
      <c r="O24" s="1">
        <v>-46907000</v>
      </c>
      <c r="P24" s="1">
        <v>-45590000</v>
      </c>
      <c r="Q24" s="1">
        <v>-51044000</v>
      </c>
      <c r="R24" s="1">
        <v>-73799000</v>
      </c>
      <c r="S24" s="1">
        <v>-63607000</v>
      </c>
      <c r="T24" s="1">
        <v>-64754000</v>
      </c>
      <c r="U24" s="1">
        <v>-90933000</v>
      </c>
      <c r="V24" s="1">
        <v>-118588000</v>
      </c>
      <c r="W24" s="1">
        <v>-125104000</v>
      </c>
      <c r="X24" s="1">
        <v>-131887000</v>
      </c>
      <c r="Y24" s="1">
        <v>-158514000</v>
      </c>
      <c r="Z24" s="1">
        <v>-268883000</v>
      </c>
      <c r="AA24" s="1">
        <v>-193227000</v>
      </c>
    </row>
    <row r="25" spans="1:33" ht="19" x14ac:dyDescent="0.25">
      <c r="A25" s="6" t="s">
        <v>19</v>
      </c>
      <c r="B25" s="10">
        <v>-5400000</v>
      </c>
      <c r="C25" s="10">
        <v>5200000</v>
      </c>
      <c r="D25" s="10">
        <v>20100000</v>
      </c>
      <c r="E25" s="10">
        <v>47499000</v>
      </c>
      <c r="F25" s="10">
        <v>50645000</v>
      </c>
      <c r="G25" s="10">
        <v>88579000</v>
      </c>
      <c r="H25" s="10">
        <v>102547000</v>
      </c>
      <c r="I25" s="10">
        <v>114258000</v>
      </c>
      <c r="J25" s="10">
        <v>132588000</v>
      </c>
      <c r="K25" s="10">
        <v>125752000</v>
      </c>
      <c r="L25" s="10">
        <v>158998000</v>
      </c>
      <c r="M25" s="10">
        <v>163956000</v>
      </c>
      <c r="N25" s="10">
        <v>175376000</v>
      </c>
      <c r="O25" s="10">
        <v>225476000</v>
      </c>
      <c r="P25" s="10">
        <v>273129000</v>
      </c>
      <c r="Q25" s="10">
        <v>265103000</v>
      </c>
      <c r="R25" s="10">
        <v>320921000</v>
      </c>
      <c r="S25" s="10">
        <v>385662000</v>
      </c>
      <c r="T25" s="10">
        <v>-126286000</v>
      </c>
      <c r="U25" s="10">
        <v>361365000</v>
      </c>
      <c r="V25" s="10">
        <v>508510000</v>
      </c>
      <c r="W25" s="10">
        <v>707140000</v>
      </c>
      <c r="X25" s="10">
        <v>705891000</v>
      </c>
      <c r="Y25" s="10">
        <v>253914000</v>
      </c>
      <c r="Z25" s="10">
        <v>770742000</v>
      </c>
      <c r="AA25" s="10">
        <v>1048963000</v>
      </c>
    </row>
    <row r="26" spans="1:33" ht="19" x14ac:dyDescent="0.25">
      <c r="A26" s="5" t="s">
        <v>20</v>
      </c>
      <c r="B26" s="2">
        <v>-0.871</v>
      </c>
      <c r="C26" s="2">
        <v>9.6299999999999997E-2</v>
      </c>
      <c r="D26" s="2">
        <v>0.1101</v>
      </c>
      <c r="E26" s="2">
        <v>0.15609999999999999</v>
      </c>
      <c r="F26" s="2">
        <v>0.1341</v>
      </c>
      <c r="G26" s="2">
        <v>0.17760000000000001</v>
      </c>
      <c r="H26" s="2">
        <v>0.182</v>
      </c>
      <c r="I26" s="2">
        <v>0.18149999999999999</v>
      </c>
      <c r="J26" s="2">
        <v>0.1837</v>
      </c>
      <c r="K26" s="2">
        <v>0.1525</v>
      </c>
      <c r="L26" s="2">
        <v>0.16589999999999999</v>
      </c>
      <c r="M26" s="2">
        <v>0.15620000000000001</v>
      </c>
      <c r="N26" s="2">
        <v>0.1472</v>
      </c>
      <c r="O26" s="2">
        <v>0.17080000000000001</v>
      </c>
      <c r="P26" s="2">
        <v>0.18140000000000001</v>
      </c>
      <c r="Q26" s="2">
        <v>0.1595</v>
      </c>
      <c r="R26" s="2">
        <v>0.16639999999999999</v>
      </c>
      <c r="S26" s="2">
        <v>0.1855</v>
      </c>
      <c r="T26" s="2">
        <v>-5.96E-2</v>
      </c>
      <c r="U26" s="2">
        <v>0.107</v>
      </c>
      <c r="V26" s="2">
        <v>0.10979999999999999</v>
      </c>
      <c r="W26" s="2">
        <v>0.14360000000000001</v>
      </c>
      <c r="X26" s="2">
        <v>0.13100000000000001</v>
      </c>
      <c r="Y26" s="2">
        <v>4.6600000000000003E-2</v>
      </c>
      <c r="Z26" s="2">
        <v>0.12529999999999999</v>
      </c>
      <c r="AA26" s="2">
        <v>0.1454</v>
      </c>
    </row>
    <row r="27" spans="1:33" ht="19" x14ac:dyDescent="0.25">
      <c r="A27" s="5" t="s">
        <v>21</v>
      </c>
      <c r="B27" s="1">
        <v>-300000</v>
      </c>
      <c r="C27" s="1">
        <v>2400000</v>
      </c>
      <c r="D27" s="1">
        <v>10900000</v>
      </c>
      <c r="E27" s="1">
        <v>19310000</v>
      </c>
      <c r="F27" s="1">
        <v>19932000</v>
      </c>
      <c r="G27" s="1">
        <v>33113000</v>
      </c>
      <c r="H27" s="1">
        <v>37233000</v>
      </c>
      <c r="I27" s="1">
        <v>41748000</v>
      </c>
      <c r="J27" s="1">
        <v>48066000</v>
      </c>
      <c r="K27" s="1">
        <v>48329000</v>
      </c>
      <c r="L27" s="1">
        <v>59917000</v>
      </c>
      <c r="M27" s="1">
        <v>58400000</v>
      </c>
      <c r="N27" s="1">
        <v>64565000</v>
      </c>
      <c r="O27" s="1">
        <v>89334000</v>
      </c>
      <c r="P27" s="1">
        <v>106958000</v>
      </c>
      <c r="Q27" s="1">
        <v>105443000</v>
      </c>
      <c r="R27" s="1">
        <v>124916000</v>
      </c>
      <c r="S27" s="1">
        <v>152335000</v>
      </c>
      <c r="T27" s="1">
        <v>-31592000</v>
      </c>
      <c r="U27" s="1">
        <v>114044000</v>
      </c>
      <c r="V27" s="1">
        <v>-68910000</v>
      </c>
      <c r="W27" s="1">
        <v>159986000</v>
      </c>
      <c r="X27" s="1">
        <v>139210000</v>
      </c>
      <c r="Y27" s="1">
        <v>-49922000</v>
      </c>
      <c r="Z27" s="1">
        <v>152253000</v>
      </c>
      <c r="AA27" s="1">
        <v>212962000</v>
      </c>
    </row>
    <row r="28" spans="1:33" ht="20" thickBot="1" x14ac:dyDescent="0.3">
      <c r="A28" s="7" t="s">
        <v>22</v>
      </c>
      <c r="B28" s="11">
        <v>-5100000</v>
      </c>
      <c r="C28" s="11">
        <v>1800000</v>
      </c>
      <c r="D28" s="11">
        <v>9200000</v>
      </c>
      <c r="E28" s="11">
        <v>28189000</v>
      </c>
      <c r="F28" s="11">
        <v>30528000</v>
      </c>
      <c r="G28" s="11">
        <v>55466000</v>
      </c>
      <c r="H28" s="11">
        <v>65596000</v>
      </c>
      <c r="I28" s="11">
        <v>72271000</v>
      </c>
      <c r="J28" s="11">
        <v>83943000</v>
      </c>
      <c r="K28" s="11">
        <v>77423000</v>
      </c>
      <c r="L28" s="11">
        <v>99081000</v>
      </c>
      <c r="M28" s="11">
        <v>105556000</v>
      </c>
      <c r="N28" s="11">
        <v>109825000</v>
      </c>
      <c r="O28" s="11">
        <v>135104000</v>
      </c>
      <c r="P28" s="11">
        <v>165239000</v>
      </c>
      <c r="Q28" s="11">
        <v>159093000</v>
      </c>
      <c r="R28" s="11">
        <v>195655000</v>
      </c>
      <c r="S28" s="11">
        <v>232525000</v>
      </c>
      <c r="T28" s="11">
        <v>-95764000</v>
      </c>
      <c r="U28" s="11">
        <v>246540000</v>
      </c>
      <c r="V28" s="11">
        <v>576817000</v>
      </c>
      <c r="W28" s="11">
        <v>546871000</v>
      </c>
      <c r="X28" s="11">
        <v>566841000</v>
      </c>
      <c r="Y28" s="11">
        <v>203992000</v>
      </c>
      <c r="Z28" s="11">
        <v>618047000</v>
      </c>
      <c r="AA28" s="11">
        <v>835662000</v>
      </c>
    </row>
    <row r="29" spans="1:33" ht="20" customHeight="1" thickTop="1" x14ac:dyDescent="0.25">
      <c r="A29" s="14" t="s">
        <v>102</v>
      </c>
      <c r="B29" s="1"/>
      <c r="C29" s="15">
        <f>(C28/B28)-1</f>
        <v>-1.3529411764705883</v>
      </c>
      <c r="D29" s="15">
        <f>(D28/C28)-1</f>
        <v>4.1111111111111107</v>
      </c>
      <c r="E29" s="15">
        <f>(E28/D28)-1</f>
        <v>2.064021739130435</v>
      </c>
      <c r="F29" s="15">
        <f t="shared" ref="F29:W29" si="8">(F28/E28)-1</f>
        <v>8.2975628791372547E-2</v>
      </c>
      <c r="G29" s="15">
        <f t="shared" si="8"/>
        <v>0.81688941299790363</v>
      </c>
      <c r="H29" s="15">
        <f t="shared" si="8"/>
        <v>0.18263440666354169</v>
      </c>
      <c r="I29" s="15">
        <f t="shared" si="8"/>
        <v>0.10175925361302518</v>
      </c>
      <c r="J29" s="15">
        <f t="shared" si="8"/>
        <v>0.16150323089482632</v>
      </c>
      <c r="K29" s="15">
        <f t="shared" si="8"/>
        <v>-7.7671753451747039E-2</v>
      </c>
      <c r="L29" s="15">
        <f t="shared" si="8"/>
        <v>0.27973599576353281</v>
      </c>
      <c r="M29" s="15">
        <f t="shared" si="8"/>
        <v>6.5350571754423159E-2</v>
      </c>
      <c r="N29" s="15">
        <f t="shared" si="8"/>
        <v>4.0442987608473313E-2</v>
      </c>
      <c r="O29" s="15">
        <f t="shared" si="8"/>
        <v>0.23017527885272027</v>
      </c>
      <c r="P29" s="15">
        <f t="shared" si="8"/>
        <v>0.22305039081004274</v>
      </c>
      <c r="Q29" s="15">
        <f t="shared" si="8"/>
        <v>-3.7194609020872793E-2</v>
      </c>
      <c r="R29" s="15">
        <f t="shared" si="8"/>
        <v>0.22981526528508489</v>
      </c>
      <c r="S29" s="15">
        <f t="shared" si="8"/>
        <v>0.18844394469857662</v>
      </c>
      <c r="T29" s="15">
        <f t="shared" si="8"/>
        <v>-1.4118438877540049</v>
      </c>
      <c r="U29" s="15">
        <f t="shared" si="8"/>
        <v>-3.57445386575331</v>
      </c>
      <c r="V29" s="15">
        <f t="shared" si="8"/>
        <v>1.3396487385414133</v>
      </c>
      <c r="W29" s="15">
        <f t="shared" si="8"/>
        <v>-5.1915945611866521E-2</v>
      </c>
      <c r="X29" s="15">
        <f t="shared" ref="X29" si="9">(X28/W28)-1</f>
        <v>3.6516838523161788E-2</v>
      </c>
      <c r="Y29" s="15">
        <f t="shared" ref="Y29" si="10">(Y28/X28)-1</f>
        <v>-0.64012483218398097</v>
      </c>
      <c r="Z29" s="15">
        <f t="shared" ref="Z29" si="11">(Z28/Y28)-1</f>
        <v>2.0297609710184714</v>
      </c>
      <c r="AA29" s="15">
        <f t="shared" ref="AA29" si="12">(AA28/Z28)-1</f>
        <v>0.35210105380335155</v>
      </c>
    </row>
    <row r="30" spans="1:33" ht="19" x14ac:dyDescent="0.25">
      <c r="A30" s="5" t="s">
        <v>23</v>
      </c>
      <c r="B30" s="2">
        <v>-0.8226</v>
      </c>
      <c r="C30" s="2">
        <v>3.3300000000000003E-2</v>
      </c>
      <c r="D30" s="2">
        <v>5.04E-2</v>
      </c>
      <c r="E30" s="2">
        <v>9.2600000000000002E-2</v>
      </c>
      <c r="F30" s="2">
        <v>8.09E-2</v>
      </c>
      <c r="G30" s="2">
        <v>0.11119999999999999</v>
      </c>
      <c r="H30" s="2">
        <v>0.1164</v>
      </c>
      <c r="I30" s="2">
        <v>0.1148</v>
      </c>
      <c r="J30" s="2">
        <v>0.1163</v>
      </c>
      <c r="K30" s="2">
        <v>9.3899999999999997E-2</v>
      </c>
      <c r="L30" s="2">
        <v>0.10340000000000001</v>
      </c>
      <c r="M30" s="2">
        <v>0.10059999999999999</v>
      </c>
      <c r="N30" s="2">
        <v>9.2200000000000004E-2</v>
      </c>
      <c r="O30" s="2">
        <v>0.1024</v>
      </c>
      <c r="P30" s="2">
        <v>0.10979999999999999</v>
      </c>
      <c r="Q30" s="2">
        <v>9.5699999999999993E-2</v>
      </c>
      <c r="R30" s="2">
        <v>0.1014</v>
      </c>
      <c r="S30" s="2">
        <v>0.1118</v>
      </c>
      <c r="T30" s="2">
        <v>-4.5199999999999997E-2</v>
      </c>
      <c r="U30" s="2">
        <v>7.2999999999999995E-2</v>
      </c>
      <c r="V30" s="2">
        <v>0.1246</v>
      </c>
      <c r="W30" s="2">
        <v>0.1111</v>
      </c>
      <c r="X30" s="2">
        <v>0.1052</v>
      </c>
      <c r="Y30" s="2">
        <v>3.7499999999999999E-2</v>
      </c>
      <c r="Z30" s="2">
        <v>0.10050000000000001</v>
      </c>
      <c r="AA30" s="2">
        <v>0.1159</v>
      </c>
    </row>
    <row r="31" spans="1:33" ht="19" x14ac:dyDescent="0.25">
      <c r="A31" s="5" t="s">
        <v>24</v>
      </c>
      <c r="B31" s="12">
        <v>-0.59</v>
      </c>
      <c r="C31" s="12">
        <v>0.03</v>
      </c>
      <c r="D31" s="12">
        <v>0.1</v>
      </c>
      <c r="E31" s="12">
        <v>0.24</v>
      </c>
      <c r="F31" s="12">
        <v>0.22</v>
      </c>
      <c r="G31" s="12">
        <v>0.4</v>
      </c>
      <c r="H31" s="12">
        <v>0.46</v>
      </c>
      <c r="I31" s="12">
        <v>0.46</v>
      </c>
      <c r="J31" s="12">
        <v>0.53</v>
      </c>
      <c r="K31" s="12">
        <v>0.5</v>
      </c>
      <c r="L31" s="12">
        <v>0.64</v>
      </c>
      <c r="M31" s="12">
        <v>0.67</v>
      </c>
      <c r="N31" s="12">
        <v>0.61</v>
      </c>
      <c r="O31" s="12">
        <v>0.78</v>
      </c>
      <c r="P31" s="12">
        <v>0.98</v>
      </c>
      <c r="Q31" s="12">
        <v>0.87</v>
      </c>
      <c r="R31" s="12">
        <v>1.05</v>
      </c>
      <c r="S31" s="12">
        <v>1.25</v>
      </c>
      <c r="T31" s="12">
        <v>-0.52</v>
      </c>
      <c r="U31" s="12">
        <v>1.07</v>
      </c>
      <c r="V31" s="12">
        <v>2.19</v>
      </c>
      <c r="W31" s="12">
        <v>2.0699999999999998</v>
      </c>
      <c r="X31" s="12">
        <v>2.15</v>
      </c>
      <c r="Y31" s="12">
        <v>0.78</v>
      </c>
      <c r="Z31" s="12">
        <v>2.35</v>
      </c>
      <c r="AA31" s="12">
        <v>3.18</v>
      </c>
    </row>
    <row r="32" spans="1:33" ht="19" x14ac:dyDescent="0.25">
      <c r="A32" s="5" t="s">
        <v>25</v>
      </c>
      <c r="B32" s="12">
        <v>-0.59</v>
      </c>
      <c r="C32" s="12">
        <v>0.02</v>
      </c>
      <c r="D32" s="12">
        <v>0.09</v>
      </c>
      <c r="E32" s="12">
        <v>0.23</v>
      </c>
      <c r="F32" s="12">
        <v>0.22</v>
      </c>
      <c r="G32" s="12">
        <v>0.38</v>
      </c>
      <c r="H32" s="12">
        <v>0.43</v>
      </c>
      <c r="I32" s="12">
        <v>0.44</v>
      </c>
      <c r="J32" s="12">
        <v>0.52</v>
      </c>
      <c r="K32" s="12">
        <v>0.49</v>
      </c>
      <c r="L32" s="12">
        <v>0.63</v>
      </c>
      <c r="M32" s="12">
        <v>0.66</v>
      </c>
      <c r="N32" s="12">
        <v>0.61</v>
      </c>
      <c r="O32" s="12">
        <v>0.77</v>
      </c>
      <c r="P32" s="12">
        <v>0.97</v>
      </c>
      <c r="Q32" s="12">
        <v>0.87</v>
      </c>
      <c r="R32" s="12">
        <v>1.05</v>
      </c>
      <c r="S32" s="12">
        <v>1.24</v>
      </c>
      <c r="T32" s="12">
        <v>-0.52</v>
      </c>
      <c r="U32" s="12">
        <v>1.07</v>
      </c>
      <c r="V32" s="12">
        <v>2.1800000000000002</v>
      </c>
      <c r="W32" s="12">
        <v>2.0699999999999998</v>
      </c>
      <c r="X32" s="12">
        <v>2.14</v>
      </c>
      <c r="Y32" s="12">
        <v>0.78</v>
      </c>
      <c r="Z32" s="12">
        <v>2.34</v>
      </c>
      <c r="AA32" s="12">
        <v>3.17</v>
      </c>
    </row>
    <row r="33" spans="1:27" ht="19" x14ac:dyDescent="0.25">
      <c r="A33" s="5" t="s">
        <v>26</v>
      </c>
      <c r="B33" s="1">
        <v>8626406</v>
      </c>
      <c r="C33" s="1">
        <v>32705233</v>
      </c>
      <c r="D33" s="1">
        <v>93921960</v>
      </c>
      <c r="E33" s="1">
        <v>117963124</v>
      </c>
      <c r="F33" s="1">
        <v>137040280</v>
      </c>
      <c r="G33" s="1">
        <v>140487625</v>
      </c>
      <c r="H33" s="1">
        <v>143406936</v>
      </c>
      <c r="I33" s="1">
        <v>157212363</v>
      </c>
      <c r="J33" s="1">
        <v>157614690</v>
      </c>
      <c r="K33" s="1">
        <v>153306283</v>
      </c>
      <c r="L33" s="1">
        <v>153536676</v>
      </c>
      <c r="M33" s="1">
        <v>157555966</v>
      </c>
      <c r="N33" s="1">
        <v>178679400</v>
      </c>
      <c r="O33" s="1">
        <v>173469259</v>
      </c>
      <c r="P33" s="1">
        <v>169080666</v>
      </c>
      <c r="Q33" s="1">
        <v>181758571</v>
      </c>
      <c r="R33" s="1">
        <v>185396310</v>
      </c>
      <c r="S33" s="1">
        <v>186323019</v>
      </c>
      <c r="T33" s="1">
        <v>185237896</v>
      </c>
      <c r="U33" s="1">
        <v>230325012</v>
      </c>
      <c r="V33" s="1">
        <v>263682608</v>
      </c>
      <c r="W33" s="1">
        <v>263650155</v>
      </c>
      <c r="X33" s="1">
        <v>263792693</v>
      </c>
      <c r="Y33" s="1">
        <v>263189699</v>
      </c>
      <c r="Z33" s="1">
        <v>263189699</v>
      </c>
      <c r="AA33" s="1">
        <v>257383578</v>
      </c>
    </row>
    <row r="34" spans="1:27" ht="19" x14ac:dyDescent="0.25">
      <c r="A34" s="5" t="s">
        <v>27</v>
      </c>
      <c r="B34" s="1">
        <v>8626406</v>
      </c>
      <c r="C34" s="1">
        <v>42380288</v>
      </c>
      <c r="D34" s="1">
        <v>100370259</v>
      </c>
      <c r="E34" s="1">
        <v>121474657</v>
      </c>
      <c r="F34" s="1">
        <v>140107922</v>
      </c>
      <c r="G34" s="1">
        <v>163648471</v>
      </c>
      <c r="H34" s="1">
        <v>166412738</v>
      </c>
      <c r="I34" s="1">
        <v>166961982</v>
      </c>
      <c r="J34" s="1">
        <v>162713140</v>
      </c>
      <c r="K34" s="1">
        <v>158419513</v>
      </c>
      <c r="L34" s="1">
        <v>157488104</v>
      </c>
      <c r="M34" s="1">
        <v>160694352</v>
      </c>
      <c r="N34" s="1">
        <v>180759242</v>
      </c>
      <c r="O34" s="1">
        <v>175341306</v>
      </c>
      <c r="P34" s="1">
        <v>170375229</v>
      </c>
      <c r="Q34" s="1">
        <v>182736523</v>
      </c>
      <c r="R34" s="1">
        <v>186247578</v>
      </c>
      <c r="S34" s="1">
        <v>187181131</v>
      </c>
      <c r="T34" s="1">
        <v>185237896</v>
      </c>
      <c r="U34" s="1">
        <v>231081496</v>
      </c>
      <c r="V34" s="1">
        <v>264302411</v>
      </c>
      <c r="W34" s="1">
        <v>264395618</v>
      </c>
      <c r="X34" s="1">
        <v>264526561</v>
      </c>
      <c r="Y34" s="1">
        <v>263687539</v>
      </c>
      <c r="Z34" s="1">
        <v>263687539</v>
      </c>
      <c r="AA34" s="1">
        <v>258038801</v>
      </c>
    </row>
    <row r="35" spans="1:27" ht="20" customHeight="1" x14ac:dyDescent="0.25">
      <c r="A35" s="14" t="s">
        <v>103</v>
      </c>
      <c r="B35" s="1"/>
      <c r="C35" s="22">
        <f>(C34-B34)/B34</f>
        <v>3.9128557130281139</v>
      </c>
      <c r="D35" s="22">
        <f t="shared" ref="D35:W35" si="13">(D34-C34)/C34</f>
        <v>1.3683241369195036</v>
      </c>
      <c r="E35" s="22">
        <f t="shared" si="13"/>
        <v>0.21026545323550475</v>
      </c>
      <c r="F35" s="22">
        <f t="shared" si="13"/>
        <v>0.15339220097571463</v>
      </c>
      <c r="G35" s="22">
        <f t="shared" si="13"/>
        <v>0.16801725886706106</v>
      </c>
      <c r="H35" s="22">
        <f t="shared" si="13"/>
        <v>1.6891492985595936E-2</v>
      </c>
      <c r="I35" s="22">
        <f t="shared" si="13"/>
        <v>3.3004925380171316E-3</v>
      </c>
      <c r="J35" s="22">
        <f t="shared" si="13"/>
        <v>-2.5447960961555906E-2</v>
      </c>
      <c r="K35" s="22">
        <f t="shared" si="13"/>
        <v>-2.6387709068855777E-2</v>
      </c>
      <c r="L35" s="22">
        <f t="shared" si="13"/>
        <v>-5.8793830530207477E-3</v>
      </c>
      <c r="M35" s="22">
        <f t="shared" si="13"/>
        <v>2.0358667852144567E-2</v>
      </c>
      <c r="N35" s="22">
        <f t="shared" si="13"/>
        <v>0.12486369153783326</v>
      </c>
      <c r="O35" s="22">
        <f t="shared" si="13"/>
        <v>-2.9973217081757843E-2</v>
      </c>
      <c r="P35" s="22">
        <f t="shared" si="13"/>
        <v>-2.8322345220811805E-2</v>
      </c>
      <c r="Q35" s="22">
        <f t="shared" si="13"/>
        <v>7.2553352224694584E-2</v>
      </c>
      <c r="R35" s="22">
        <f t="shared" si="13"/>
        <v>1.9213756190381275E-2</v>
      </c>
      <c r="S35" s="22">
        <f t="shared" si="13"/>
        <v>5.0124302824490954E-3</v>
      </c>
      <c r="T35" s="22">
        <f t="shared" si="13"/>
        <v>-1.0381575266793317E-2</v>
      </c>
      <c r="U35" s="22">
        <f t="shared" si="13"/>
        <v>0.24748499626663867</v>
      </c>
      <c r="V35" s="22">
        <f t="shared" si="13"/>
        <v>0.1437627658425753</v>
      </c>
      <c r="W35" s="22">
        <f t="shared" si="13"/>
        <v>3.5265285567145281E-4</v>
      </c>
      <c r="X35" s="22">
        <f t="shared" ref="X35" si="14">(X34-W34)/W34</f>
        <v>4.9525404766731041E-4</v>
      </c>
      <c r="Y35" s="22">
        <f t="shared" ref="Y35" si="15">(Y34-X34)/X34</f>
        <v>-3.1717873503069507E-3</v>
      </c>
      <c r="Z35" s="22">
        <f t="shared" ref="Z35" si="16">(Z34-Y34)/Y34</f>
        <v>0</v>
      </c>
      <c r="AA35" s="22">
        <f t="shared" ref="AA35" si="17">(AA34-Z34)/Z34</f>
        <v>-2.142208927058931E-2</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t="s">
        <v>92</v>
      </c>
      <c r="D38" s="1" t="s">
        <v>92</v>
      </c>
      <c r="E38" s="1" t="s">
        <v>92</v>
      </c>
      <c r="F38" s="1" t="s">
        <v>92</v>
      </c>
      <c r="G38" s="1">
        <v>4067000</v>
      </c>
      <c r="H38" s="1">
        <v>5276000</v>
      </c>
      <c r="I38" s="1">
        <v>3610000</v>
      </c>
      <c r="J38" s="1">
        <v>7514000</v>
      </c>
      <c r="K38" s="1">
        <v>34949000</v>
      </c>
      <c r="L38" s="1">
        <v>10298000</v>
      </c>
      <c r="M38" s="1">
        <v>265264000</v>
      </c>
      <c r="N38" s="1">
        <v>9639000</v>
      </c>
      <c r="O38" s="1">
        <v>9873000</v>
      </c>
      <c r="P38" s="1">
        <v>12643000</v>
      </c>
      <c r="Q38" s="1">
        <v>23212000</v>
      </c>
      <c r="R38" s="1">
        <v>13591000</v>
      </c>
      <c r="S38" s="1">
        <v>14353000</v>
      </c>
      <c r="T38" s="1">
        <v>10974000</v>
      </c>
      <c r="U38" s="1">
        <v>154382000</v>
      </c>
      <c r="V38" s="1">
        <v>433815000</v>
      </c>
      <c r="W38" s="1">
        <v>319305000</v>
      </c>
      <c r="X38" s="1">
        <v>326738000</v>
      </c>
      <c r="Y38" s="1">
        <v>617294000</v>
      </c>
      <c r="Z38" s="1">
        <v>147441000</v>
      </c>
      <c r="AA38" s="1">
        <v>78637000</v>
      </c>
    </row>
    <row r="39" spans="1:27"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row>
    <row r="40" spans="1:27" ht="19" x14ac:dyDescent="0.25">
      <c r="A40" s="5" t="s">
        <v>32</v>
      </c>
      <c r="B40" s="1" t="s">
        <v>92</v>
      </c>
      <c r="C40" s="1" t="s">
        <v>92</v>
      </c>
      <c r="D40" s="1" t="s">
        <v>92</v>
      </c>
      <c r="E40" s="1" t="s">
        <v>92</v>
      </c>
      <c r="F40" s="1" t="s">
        <v>92</v>
      </c>
      <c r="G40" s="1">
        <v>4067000</v>
      </c>
      <c r="H40" s="1">
        <v>5276000</v>
      </c>
      <c r="I40" s="1">
        <v>3610000</v>
      </c>
      <c r="J40" s="1">
        <v>7514000</v>
      </c>
      <c r="K40" s="1">
        <v>34949000</v>
      </c>
      <c r="L40" s="1">
        <v>10298000</v>
      </c>
      <c r="M40" s="1">
        <v>265264000</v>
      </c>
      <c r="N40" s="1">
        <v>9639000</v>
      </c>
      <c r="O40" s="1">
        <v>9873000</v>
      </c>
      <c r="P40" s="1">
        <v>12643000</v>
      </c>
      <c r="Q40" s="1">
        <v>23212000</v>
      </c>
      <c r="R40" s="1">
        <v>13591000</v>
      </c>
      <c r="S40" s="1">
        <v>14353000</v>
      </c>
      <c r="T40" s="1">
        <v>10974000</v>
      </c>
      <c r="U40" s="1">
        <v>154382000</v>
      </c>
      <c r="V40" s="1">
        <v>433815000</v>
      </c>
      <c r="W40" s="1">
        <v>319305000</v>
      </c>
      <c r="X40" s="1">
        <v>326738000</v>
      </c>
      <c r="Y40" s="1">
        <v>617294000</v>
      </c>
      <c r="Z40" s="1">
        <v>147441000</v>
      </c>
      <c r="AA40" s="1">
        <v>78637000</v>
      </c>
    </row>
    <row r="41" spans="1:27" ht="19" x14ac:dyDescent="0.25">
      <c r="A41" s="5" t="s">
        <v>33</v>
      </c>
      <c r="B41" s="1" t="s">
        <v>92</v>
      </c>
      <c r="C41" s="1" t="s">
        <v>92</v>
      </c>
      <c r="D41" s="1" t="s">
        <v>92</v>
      </c>
      <c r="E41" s="1" t="s">
        <v>92</v>
      </c>
      <c r="F41" s="1" t="s">
        <v>92</v>
      </c>
      <c r="G41" s="1">
        <v>63488000</v>
      </c>
      <c r="H41" s="1">
        <v>72474000</v>
      </c>
      <c r="I41" s="1">
        <v>80864000</v>
      </c>
      <c r="J41" s="1">
        <v>94438000</v>
      </c>
      <c r="K41" s="1">
        <v>100269000</v>
      </c>
      <c r="L41" s="1">
        <v>123882000</v>
      </c>
      <c r="M41" s="1">
        <v>118456000</v>
      </c>
      <c r="N41" s="1">
        <v>138972000</v>
      </c>
      <c r="O41" s="1">
        <v>152156000</v>
      </c>
      <c r="P41" s="1">
        <v>176277000</v>
      </c>
      <c r="Q41" s="1">
        <v>235762000</v>
      </c>
      <c r="R41" s="1">
        <v>234001000</v>
      </c>
      <c r="S41" s="1">
        <v>259969000</v>
      </c>
      <c r="T41" s="1">
        <v>255192000</v>
      </c>
      <c r="U41" s="1">
        <v>485138000</v>
      </c>
      <c r="V41" s="1">
        <v>554458000</v>
      </c>
      <c r="W41" s="1">
        <v>609545000</v>
      </c>
      <c r="X41" s="1">
        <v>662808000</v>
      </c>
      <c r="Y41" s="1">
        <v>630264000</v>
      </c>
      <c r="Z41" s="1">
        <v>770919000</v>
      </c>
      <c r="AA41" s="1">
        <v>833862000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v>44257000</v>
      </c>
      <c r="AA42" s="1" t="s">
        <v>92</v>
      </c>
    </row>
    <row r="43" spans="1:27" ht="19" x14ac:dyDescent="0.25">
      <c r="A43" s="5" t="s">
        <v>35</v>
      </c>
      <c r="B43" s="1" t="s">
        <v>92</v>
      </c>
      <c r="C43" s="1" t="s">
        <v>92</v>
      </c>
      <c r="D43" s="1" t="s">
        <v>92</v>
      </c>
      <c r="E43" s="1" t="s">
        <v>92</v>
      </c>
      <c r="F43" s="1" t="s">
        <v>92</v>
      </c>
      <c r="G43" s="1">
        <v>8652000</v>
      </c>
      <c r="H43" s="1">
        <v>11270000</v>
      </c>
      <c r="I43" s="1">
        <v>17008000</v>
      </c>
      <c r="J43" s="1">
        <v>22424000</v>
      </c>
      <c r="K43" s="1">
        <v>25015000</v>
      </c>
      <c r="L43" s="1">
        <v>36685000</v>
      </c>
      <c r="M43" s="1">
        <v>45491000</v>
      </c>
      <c r="N43" s="1">
        <v>51243000</v>
      </c>
      <c r="O43" s="1">
        <v>53532000</v>
      </c>
      <c r="P43" s="1">
        <v>60338000</v>
      </c>
      <c r="Q43" s="1">
        <v>103512000</v>
      </c>
      <c r="R43" s="1">
        <v>80913000</v>
      </c>
      <c r="S43" s="1">
        <v>91822000</v>
      </c>
      <c r="T43" s="1">
        <v>96261000</v>
      </c>
      <c r="U43" s="1">
        <v>193049000</v>
      </c>
      <c r="V43" s="1">
        <v>188595000</v>
      </c>
      <c r="W43" s="1">
        <v>164053000</v>
      </c>
      <c r="X43" s="1">
        <v>141052000</v>
      </c>
      <c r="Y43" s="1">
        <v>160714000</v>
      </c>
      <c r="Z43" s="1">
        <v>70160000</v>
      </c>
      <c r="AA43" s="1">
        <v>205146000</v>
      </c>
    </row>
    <row r="44" spans="1:27" ht="19" x14ac:dyDescent="0.25">
      <c r="A44" s="6" t="s">
        <v>36</v>
      </c>
      <c r="B44" s="10" t="s">
        <v>92</v>
      </c>
      <c r="C44" s="10" t="s">
        <v>92</v>
      </c>
      <c r="D44" s="10" t="s">
        <v>92</v>
      </c>
      <c r="E44" s="10" t="s">
        <v>92</v>
      </c>
      <c r="F44" s="10" t="s">
        <v>92</v>
      </c>
      <c r="G44" s="10">
        <v>76207000</v>
      </c>
      <c r="H44" s="10">
        <v>89020000</v>
      </c>
      <c r="I44" s="10">
        <v>101482000</v>
      </c>
      <c r="J44" s="10">
        <v>124376000</v>
      </c>
      <c r="K44" s="10">
        <v>160233000</v>
      </c>
      <c r="L44" s="10">
        <v>170865000</v>
      </c>
      <c r="M44" s="10">
        <v>429211000</v>
      </c>
      <c r="N44" s="10">
        <v>199854000</v>
      </c>
      <c r="O44" s="10">
        <v>215561000</v>
      </c>
      <c r="P44" s="10">
        <v>249258000</v>
      </c>
      <c r="Q44" s="10">
        <v>362486000</v>
      </c>
      <c r="R44" s="10">
        <v>328505000</v>
      </c>
      <c r="S44" s="10">
        <v>366144000</v>
      </c>
      <c r="T44" s="10">
        <v>362427000</v>
      </c>
      <c r="U44" s="10">
        <v>832569000</v>
      </c>
      <c r="V44" s="10">
        <v>1176868000</v>
      </c>
      <c r="W44" s="10">
        <v>1092903000</v>
      </c>
      <c r="X44" s="10">
        <v>1130598000</v>
      </c>
      <c r="Y44" s="10">
        <v>1408272000</v>
      </c>
      <c r="Z44" s="10">
        <v>1032777000</v>
      </c>
      <c r="AA44" s="10">
        <v>1117645000</v>
      </c>
    </row>
    <row r="45" spans="1:27" ht="19" x14ac:dyDescent="0.25">
      <c r="A45" s="5" t="s">
        <v>37</v>
      </c>
      <c r="B45" s="1" t="s">
        <v>92</v>
      </c>
      <c r="C45" s="1" t="s">
        <v>92</v>
      </c>
      <c r="D45" s="1" t="s">
        <v>92</v>
      </c>
      <c r="E45" s="1" t="s">
        <v>92</v>
      </c>
      <c r="F45" s="1" t="s">
        <v>92</v>
      </c>
      <c r="G45" s="1">
        <v>578040000</v>
      </c>
      <c r="H45" s="1">
        <v>613225000</v>
      </c>
      <c r="I45" s="1">
        <v>640730000</v>
      </c>
      <c r="J45" s="1">
        <v>700508000</v>
      </c>
      <c r="K45" s="1">
        <v>736428000</v>
      </c>
      <c r="L45" s="1">
        <v>865330000</v>
      </c>
      <c r="M45" s="1">
        <v>984124000</v>
      </c>
      <c r="N45" s="1">
        <v>1308392000</v>
      </c>
      <c r="O45" s="1">
        <v>1337476000</v>
      </c>
      <c r="P45" s="1">
        <v>1450469000</v>
      </c>
      <c r="Q45" s="1">
        <v>2457606000</v>
      </c>
      <c r="R45" s="1">
        <v>2450649000</v>
      </c>
      <c r="S45" s="1">
        <v>2594205000</v>
      </c>
      <c r="T45" s="1">
        <v>2738288000</v>
      </c>
      <c r="U45" s="1">
        <v>4738055000</v>
      </c>
      <c r="V45" s="1">
        <v>4820934000</v>
      </c>
      <c r="W45" s="1">
        <v>5168996000</v>
      </c>
      <c r="X45" s="1">
        <v>5699567000</v>
      </c>
      <c r="Y45" s="1">
        <v>5455429000</v>
      </c>
      <c r="Z45" s="1">
        <v>5882516000</v>
      </c>
      <c r="AA45" s="1">
        <v>7143421000</v>
      </c>
    </row>
    <row r="46" spans="1:27" ht="19" x14ac:dyDescent="0.25">
      <c r="A46" s="5" t="s">
        <v>38</v>
      </c>
      <c r="B46" s="1" t="s">
        <v>92</v>
      </c>
      <c r="C46" s="1" t="s">
        <v>92</v>
      </c>
      <c r="D46" s="1" t="s">
        <v>92</v>
      </c>
      <c r="E46" s="1" t="s">
        <v>92</v>
      </c>
      <c r="F46" s="1" t="s">
        <v>92</v>
      </c>
      <c r="G46" s="1" t="s">
        <v>92</v>
      </c>
      <c r="H46" s="1" t="s">
        <v>92</v>
      </c>
      <c r="I46" s="1" t="s">
        <v>92</v>
      </c>
      <c r="J46" s="1" t="s">
        <v>92</v>
      </c>
      <c r="K46" s="1">
        <v>750397000</v>
      </c>
      <c r="L46" s="1">
        <v>811049000</v>
      </c>
      <c r="M46" s="1">
        <v>836930000</v>
      </c>
      <c r="N46" s="1">
        <v>906710000</v>
      </c>
      <c r="O46" s="1">
        <v>927852000</v>
      </c>
      <c r="P46" s="1">
        <v>1116888000</v>
      </c>
      <c r="Q46" s="1">
        <v>1636557000</v>
      </c>
      <c r="R46" s="1">
        <v>1675154000</v>
      </c>
      <c r="S46" s="1">
        <v>1693789000</v>
      </c>
      <c r="T46" s="1">
        <v>1422825000</v>
      </c>
      <c r="U46" s="1">
        <v>4390261000</v>
      </c>
      <c r="V46" s="1">
        <v>4681774000</v>
      </c>
      <c r="W46" s="1">
        <v>5031685000</v>
      </c>
      <c r="X46" s="1">
        <v>5510851000</v>
      </c>
      <c r="Y46" s="1">
        <v>5726650000</v>
      </c>
      <c r="Z46" s="1">
        <v>6187643000</v>
      </c>
      <c r="AA46" s="1">
        <v>6902297000</v>
      </c>
    </row>
    <row r="47" spans="1:27" ht="19" x14ac:dyDescent="0.25">
      <c r="A47" s="5" t="s">
        <v>39</v>
      </c>
      <c r="B47" s="1" t="s">
        <v>92</v>
      </c>
      <c r="C47" s="1" t="s">
        <v>92</v>
      </c>
      <c r="D47" s="1" t="s">
        <v>92</v>
      </c>
      <c r="E47" s="1" t="s">
        <v>92</v>
      </c>
      <c r="F47" s="1" t="s">
        <v>92</v>
      </c>
      <c r="G47" s="1">
        <v>582473000</v>
      </c>
      <c r="H47" s="1">
        <v>654838000</v>
      </c>
      <c r="I47" s="1">
        <v>711514000</v>
      </c>
      <c r="J47" s="1">
        <v>810771000</v>
      </c>
      <c r="K47" s="1">
        <v>86098000</v>
      </c>
      <c r="L47" s="1">
        <v>93957000</v>
      </c>
      <c r="M47" s="1">
        <v>306444000</v>
      </c>
      <c r="N47" s="1">
        <v>354303000</v>
      </c>
      <c r="O47" s="1">
        <v>381475000</v>
      </c>
      <c r="P47" s="1">
        <v>449581000</v>
      </c>
      <c r="Q47" s="1">
        <v>541908000</v>
      </c>
      <c r="R47" s="1">
        <v>527871000</v>
      </c>
      <c r="S47" s="1">
        <v>509995000</v>
      </c>
      <c r="T47" s="1">
        <v>511294000</v>
      </c>
      <c r="U47" s="1">
        <v>1067158000</v>
      </c>
      <c r="V47" s="1">
        <v>1087436000</v>
      </c>
      <c r="W47" s="1">
        <v>1128628000</v>
      </c>
      <c r="X47" s="1">
        <v>1163063000</v>
      </c>
      <c r="Y47" s="1">
        <v>1155079000</v>
      </c>
      <c r="Z47" s="1">
        <v>1350597000</v>
      </c>
      <c r="AA47" s="1">
        <v>1673917000</v>
      </c>
    </row>
    <row r="48" spans="1:27" ht="19" x14ac:dyDescent="0.25">
      <c r="A48" s="5" t="s">
        <v>40</v>
      </c>
      <c r="B48" s="1" t="s">
        <v>92</v>
      </c>
      <c r="C48" s="1" t="s">
        <v>92</v>
      </c>
      <c r="D48" s="1" t="s">
        <v>92</v>
      </c>
      <c r="E48" s="1" t="s">
        <v>92</v>
      </c>
      <c r="F48" s="1" t="s">
        <v>92</v>
      </c>
      <c r="G48" s="1">
        <v>582473000</v>
      </c>
      <c r="H48" s="1">
        <v>654838000</v>
      </c>
      <c r="I48" s="1">
        <v>711514000</v>
      </c>
      <c r="J48" s="1">
        <v>810771000</v>
      </c>
      <c r="K48" s="1">
        <v>836495000</v>
      </c>
      <c r="L48" s="1">
        <v>905006000</v>
      </c>
      <c r="M48" s="1">
        <v>1143374000</v>
      </c>
      <c r="N48" s="1">
        <v>1261013000</v>
      </c>
      <c r="O48" s="1">
        <v>1309327000</v>
      </c>
      <c r="P48" s="1">
        <v>1566469000</v>
      </c>
      <c r="Q48" s="1">
        <v>2178465000</v>
      </c>
      <c r="R48" s="1">
        <v>2203025000</v>
      </c>
      <c r="S48" s="1">
        <v>2203784000</v>
      </c>
      <c r="T48" s="1">
        <v>1934119000</v>
      </c>
      <c r="U48" s="1">
        <v>5457419000</v>
      </c>
      <c r="V48" s="1">
        <v>5769210000</v>
      </c>
      <c r="W48" s="1">
        <v>6160313000</v>
      </c>
      <c r="X48" s="1">
        <v>6673914000</v>
      </c>
      <c r="Y48" s="1">
        <v>6881729000</v>
      </c>
      <c r="Z48" s="1">
        <v>7538240000</v>
      </c>
      <c r="AA48" s="1">
        <v>8576214000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v>760044000</v>
      </c>
      <c r="Z50" s="1" t="s">
        <v>92</v>
      </c>
      <c r="AA50" s="1" t="s">
        <v>92</v>
      </c>
    </row>
    <row r="51" spans="1:27" ht="19" x14ac:dyDescent="0.25">
      <c r="A51" s="5" t="s">
        <v>43</v>
      </c>
      <c r="B51" s="1" t="s">
        <v>92</v>
      </c>
      <c r="C51" s="1" t="s">
        <v>92</v>
      </c>
      <c r="D51" s="1" t="s">
        <v>92</v>
      </c>
      <c r="E51" s="1" t="s">
        <v>92</v>
      </c>
      <c r="F51" s="1" t="s">
        <v>92</v>
      </c>
      <c r="G51" s="1">
        <v>25162000</v>
      </c>
      <c r="H51" s="1">
        <v>38869000</v>
      </c>
      <c r="I51" s="1">
        <v>37757000</v>
      </c>
      <c r="J51" s="1">
        <v>40652000</v>
      </c>
      <c r="K51" s="1">
        <v>40735000</v>
      </c>
      <c r="L51" s="1">
        <v>40757000</v>
      </c>
      <c r="M51" s="1">
        <v>43931000</v>
      </c>
      <c r="N51" s="1">
        <v>51189000</v>
      </c>
      <c r="O51" s="1">
        <v>53620000</v>
      </c>
      <c r="P51" s="1">
        <v>61809000</v>
      </c>
      <c r="Q51" s="1">
        <v>77469000</v>
      </c>
      <c r="R51" s="1">
        <v>82073000</v>
      </c>
      <c r="S51" s="1">
        <v>85898000</v>
      </c>
      <c r="T51" s="1">
        <v>86964000</v>
      </c>
      <c r="U51" s="1">
        <v>165059000</v>
      </c>
      <c r="V51" s="1">
        <v>247669000</v>
      </c>
      <c r="W51" s="1">
        <v>205117000</v>
      </c>
      <c r="X51" s="1">
        <v>233616000</v>
      </c>
      <c r="Y51" s="1">
        <v>-513110000</v>
      </c>
      <c r="Z51" s="1">
        <v>246391000</v>
      </c>
      <c r="AA51" s="1">
        <v>297323000</v>
      </c>
    </row>
    <row r="52" spans="1:27" ht="19" x14ac:dyDescent="0.25">
      <c r="A52" s="5" t="s">
        <v>44</v>
      </c>
      <c r="B52" s="1" t="s">
        <v>92</v>
      </c>
      <c r="C52" s="1" t="s">
        <v>92</v>
      </c>
      <c r="D52" s="1" t="s">
        <v>92</v>
      </c>
      <c r="E52" s="1" t="s">
        <v>92</v>
      </c>
      <c r="F52" s="1" t="s">
        <v>92</v>
      </c>
      <c r="G52" s="1">
        <v>1185675000</v>
      </c>
      <c r="H52" s="1">
        <v>1306932000</v>
      </c>
      <c r="I52" s="1">
        <v>1390001000</v>
      </c>
      <c r="J52" s="1">
        <v>1551931000</v>
      </c>
      <c r="K52" s="1">
        <v>1613658000</v>
      </c>
      <c r="L52" s="1">
        <v>1811093000</v>
      </c>
      <c r="M52" s="1">
        <v>2171429000</v>
      </c>
      <c r="N52" s="1">
        <v>2620594000</v>
      </c>
      <c r="O52" s="1">
        <v>2700423000</v>
      </c>
      <c r="P52" s="1">
        <v>3078747000</v>
      </c>
      <c r="Q52" s="1">
        <v>4713540000</v>
      </c>
      <c r="R52" s="1">
        <v>4735747000</v>
      </c>
      <c r="S52" s="1">
        <v>4883887000</v>
      </c>
      <c r="T52" s="1">
        <v>4759371000</v>
      </c>
      <c r="U52" s="1">
        <v>10360533000</v>
      </c>
      <c r="V52" s="1">
        <v>10837813000</v>
      </c>
      <c r="W52" s="1">
        <v>11534426000</v>
      </c>
      <c r="X52" s="1">
        <v>12607097000</v>
      </c>
      <c r="Y52" s="1">
        <v>12584092000</v>
      </c>
      <c r="Z52" s="1">
        <v>13667147000</v>
      </c>
      <c r="AA52" s="1">
        <v>16016958000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t="s">
        <v>92</v>
      </c>
      <c r="C54" s="11" t="s">
        <v>92</v>
      </c>
      <c r="D54" s="11" t="s">
        <v>92</v>
      </c>
      <c r="E54" s="11" t="s">
        <v>92</v>
      </c>
      <c r="F54" s="11" t="s">
        <v>92</v>
      </c>
      <c r="G54" s="11">
        <v>1261882000</v>
      </c>
      <c r="H54" s="11">
        <v>1395952000</v>
      </c>
      <c r="I54" s="11">
        <v>1491483000</v>
      </c>
      <c r="J54" s="11">
        <v>1676307000</v>
      </c>
      <c r="K54" s="11">
        <v>1773891000</v>
      </c>
      <c r="L54" s="11">
        <v>1981958000</v>
      </c>
      <c r="M54" s="11">
        <v>2600640000</v>
      </c>
      <c r="N54" s="11">
        <v>2820448000</v>
      </c>
      <c r="O54" s="11">
        <v>2915984000</v>
      </c>
      <c r="P54" s="11">
        <v>3328005000</v>
      </c>
      <c r="Q54" s="11">
        <v>5076026000</v>
      </c>
      <c r="R54" s="11">
        <v>5064252000</v>
      </c>
      <c r="S54" s="11">
        <v>5250031000</v>
      </c>
      <c r="T54" s="11">
        <v>5121798000</v>
      </c>
      <c r="U54" s="11">
        <v>11193102000</v>
      </c>
      <c r="V54" s="11">
        <v>12014681000</v>
      </c>
      <c r="W54" s="11">
        <v>12627329000</v>
      </c>
      <c r="X54" s="11">
        <v>13737695000</v>
      </c>
      <c r="Y54" s="11">
        <v>13992364000</v>
      </c>
      <c r="Z54" s="11">
        <v>14699924000</v>
      </c>
      <c r="AA54" s="11">
        <v>17134603000</v>
      </c>
    </row>
    <row r="55" spans="1:27" ht="20" thickTop="1" x14ac:dyDescent="0.25">
      <c r="A55" s="5" t="s">
        <v>47</v>
      </c>
      <c r="B55" s="1" t="s">
        <v>92</v>
      </c>
      <c r="C55" s="1" t="s">
        <v>92</v>
      </c>
      <c r="D55" s="1" t="s">
        <v>92</v>
      </c>
      <c r="E55" s="1" t="s">
        <v>92</v>
      </c>
      <c r="F55" s="1" t="s">
        <v>92</v>
      </c>
      <c r="G55" s="1">
        <v>30688000</v>
      </c>
      <c r="H55" s="1">
        <v>38682000</v>
      </c>
      <c r="I55" s="1">
        <v>42941000</v>
      </c>
      <c r="J55" s="1">
        <v>54795000</v>
      </c>
      <c r="K55" s="1">
        <v>53010000</v>
      </c>
      <c r="L55" s="1">
        <v>59912000</v>
      </c>
      <c r="M55" s="1">
        <v>65537000</v>
      </c>
      <c r="N55" s="1">
        <v>86669000</v>
      </c>
      <c r="O55" s="1">
        <v>85252000</v>
      </c>
      <c r="P55" s="1">
        <v>95097000</v>
      </c>
      <c r="Q55" s="1">
        <v>130260000</v>
      </c>
      <c r="R55" s="1">
        <v>105394000</v>
      </c>
      <c r="S55" s="1">
        <v>120717000</v>
      </c>
      <c r="T55" s="1">
        <v>115206000</v>
      </c>
      <c r="U55" s="1">
        <v>251253000</v>
      </c>
      <c r="V55" s="1">
        <v>330523000</v>
      </c>
      <c r="W55" s="1">
        <v>359967000</v>
      </c>
      <c r="X55" s="1">
        <v>436970000</v>
      </c>
      <c r="Y55" s="1">
        <v>290820000</v>
      </c>
      <c r="Z55" s="1">
        <v>392868000</v>
      </c>
      <c r="AA55" s="1">
        <v>638728000</v>
      </c>
    </row>
    <row r="56" spans="1:27" ht="19" x14ac:dyDescent="0.25">
      <c r="A56" s="5" t="s">
        <v>48</v>
      </c>
      <c r="B56" s="1" t="s">
        <v>92</v>
      </c>
      <c r="C56" s="1" t="s">
        <v>92</v>
      </c>
      <c r="D56" s="1" t="s">
        <v>92</v>
      </c>
      <c r="E56" s="1" t="s">
        <v>92</v>
      </c>
      <c r="F56" s="1" t="s">
        <v>92</v>
      </c>
      <c r="G56" s="1">
        <v>3646000</v>
      </c>
      <c r="H56" s="1">
        <v>9740000</v>
      </c>
      <c r="I56" s="1">
        <v>9266000</v>
      </c>
      <c r="J56" s="1">
        <v>19727000</v>
      </c>
      <c r="K56" s="1">
        <v>6884000</v>
      </c>
      <c r="L56" s="1">
        <v>13315000</v>
      </c>
      <c r="M56" s="1">
        <v>4698000</v>
      </c>
      <c r="N56" s="1">
        <v>14726000</v>
      </c>
      <c r="O56" s="1">
        <v>15053000</v>
      </c>
      <c r="P56" s="1">
        <v>18068000</v>
      </c>
      <c r="Q56" s="1">
        <v>46535000</v>
      </c>
      <c r="R56" s="1">
        <v>17841000</v>
      </c>
      <c r="S56" s="1">
        <v>16095000</v>
      </c>
      <c r="T56" s="1">
        <v>14484000</v>
      </c>
      <c r="U56" s="1">
        <v>12605000</v>
      </c>
      <c r="V56" s="1">
        <v>30882000</v>
      </c>
      <c r="W56" s="1">
        <v>20304000</v>
      </c>
      <c r="X56" s="1">
        <v>46348000</v>
      </c>
      <c r="Y56" s="1">
        <v>38939000</v>
      </c>
      <c r="Z56" s="1">
        <v>44037000</v>
      </c>
      <c r="AA56" s="1">
        <v>41929000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8833000</v>
      </c>
      <c r="AA57" s="1" t="s">
        <v>92</v>
      </c>
    </row>
    <row r="58" spans="1:27" ht="19" x14ac:dyDescent="0.25">
      <c r="A58" s="5" t="s">
        <v>50</v>
      </c>
      <c r="B58" s="1" t="s">
        <v>92</v>
      </c>
      <c r="C58" s="1" t="s">
        <v>92</v>
      </c>
      <c r="D58" s="1" t="s">
        <v>92</v>
      </c>
      <c r="E58" s="1" t="s">
        <v>92</v>
      </c>
      <c r="F58" s="1" t="s">
        <v>92</v>
      </c>
      <c r="G58" s="1">
        <v>19016000</v>
      </c>
      <c r="H58" s="1">
        <v>23738000</v>
      </c>
      <c r="I58" s="1">
        <v>24155000</v>
      </c>
      <c r="J58" s="1">
        <v>30957000</v>
      </c>
      <c r="K58" s="1">
        <v>32161000</v>
      </c>
      <c r="L58" s="1">
        <v>44074000</v>
      </c>
      <c r="M58" s="1">
        <v>45694000</v>
      </c>
      <c r="N58" s="1">
        <v>50138000</v>
      </c>
      <c r="O58" s="1">
        <v>54157000</v>
      </c>
      <c r="P58" s="1">
        <v>64694000</v>
      </c>
      <c r="Q58" s="1">
        <v>69930000</v>
      </c>
      <c r="R58" s="1">
        <v>71917000</v>
      </c>
      <c r="S58" s="1">
        <v>80915000</v>
      </c>
      <c r="T58" s="1">
        <v>90349000</v>
      </c>
      <c r="U58" s="1">
        <v>134081000</v>
      </c>
      <c r="V58" s="1">
        <v>145197000</v>
      </c>
      <c r="W58" s="1">
        <v>179282000</v>
      </c>
      <c r="X58" s="1">
        <v>216443000</v>
      </c>
      <c r="Y58" s="1">
        <v>233596000</v>
      </c>
      <c r="Z58" s="1">
        <v>273720000</v>
      </c>
      <c r="AA58" s="1">
        <v>325002000</v>
      </c>
    </row>
    <row r="59" spans="1:27" ht="19" x14ac:dyDescent="0.25">
      <c r="A59" s="5" t="s">
        <v>51</v>
      </c>
      <c r="B59" s="1" t="s">
        <v>92</v>
      </c>
      <c r="C59" s="1" t="s">
        <v>92</v>
      </c>
      <c r="D59" s="1" t="s">
        <v>92</v>
      </c>
      <c r="E59" s="1" t="s">
        <v>92</v>
      </c>
      <c r="F59" s="1" t="s">
        <v>92</v>
      </c>
      <c r="G59" s="1">
        <v>45905000</v>
      </c>
      <c r="H59" s="1">
        <v>31920000</v>
      </c>
      <c r="I59" s="1">
        <v>37944000</v>
      </c>
      <c r="J59" s="1">
        <v>44522000</v>
      </c>
      <c r="K59" s="1">
        <v>57810000</v>
      </c>
      <c r="L59" s="1">
        <v>78413000</v>
      </c>
      <c r="M59" s="1">
        <v>99535000</v>
      </c>
      <c r="N59" s="1">
        <v>93380000</v>
      </c>
      <c r="O59" s="1">
        <v>99075000</v>
      </c>
      <c r="P59" s="1">
        <v>106243000</v>
      </c>
      <c r="Q59" s="1">
        <v>170847000</v>
      </c>
      <c r="R59" s="1">
        <v>149866000</v>
      </c>
      <c r="S59" s="1">
        <v>142584000</v>
      </c>
      <c r="T59" s="1">
        <v>158235000</v>
      </c>
      <c r="U59" s="1">
        <v>294238000</v>
      </c>
      <c r="V59" s="1">
        <v>295997000</v>
      </c>
      <c r="W59" s="1">
        <v>301156000</v>
      </c>
      <c r="X59" s="1">
        <v>307467000</v>
      </c>
      <c r="Y59" s="1">
        <v>465299000</v>
      </c>
      <c r="Z59" s="1">
        <v>513288000</v>
      </c>
      <c r="AA59" s="1">
        <v>506984000</v>
      </c>
    </row>
    <row r="60" spans="1:27" ht="19" x14ac:dyDescent="0.25">
      <c r="A60" s="6" t="s">
        <v>52</v>
      </c>
      <c r="B60" s="10" t="s">
        <v>92</v>
      </c>
      <c r="C60" s="10" t="s">
        <v>92</v>
      </c>
      <c r="D60" s="10" t="s">
        <v>92</v>
      </c>
      <c r="E60" s="10" t="s">
        <v>92</v>
      </c>
      <c r="F60" s="10" t="s">
        <v>92</v>
      </c>
      <c r="G60" s="10">
        <v>99255000</v>
      </c>
      <c r="H60" s="10">
        <v>104080000</v>
      </c>
      <c r="I60" s="10">
        <v>114306000</v>
      </c>
      <c r="J60" s="10">
        <v>150001000</v>
      </c>
      <c r="K60" s="10">
        <v>149865000</v>
      </c>
      <c r="L60" s="10">
        <v>195714000</v>
      </c>
      <c r="M60" s="10">
        <v>215464000</v>
      </c>
      <c r="N60" s="10">
        <v>244913000</v>
      </c>
      <c r="O60" s="10">
        <v>253537000</v>
      </c>
      <c r="P60" s="10">
        <v>284102000</v>
      </c>
      <c r="Q60" s="10">
        <v>417572000</v>
      </c>
      <c r="R60" s="10">
        <v>345018000</v>
      </c>
      <c r="S60" s="10">
        <v>360311000</v>
      </c>
      <c r="T60" s="10">
        <v>378274000</v>
      </c>
      <c r="U60" s="10">
        <v>692177000</v>
      </c>
      <c r="V60" s="10">
        <v>802599000</v>
      </c>
      <c r="W60" s="10">
        <v>860709000</v>
      </c>
      <c r="X60" s="10">
        <v>1007228000</v>
      </c>
      <c r="Y60" s="10">
        <v>1028654000</v>
      </c>
      <c r="Z60" s="10">
        <v>1232746000</v>
      </c>
      <c r="AA60" s="10">
        <v>1512643000</v>
      </c>
    </row>
    <row r="61" spans="1:27" ht="19" x14ac:dyDescent="0.25">
      <c r="A61" s="5" t="s">
        <v>53</v>
      </c>
      <c r="B61" s="1" t="s">
        <v>92</v>
      </c>
      <c r="C61" s="1" t="s">
        <v>92</v>
      </c>
      <c r="D61" s="1" t="s">
        <v>92</v>
      </c>
      <c r="E61" s="1" t="s">
        <v>92</v>
      </c>
      <c r="F61" s="1" t="s">
        <v>92</v>
      </c>
      <c r="G61" s="1">
        <v>578481000</v>
      </c>
      <c r="H61" s="1">
        <v>601891000</v>
      </c>
      <c r="I61" s="1">
        <v>489343000</v>
      </c>
      <c r="J61" s="1">
        <v>586104000</v>
      </c>
      <c r="K61" s="1">
        <v>637308000</v>
      </c>
      <c r="L61" s="1">
        <v>719518000</v>
      </c>
      <c r="M61" s="1">
        <v>830758000</v>
      </c>
      <c r="N61" s="1">
        <v>867554000</v>
      </c>
      <c r="O61" s="1">
        <v>909978000</v>
      </c>
      <c r="P61" s="1">
        <v>1172758000</v>
      </c>
      <c r="Q61" s="1">
        <v>2204967000</v>
      </c>
      <c r="R61" s="1">
        <v>2067590000</v>
      </c>
      <c r="S61" s="1">
        <v>1975916000</v>
      </c>
      <c r="T61" s="1">
        <v>2147127000</v>
      </c>
      <c r="U61" s="1">
        <v>3616760000</v>
      </c>
      <c r="V61" s="1">
        <v>3899572000</v>
      </c>
      <c r="W61" s="1">
        <v>4153465000</v>
      </c>
      <c r="X61" s="1">
        <v>4353782000</v>
      </c>
      <c r="Y61" s="1">
        <v>4855901000</v>
      </c>
      <c r="Z61" s="1">
        <v>5170128000</v>
      </c>
      <c r="AA61" s="1">
        <v>7055611000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760044000</v>
      </c>
      <c r="Z62" s="1" t="s">
        <v>92</v>
      </c>
      <c r="AA62" s="1" t="s">
        <v>92</v>
      </c>
    </row>
    <row r="63" spans="1:27" ht="19" x14ac:dyDescent="0.25">
      <c r="A63" s="5" t="s">
        <v>54</v>
      </c>
      <c r="B63" s="1" t="s">
        <v>92</v>
      </c>
      <c r="C63" s="1" t="s">
        <v>92</v>
      </c>
      <c r="D63" s="1" t="s">
        <v>92</v>
      </c>
      <c r="E63" s="1" t="s">
        <v>92</v>
      </c>
      <c r="F63" s="1" t="s">
        <v>92</v>
      </c>
      <c r="G63" s="1">
        <v>94543000</v>
      </c>
      <c r="H63" s="1">
        <v>120162000</v>
      </c>
      <c r="I63" s="1">
        <v>146871000</v>
      </c>
      <c r="J63" s="1">
        <v>175167000</v>
      </c>
      <c r="K63" s="1">
        <v>205532000</v>
      </c>
      <c r="L63" s="1">
        <v>223308000</v>
      </c>
      <c r="M63" s="1">
        <v>251514000</v>
      </c>
      <c r="N63" s="1" t="s">
        <v>92</v>
      </c>
      <c r="O63" s="1">
        <v>334414000</v>
      </c>
      <c r="P63" s="1">
        <v>397134000</v>
      </c>
      <c r="Q63" s="1">
        <v>464882000</v>
      </c>
      <c r="R63" s="1">
        <v>501692000</v>
      </c>
      <c r="S63" s="1">
        <v>538635000</v>
      </c>
      <c r="T63" s="1">
        <v>452493000</v>
      </c>
      <c r="U63" s="1">
        <v>867841000</v>
      </c>
      <c r="V63" s="1">
        <v>690767000</v>
      </c>
      <c r="W63" s="1">
        <v>760033000</v>
      </c>
      <c r="X63" s="1">
        <v>818622000</v>
      </c>
      <c r="Y63" s="1">
        <v>760044000</v>
      </c>
      <c r="Z63" s="1">
        <v>850921000</v>
      </c>
      <c r="AA63" s="1">
        <v>1013742000</v>
      </c>
    </row>
    <row r="64" spans="1:27" ht="19" x14ac:dyDescent="0.25">
      <c r="A64" s="5" t="s">
        <v>55</v>
      </c>
      <c r="B64" s="1" t="s">
        <v>92</v>
      </c>
      <c r="C64" s="1" t="s">
        <v>92</v>
      </c>
      <c r="D64" s="1" t="s">
        <v>92</v>
      </c>
      <c r="E64" s="1" t="s">
        <v>92</v>
      </c>
      <c r="F64" s="1" t="s">
        <v>92</v>
      </c>
      <c r="G64" s="1">
        <v>14813000</v>
      </c>
      <c r="H64" s="1">
        <v>8400000</v>
      </c>
      <c r="I64" s="1">
        <v>9020000</v>
      </c>
      <c r="J64" s="1">
        <v>20478000</v>
      </c>
      <c r="K64" s="1">
        <v>16712000</v>
      </c>
      <c r="L64" s="1">
        <v>38053000</v>
      </c>
      <c r="M64" s="1">
        <v>47509000</v>
      </c>
      <c r="N64" s="1">
        <v>350945000</v>
      </c>
      <c r="O64" s="1">
        <v>47637000</v>
      </c>
      <c r="P64" s="1">
        <v>74324000</v>
      </c>
      <c r="Q64" s="1">
        <v>105475000</v>
      </c>
      <c r="R64" s="1">
        <v>101745000</v>
      </c>
      <c r="S64" s="1">
        <v>141428000</v>
      </c>
      <c r="T64" s="1">
        <v>152120000</v>
      </c>
      <c r="U64" s="1">
        <v>361447000</v>
      </c>
      <c r="V64" s="1">
        <v>347673000</v>
      </c>
      <c r="W64" s="1">
        <v>392934000</v>
      </c>
      <c r="X64" s="1">
        <v>619709000</v>
      </c>
      <c r="Y64" s="1">
        <v>-275717000</v>
      </c>
      <c r="Z64" s="1">
        <v>452584000</v>
      </c>
      <c r="AA64" s="1">
        <v>438963000</v>
      </c>
    </row>
    <row r="65" spans="1:27" ht="19" x14ac:dyDescent="0.25">
      <c r="A65" s="5" t="s">
        <v>56</v>
      </c>
      <c r="B65" s="1" t="s">
        <v>92</v>
      </c>
      <c r="C65" s="1" t="s">
        <v>92</v>
      </c>
      <c r="D65" s="1" t="s">
        <v>92</v>
      </c>
      <c r="E65" s="1" t="s">
        <v>92</v>
      </c>
      <c r="F65" s="1" t="s">
        <v>92</v>
      </c>
      <c r="G65" s="1">
        <v>687837000</v>
      </c>
      <c r="H65" s="1">
        <v>730453000</v>
      </c>
      <c r="I65" s="1">
        <v>645234000</v>
      </c>
      <c r="J65" s="1">
        <v>781749000</v>
      </c>
      <c r="K65" s="1">
        <v>859552000</v>
      </c>
      <c r="L65" s="1">
        <v>980879000</v>
      </c>
      <c r="M65" s="1">
        <v>1129781000</v>
      </c>
      <c r="N65" s="1">
        <v>1218499000</v>
      </c>
      <c r="O65" s="1">
        <v>1292029000</v>
      </c>
      <c r="P65" s="1">
        <v>1644216000</v>
      </c>
      <c r="Q65" s="1">
        <v>2775324000</v>
      </c>
      <c r="R65" s="1">
        <v>2671027000</v>
      </c>
      <c r="S65" s="1">
        <v>2655979000</v>
      </c>
      <c r="T65" s="1">
        <v>2751740000</v>
      </c>
      <c r="U65" s="1">
        <v>4846048000</v>
      </c>
      <c r="V65" s="1">
        <v>4938012000</v>
      </c>
      <c r="W65" s="1">
        <v>5306432000</v>
      </c>
      <c r="X65" s="1">
        <v>5792113000</v>
      </c>
      <c r="Y65" s="1">
        <v>6100272000</v>
      </c>
      <c r="Z65" s="1">
        <v>6473633000</v>
      </c>
      <c r="AA65" s="1">
        <v>8508316000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t="s">
        <v>92</v>
      </c>
      <c r="D67" s="10" t="s">
        <v>92</v>
      </c>
      <c r="E67" s="10" t="s">
        <v>92</v>
      </c>
      <c r="F67" s="10" t="s">
        <v>92</v>
      </c>
      <c r="G67" s="10">
        <v>787092000</v>
      </c>
      <c r="H67" s="10">
        <v>834533000</v>
      </c>
      <c r="I67" s="10">
        <v>759540000</v>
      </c>
      <c r="J67" s="10">
        <v>931750000</v>
      </c>
      <c r="K67" s="10">
        <v>1009417000</v>
      </c>
      <c r="L67" s="10">
        <v>1176593000</v>
      </c>
      <c r="M67" s="10">
        <v>1345245000</v>
      </c>
      <c r="N67" s="10">
        <v>1463412000</v>
      </c>
      <c r="O67" s="10">
        <v>1545566000</v>
      </c>
      <c r="P67" s="10">
        <v>1928318000</v>
      </c>
      <c r="Q67" s="10">
        <v>3192896000</v>
      </c>
      <c r="R67" s="10">
        <v>3016045000</v>
      </c>
      <c r="S67" s="10">
        <v>3016290000</v>
      </c>
      <c r="T67" s="10">
        <v>3130014000</v>
      </c>
      <c r="U67" s="10">
        <v>5538225000</v>
      </c>
      <c r="V67" s="10">
        <v>5740611000</v>
      </c>
      <c r="W67" s="10">
        <v>6167141000</v>
      </c>
      <c r="X67" s="10">
        <v>6799341000</v>
      </c>
      <c r="Y67" s="10">
        <v>7128926000</v>
      </c>
      <c r="Z67" s="10">
        <v>7706379000</v>
      </c>
      <c r="AA67" s="10">
        <v>10020959000</v>
      </c>
    </row>
    <row r="68" spans="1:27" ht="19" x14ac:dyDescent="0.25">
      <c r="A68" s="5" t="s">
        <v>59</v>
      </c>
      <c r="B68" s="1" t="s">
        <v>92</v>
      </c>
      <c r="C68" s="1" t="s">
        <v>92</v>
      </c>
      <c r="D68" s="1" t="s">
        <v>92</v>
      </c>
      <c r="E68" s="1" t="s">
        <v>92</v>
      </c>
      <c r="F68" s="1" t="s">
        <v>92</v>
      </c>
      <c r="G68" s="1">
        <v>280000</v>
      </c>
      <c r="H68" s="1">
        <v>287000</v>
      </c>
      <c r="I68" s="1">
        <v>476000</v>
      </c>
      <c r="J68" s="1">
        <v>459000</v>
      </c>
      <c r="K68" s="1">
        <v>455000</v>
      </c>
      <c r="L68" s="1">
        <v>670000</v>
      </c>
      <c r="M68" s="1">
        <v>798000</v>
      </c>
      <c r="N68" s="1">
        <v>786000</v>
      </c>
      <c r="O68" s="1">
        <v>1139000</v>
      </c>
      <c r="P68" s="1">
        <v>1109000</v>
      </c>
      <c r="Q68" s="1">
        <v>1230000</v>
      </c>
      <c r="R68" s="1">
        <v>1236000</v>
      </c>
      <c r="S68" s="1">
        <v>1240000</v>
      </c>
      <c r="T68" s="1">
        <v>1224000</v>
      </c>
      <c r="U68" s="1">
        <v>4174808000</v>
      </c>
      <c r="V68" s="1">
        <v>4187568000</v>
      </c>
      <c r="W68" s="1">
        <v>4131307000</v>
      </c>
      <c r="X68" s="1">
        <v>4135343000</v>
      </c>
      <c r="Y68" s="1">
        <v>4030368000</v>
      </c>
      <c r="Z68" s="1">
        <v>3693027000</v>
      </c>
      <c r="AA68" s="1">
        <v>3271958000</v>
      </c>
    </row>
    <row r="69" spans="1:27" ht="19" x14ac:dyDescent="0.25">
      <c r="A69" s="5" t="s">
        <v>60</v>
      </c>
      <c r="B69" s="1" t="s">
        <v>92</v>
      </c>
      <c r="C69" s="1" t="s">
        <v>92</v>
      </c>
      <c r="D69" s="1" t="s">
        <v>92</v>
      </c>
      <c r="E69" s="1" t="s">
        <v>92</v>
      </c>
      <c r="F69" s="1" t="s">
        <v>92</v>
      </c>
      <c r="G69" s="1">
        <v>123498000</v>
      </c>
      <c r="H69" s="1">
        <v>189094000</v>
      </c>
      <c r="I69" s="1">
        <v>261365000</v>
      </c>
      <c r="J69" s="1">
        <v>345308000</v>
      </c>
      <c r="K69" s="1">
        <v>422731000</v>
      </c>
      <c r="L69" s="1">
        <v>524481000</v>
      </c>
      <c r="M69" s="1">
        <v>630037000</v>
      </c>
      <c r="N69" s="1">
        <v>732738000</v>
      </c>
      <c r="O69" s="1">
        <v>858887000</v>
      </c>
      <c r="P69" s="1">
        <v>988560000</v>
      </c>
      <c r="Q69" s="1">
        <v>1103188000</v>
      </c>
      <c r="R69" s="1">
        <v>1247630000</v>
      </c>
      <c r="S69" s="1">
        <v>1421249000</v>
      </c>
      <c r="T69" s="1">
        <v>1259495000</v>
      </c>
      <c r="U69" s="1">
        <v>1413488000</v>
      </c>
      <c r="V69" s="1">
        <v>1856946000</v>
      </c>
      <c r="W69" s="1">
        <v>2264510000</v>
      </c>
      <c r="X69" s="1">
        <v>2654207000</v>
      </c>
      <c r="Y69" s="1">
        <v>2659001000</v>
      </c>
      <c r="Z69" s="1">
        <v>3056845000</v>
      </c>
      <c r="AA69" s="1">
        <v>3649494000</v>
      </c>
    </row>
    <row r="70" spans="1:27" ht="19" x14ac:dyDescent="0.25">
      <c r="A70" s="5" t="s">
        <v>61</v>
      </c>
      <c r="B70" s="1" t="s">
        <v>92</v>
      </c>
      <c r="C70" s="1" t="s">
        <v>92</v>
      </c>
      <c r="D70" s="1" t="s">
        <v>92</v>
      </c>
      <c r="E70" s="1" t="s">
        <v>92</v>
      </c>
      <c r="F70" s="1" t="s">
        <v>92</v>
      </c>
      <c r="G70" s="1">
        <v>-4771000</v>
      </c>
      <c r="H70" s="1">
        <v>-33000</v>
      </c>
      <c r="I70" s="1">
        <v>1277000</v>
      </c>
      <c r="J70" s="1">
        <v>2723000</v>
      </c>
      <c r="K70" s="1">
        <v>3067000</v>
      </c>
      <c r="L70" s="1">
        <v>-4290000</v>
      </c>
      <c r="M70" s="1">
        <v>-23937000</v>
      </c>
      <c r="N70" s="1">
        <v>-4892000</v>
      </c>
      <c r="O70" s="1">
        <v>-3095000</v>
      </c>
      <c r="P70" s="1">
        <v>-3480000</v>
      </c>
      <c r="Q70" s="1">
        <v>-6165000</v>
      </c>
      <c r="R70" s="1">
        <v>-1869000</v>
      </c>
      <c r="S70" s="1">
        <v>-5593000</v>
      </c>
      <c r="T70" s="1">
        <v>-12171000</v>
      </c>
      <c r="U70" s="1">
        <v>-43001000</v>
      </c>
      <c r="V70" s="1">
        <v>108413000</v>
      </c>
      <c r="W70" s="1">
        <v>-74786000</v>
      </c>
      <c r="X70" s="1">
        <v>-10963000</v>
      </c>
      <c r="Y70" s="1">
        <v>-651000</v>
      </c>
      <c r="Z70" s="1">
        <v>39584000</v>
      </c>
      <c r="AA70" s="1">
        <v>-56830000</v>
      </c>
    </row>
    <row r="71" spans="1:27" ht="19" x14ac:dyDescent="0.25">
      <c r="A71" s="5" t="s">
        <v>62</v>
      </c>
      <c r="B71" s="1" t="s">
        <v>92</v>
      </c>
      <c r="C71" s="1" t="s">
        <v>92</v>
      </c>
      <c r="D71" s="1" t="s">
        <v>92</v>
      </c>
      <c r="E71" s="1" t="s">
        <v>92</v>
      </c>
      <c r="F71" s="1" t="s">
        <v>92</v>
      </c>
      <c r="G71" s="1">
        <v>332705000</v>
      </c>
      <c r="H71" s="1">
        <v>348146000</v>
      </c>
      <c r="I71" s="1">
        <v>444404000</v>
      </c>
      <c r="J71" s="1">
        <v>369710000</v>
      </c>
      <c r="K71" s="1">
        <v>310229000</v>
      </c>
      <c r="L71" s="1">
        <v>254284000</v>
      </c>
      <c r="M71" s="1">
        <v>647829000</v>
      </c>
      <c r="N71" s="1">
        <v>625173000</v>
      </c>
      <c r="O71" s="1">
        <v>509218000</v>
      </c>
      <c r="P71" s="1">
        <v>408721000</v>
      </c>
      <c r="Q71" s="1">
        <v>779904000</v>
      </c>
      <c r="R71" s="1">
        <v>796085000</v>
      </c>
      <c r="S71" s="1">
        <v>811289000</v>
      </c>
      <c r="T71" s="1">
        <v>736652000</v>
      </c>
      <c r="U71" s="1">
        <v>102220000</v>
      </c>
      <c r="V71" s="1">
        <v>115743000</v>
      </c>
      <c r="W71" s="1">
        <v>133577000</v>
      </c>
      <c r="X71" s="1">
        <v>154917000</v>
      </c>
      <c r="Y71" s="1">
        <v>170555000</v>
      </c>
      <c r="Z71" s="1">
        <v>199482000</v>
      </c>
      <c r="AA71" s="1">
        <v>244076000</v>
      </c>
    </row>
    <row r="72" spans="1:27" ht="19" x14ac:dyDescent="0.25">
      <c r="A72" s="6" t="s">
        <v>63</v>
      </c>
      <c r="B72" s="10" t="s">
        <v>92</v>
      </c>
      <c r="C72" s="10" t="s">
        <v>92</v>
      </c>
      <c r="D72" s="10" t="s">
        <v>92</v>
      </c>
      <c r="E72" s="10" t="s">
        <v>92</v>
      </c>
      <c r="F72" s="10" t="s">
        <v>92</v>
      </c>
      <c r="G72" s="10">
        <v>451712000</v>
      </c>
      <c r="H72" s="10">
        <v>537494000</v>
      </c>
      <c r="I72" s="10">
        <v>707522000</v>
      </c>
      <c r="J72" s="10">
        <v>718200000</v>
      </c>
      <c r="K72" s="10">
        <v>736482000</v>
      </c>
      <c r="L72" s="10">
        <v>775145000</v>
      </c>
      <c r="M72" s="10">
        <v>1254727000</v>
      </c>
      <c r="N72" s="10">
        <v>1353805000</v>
      </c>
      <c r="O72" s="10">
        <v>1366149000</v>
      </c>
      <c r="P72" s="10">
        <v>1394910000</v>
      </c>
      <c r="Q72" s="10">
        <v>1878157000</v>
      </c>
      <c r="R72" s="10">
        <v>2043082000</v>
      </c>
      <c r="S72" s="10">
        <v>2228185000</v>
      </c>
      <c r="T72" s="10">
        <v>1985200000</v>
      </c>
      <c r="U72" s="10">
        <v>5647515000</v>
      </c>
      <c r="V72" s="10">
        <v>6268670000</v>
      </c>
      <c r="W72" s="10">
        <v>6454608000</v>
      </c>
      <c r="X72" s="10">
        <v>6933504000</v>
      </c>
      <c r="Y72" s="10">
        <v>6859273000</v>
      </c>
      <c r="Z72" s="10">
        <v>6988938000</v>
      </c>
      <c r="AA72" s="10">
        <v>7108698000</v>
      </c>
    </row>
    <row r="73" spans="1:27" ht="20" thickBot="1" x14ac:dyDescent="0.3">
      <c r="A73" s="7" t="s">
        <v>64</v>
      </c>
      <c r="B73" s="11" t="s">
        <v>92</v>
      </c>
      <c r="C73" s="11" t="s">
        <v>92</v>
      </c>
      <c r="D73" s="11" t="s">
        <v>92</v>
      </c>
      <c r="E73" s="11" t="s">
        <v>92</v>
      </c>
      <c r="F73" s="11" t="s">
        <v>92</v>
      </c>
      <c r="G73" s="11">
        <v>1238804000</v>
      </c>
      <c r="H73" s="11">
        <v>1372027000</v>
      </c>
      <c r="I73" s="11">
        <v>1467062000</v>
      </c>
      <c r="J73" s="11">
        <v>1649950000</v>
      </c>
      <c r="K73" s="11">
        <v>1745899000</v>
      </c>
      <c r="L73" s="11">
        <v>1951738000</v>
      </c>
      <c r="M73" s="11">
        <v>2599972000</v>
      </c>
      <c r="N73" s="11">
        <v>2817217000</v>
      </c>
      <c r="O73" s="11">
        <v>2911715000</v>
      </c>
      <c r="P73" s="11">
        <v>3323228000</v>
      </c>
      <c r="Q73" s="11">
        <v>5071053000</v>
      </c>
      <c r="R73" s="11">
        <v>5059127000</v>
      </c>
      <c r="S73" s="11">
        <v>5244475000</v>
      </c>
      <c r="T73" s="11">
        <v>5115214000</v>
      </c>
      <c r="U73" s="11">
        <v>11185740000</v>
      </c>
      <c r="V73" s="11">
        <v>12009281000</v>
      </c>
      <c r="W73" s="11">
        <v>12621749000</v>
      </c>
      <c r="X73" s="11">
        <v>13732845000</v>
      </c>
      <c r="Y73" s="11">
        <v>13988199000</v>
      </c>
      <c r="Z73" s="11">
        <v>14695317000</v>
      </c>
      <c r="AA73" s="11">
        <v>17129657000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-5100000</v>
      </c>
      <c r="C76" s="1">
        <v>1800000</v>
      </c>
      <c r="D76" s="1">
        <v>9200000</v>
      </c>
      <c r="E76" s="1">
        <v>28189000</v>
      </c>
      <c r="F76" s="1">
        <v>30528000</v>
      </c>
      <c r="G76" s="1">
        <v>55466000</v>
      </c>
      <c r="H76" s="1">
        <v>65596000</v>
      </c>
      <c r="I76" s="1">
        <v>72271000</v>
      </c>
      <c r="J76" s="1">
        <v>83943000</v>
      </c>
      <c r="K76" s="1">
        <v>77423000</v>
      </c>
      <c r="L76" s="1">
        <v>99081000</v>
      </c>
      <c r="M76" s="1">
        <v>105556000</v>
      </c>
      <c r="N76" s="1">
        <v>109825000</v>
      </c>
      <c r="O76" s="1">
        <v>135104000</v>
      </c>
      <c r="P76" s="1">
        <v>165239000</v>
      </c>
      <c r="Q76" s="1">
        <v>159093000</v>
      </c>
      <c r="R76" s="1">
        <v>195655000</v>
      </c>
      <c r="S76" s="1">
        <v>232525000</v>
      </c>
      <c r="T76" s="1">
        <v>-95764000</v>
      </c>
      <c r="U76" s="1">
        <v>246540000</v>
      </c>
      <c r="V76" s="1">
        <v>576817000</v>
      </c>
      <c r="W76" s="1">
        <v>546871000</v>
      </c>
      <c r="X76" s="1">
        <v>566841000</v>
      </c>
      <c r="Y76" s="1">
        <v>203992000</v>
      </c>
      <c r="Z76" s="1">
        <v>618047000</v>
      </c>
      <c r="AA76" s="1">
        <v>836001000</v>
      </c>
    </row>
    <row r="77" spans="1:27" ht="19" x14ac:dyDescent="0.25">
      <c r="A77" s="5" t="s">
        <v>13</v>
      </c>
      <c r="B77" s="1">
        <v>1200000</v>
      </c>
      <c r="C77" s="1">
        <v>4300000</v>
      </c>
      <c r="D77" s="1">
        <v>15000000</v>
      </c>
      <c r="E77" s="1">
        <v>27195000</v>
      </c>
      <c r="F77" s="1">
        <v>37730000</v>
      </c>
      <c r="G77" s="1">
        <v>41172000</v>
      </c>
      <c r="H77" s="1">
        <v>49750000</v>
      </c>
      <c r="I77" s="1">
        <v>60632000</v>
      </c>
      <c r="J77" s="1">
        <v>67039000</v>
      </c>
      <c r="K77" s="1">
        <v>81103000</v>
      </c>
      <c r="L77" s="1">
        <v>87810000</v>
      </c>
      <c r="M77" s="1">
        <v>97429000</v>
      </c>
      <c r="N77" s="1">
        <v>130758000</v>
      </c>
      <c r="O77" s="1">
        <v>147456000</v>
      </c>
      <c r="P77" s="1">
        <v>167100000</v>
      </c>
      <c r="Q77" s="1">
        <v>193584000</v>
      </c>
      <c r="R77" s="1">
        <v>243864000</v>
      </c>
      <c r="S77" s="1">
        <v>257944000</v>
      </c>
      <c r="T77" s="1">
        <v>269434000</v>
      </c>
      <c r="U77" s="1">
        <v>463912000</v>
      </c>
      <c r="V77" s="1">
        <v>632484000</v>
      </c>
      <c r="W77" s="1">
        <v>680487000</v>
      </c>
      <c r="X77" s="1">
        <v>743918000</v>
      </c>
      <c r="Y77" s="1">
        <v>752404000</v>
      </c>
      <c r="Z77" s="1">
        <v>813009000</v>
      </c>
      <c r="AA77" s="1">
        <v>918960000</v>
      </c>
    </row>
    <row r="78" spans="1:27" ht="19" x14ac:dyDescent="0.25">
      <c r="A78" s="5" t="s">
        <v>67</v>
      </c>
      <c r="B78" s="1">
        <v>-400000</v>
      </c>
      <c r="C78" s="1">
        <v>1400000</v>
      </c>
      <c r="D78" s="1">
        <v>2200000</v>
      </c>
      <c r="E78" s="1">
        <v>1303000</v>
      </c>
      <c r="F78" s="1">
        <v>12442000</v>
      </c>
      <c r="G78" s="1">
        <v>10132000</v>
      </c>
      <c r="H78" s="1">
        <v>27931000</v>
      </c>
      <c r="I78" s="1">
        <v>26566000</v>
      </c>
      <c r="J78" s="1">
        <v>-792000</v>
      </c>
      <c r="K78" s="1">
        <v>26585000</v>
      </c>
      <c r="L78" s="1">
        <v>12440000</v>
      </c>
      <c r="M78" s="1">
        <v>31902000</v>
      </c>
      <c r="N78" s="1">
        <v>38224000</v>
      </c>
      <c r="O78" s="1">
        <v>26431000</v>
      </c>
      <c r="P78" s="1">
        <v>50989000</v>
      </c>
      <c r="Q78" s="1">
        <v>29689000</v>
      </c>
      <c r="R78" s="1">
        <v>38680000</v>
      </c>
      <c r="S78" s="1">
        <v>31031000</v>
      </c>
      <c r="T78" s="1">
        <v>-132454000</v>
      </c>
      <c r="U78" s="1">
        <v>42298000</v>
      </c>
      <c r="V78" s="1">
        <v>-153283000</v>
      </c>
      <c r="W78" s="1">
        <v>77859000</v>
      </c>
      <c r="X78" s="1">
        <v>54637000</v>
      </c>
      <c r="Y78" s="1">
        <v>-50487000</v>
      </c>
      <c r="Z78" s="1">
        <v>14563000</v>
      </c>
      <c r="AA78" s="1">
        <v>93481000</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9336000</v>
      </c>
      <c r="O79" s="1">
        <v>11331000</v>
      </c>
      <c r="P79" s="1">
        <v>11879000</v>
      </c>
      <c r="Q79" s="1">
        <v>17289000</v>
      </c>
      <c r="R79" s="1">
        <v>15397000</v>
      </c>
      <c r="S79" s="1">
        <v>18446000</v>
      </c>
      <c r="T79" s="1">
        <v>20318000</v>
      </c>
      <c r="U79" s="1">
        <v>44772000</v>
      </c>
      <c r="V79" s="1">
        <v>39361000</v>
      </c>
      <c r="W79" s="1">
        <v>43803000</v>
      </c>
      <c r="X79" s="1">
        <v>42671000</v>
      </c>
      <c r="Y79" s="1">
        <v>45751000</v>
      </c>
      <c r="Z79" s="1">
        <v>58221000</v>
      </c>
      <c r="AA79" s="1">
        <v>63485000</v>
      </c>
    </row>
    <row r="80" spans="1:27" ht="19" x14ac:dyDescent="0.25">
      <c r="A80" s="14" t="s">
        <v>104</v>
      </c>
      <c r="B80" s="15" t="e">
        <f t="shared" ref="B80:AA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f t="shared" si="18"/>
        <v>7.8362051816654957E-3</v>
      </c>
      <c r="O80" s="15">
        <f t="shared" si="18"/>
        <v>8.5856714531538769E-3</v>
      </c>
      <c r="P80" s="15">
        <f t="shared" si="18"/>
        <v>7.8911042231590185E-3</v>
      </c>
      <c r="Q80" s="15">
        <f t="shared" si="18"/>
        <v>1.0404918579360599E-2</v>
      </c>
      <c r="R80" s="15">
        <f t="shared" si="18"/>
        <v>7.9827042272506924E-3</v>
      </c>
      <c r="S80" s="15">
        <f t="shared" si="18"/>
        <v>8.871826491968415E-3</v>
      </c>
      <c r="T80" s="15">
        <f t="shared" si="18"/>
        <v>9.5962427389390294E-3</v>
      </c>
      <c r="U80" s="15">
        <f t="shared" si="18"/>
        <v>1.3262386536420465E-2</v>
      </c>
      <c r="V80" s="15">
        <f t="shared" si="18"/>
        <v>8.5003999578446166E-3</v>
      </c>
      <c r="W80" s="15">
        <f t="shared" si="18"/>
        <v>8.8977300357652063E-3</v>
      </c>
      <c r="X80" s="15">
        <f t="shared" si="18"/>
        <v>7.9186383156242927E-3</v>
      </c>
      <c r="Y80" s="15">
        <f t="shared" si="18"/>
        <v>8.4008600823725355E-3</v>
      </c>
      <c r="Z80" s="15">
        <f t="shared" si="18"/>
        <v>9.4647347148053909E-3</v>
      </c>
      <c r="AA80" s="15">
        <f t="shared" si="18"/>
        <v>8.8028620637203257E-3</v>
      </c>
    </row>
    <row r="81" spans="1:35" ht="19" x14ac:dyDescent="0.25">
      <c r="A81" s="5" t="s">
        <v>69</v>
      </c>
      <c r="B81" s="1">
        <v>2400000</v>
      </c>
      <c r="C81" s="1">
        <v>-3400000</v>
      </c>
      <c r="D81" s="1">
        <v>-6100000</v>
      </c>
      <c r="E81" s="1">
        <v>-4546000</v>
      </c>
      <c r="F81" s="1">
        <v>-12350000</v>
      </c>
      <c r="G81" s="1">
        <v>11418000</v>
      </c>
      <c r="H81" s="1">
        <v>-54000</v>
      </c>
      <c r="I81" s="1">
        <v>-3007000</v>
      </c>
      <c r="J81" s="1">
        <v>27158000</v>
      </c>
      <c r="K81" s="1">
        <v>9694000</v>
      </c>
      <c r="L81" s="1">
        <v>12156000</v>
      </c>
      <c r="M81" s="1">
        <v>18417000</v>
      </c>
      <c r="N81" s="1">
        <v>10850000</v>
      </c>
      <c r="O81" s="1">
        <v>12133000</v>
      </c>
      <c r="P81" s="1">
        <v>-7796000</v>
      </c>
      <c r="Q81" s="1">
        <v>14121000</v>
      </c>
      <c r="R81" s="1">
        <v>-11995000</v>
      </c>
      <c r="S81" s="1">
        <v>1258000</v>
      </c>
      <c r="T81" s="1">
        <v>10557000</v>
      </c>
      <c r="U81" s="1">
        <v>-35174000</v>
      </c>
      <c r="V81" s="1">
        <v>-70729000</v>
      </c>
      <c r="W81" s="1">
        <v>31439000</v>
      </c>
      <c r="X81" s="1">
        <v>27264000</v>
      </c>
      <c r="Y81" s="1">
        <v>-23973000</v>
      </c>
      <c r="Z81" s="1">
        <v>19014000</v>
      </c>
      <c r="AA81" s="1">
        <v>72800000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-4328000</v>
      </c>
      <c r="O82" s="1">
        <v>-9321000</v>
      </c>
      <c r="P82" s="1">
        <v>-14507000</v>
      </c>
      <c r="Q82" s="1">
        <v>1549000</v>
      </c>
      <c r="R82" s="1">
        <v>1612000</v>
      </c>
      <c r="S82" s="1">
        <v>-22168000</v>
      </c>
      <c r="T82" s="1">
        <v>17348000</v>
      </c>
      <c r="U82" s="1">
        <v>-5252000</v>
      </c>
      <c r="V82" s="1">
        <v>-38934000</v>
      </c>
      <c r="W82" s="1">
        <v>-37724000</v>
      </c>
      <c r="X82" s="1">
        <v>-22933000</v>
      </c>
      <c r="Y82" s="1">
        <v>46841000</v>
      </c>
      <c r="Z82" s="1">
        <v>-54688000</v>
      </c>
      <c r="AA82" s="1">
        <v>-100546000</v>
      </c>
    </row>
    <row r="83" spans="1:35" ht="21" x14ac:dyDescent="0.25">
      <c r="A83" s="5" t="s">
        <v>34</v>
      </c>
      <c r="B83" s="1" t="s">
        <v>92</v>
      </c>
      <c r="C83" s="1" t="s">
        <v>92</v>
      </c>
      <c r="D83" s="1" t="s">
        <v>92</v>
      </c>
      <c r="E83" s="1" t="s">
        <v>92</v>
      </c>
      <c r="F83" s="1" t="s">
        <v>92</v>
      </c>
      <c r="G83" s="1" t="s">
        <v>92</v>
      </c>
      <c r="H83" s="1" t="s">
        <v>92</v>
      </c>
      <c r="I83" s="1" t="s">
        <v>92</v>
      </c>
      <c r="J83" s="1" t="s">
        <v>92</v>
      </c>
      <c r="K83" s="1">
        <v>-1083000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59" t="s">
        <v>126</v>
      </c>
      <c r="AI83" s="60"/>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13218000</v>
      </c>
      <c r="O84" s="1">
        <v>-853000</v>
      </c>
      <c r="P84" s="1">
        <v>-2912000</v>
      </c>
      <c r="Q84" s="1">
        <v>2761000</v>
      </c>
      <c r="R84" s="1">
        <v>-26993000</v>
      </c>
      <c r="S84" s="1">
        <v>10173000</v>
      </c>
      <c r="T84" s="1">
        <v>-16674000</v>
      </c>
      <c r="U84" s="1">
        <v>54219000</v>
      </c>
      <c r="V84" s="1">
        <v>50012000</v>
      </c>
      <c r="W84" s="1">
        <v>16135000</v>
      </c>
      <c r="X84" s="1">
        <v>71147000</v>
      </c>
      <c r="Y84" s="1">
        <v>-148362000</v>
      </c>
      <c r="Z84" s="1">
        <v>66752000</v>
      </c>
      <c r="AA84" s="1">
        <v>192850000</v>
      </c>
      <c r="AH84" s="61" t="s">
        <v>127</v>
      </c>
      <c r="AI84" s="62"/>
    </row>
    <row r="85" spans="1:35" ht="20" x14ac:dyDescent="0.25">
      <c r="A85" s="5" t="s">
        <v>71</v>
      </c>
      <c r="B85" s="1" t="s">
        <v>92</v>
      </c>
      <c r="C85" s="1" t="s">
        <v>92</v>
      </c>
      <c r="D85" s="1" t="s">
        <v>92</v>
      </c>
      <c r="E85" s="1" t="s">
        <v>92</v>
      </c>
      <c r="F85" s="1" t="s">
        <v>92</v>
      </c>
      <c r="G85" s="1">
        <v>-23048000</v>
      </c>
      <c r="H85" s="1">
        <v>-15060000</v>
      </c>
      <c r="I85" s="1">
        <v>-12824000</v>
      </c>
      <c r="J85" s="1">
        <v>-25625000</v>
      </c>
      <c r="K85" s="1">
        <v>442000</v>
      </c>
      <c r="L85" s="1">
        <v>-173000</v>
      </c>
      <c r="M85" s="1">
        <v>-6229000</v>
      </c>
      <c r="N85" s="1">
        <v>3479000</v>
      </c>
      <c r="O85" s="1">
        <v>3700000</v>
      </c>
      <c r="P85" s="1">
        <v>3504000</v>
      </c>
      <c r="Q85" s="1">
        <v>2709000</v>
      </c>
      <c r="R85" s="1">
        <v>5573000</v>
      </c>
      <c r="S85" s="1">
        <v>11362000</v>
      </c>
      <c r="T85" s="1">
        <v>4446000</v>
      </c>
      <c r="U85" s="1">
        <v>7550000</v>
      </c>
      <c r="V85" s="1">
        <v>-15348000</v>
      </c>
      <c r="W85" s="1">
        <v>11956000</v>
      </c>
      <c r="X85" s="1">
        <v>-6046000</v>
      </c>
      <c r="Y85" s="1">
        <v>6685000</v>
      </c>
      <c r="Z85" s="1">
        <v>11326000</v>
      </c>
      <c r="AA85" s="1" t="s">
        <v>92</v>
      </c>
      <c r="AH85" s="23" t="s">
        <v>128</v>
      </c>
      <c r="AI85" s="24">
        <f>AA17</f>
        <v>202331000</v>
      </c>
    </row>
    <row r="86" spans="1:35" ht="20" x14ac:dyDescent="0.25">
      <c r="A86" s="5" t="s">
        <v>72</v>
      </c>
      <c r="B86" s="1">
        <v>4500000</v>
      </c>
      <c r="C86" s="1">
        <v>2000000</v>
      </c>
      <c r="D86" s="1">
        <v>1600000</v>
      </c>
      <c r="E86" s="1">
        <v>1635000</v>
      </c>
      <c r="F86" s="1">
        <v>18848000</v>
      </c>
      <c r="G86" s="1">
        <v>9728000</v>
      </c>
      <c r="H86" s="1">
        <v>13992000</v>
      </c>
      <c r="I86" s="1">
        <v>23163000</v>
      </c>
      <c r="J86" s="1">
        <v>22464000</v>
      </c>
      <c r="K86" s="1">
        <v>9429000</v>
      </c>
      <c r="L86" s="1">
        <v>7582000</v>
      </c>
      <c r="M86" s="1">
        <v>17105000</v>
      </c>
      <c r="N86" s="1">
        <v>4644000</v>
      </c>
      <c r="O86" s="1">
        <v>-4059000</v>
      </c>
      <c r="P86" s="1">
        <v>759000</v>
      </c>
      <c r="Q86" s="1">
        <v>2551000</v>
      </c>
      <c r="R86" s="1">
        <v>2460000</v>
      </c>
      <c r="S86" s="1">
        <v>4016000</v>
      </c>
      <c r="T86" s="1">
        <v>504908000</v>
      </c>
      <c r="U86" s="1">
        <v>32964000</v>
      </c>
      <c r="V86" s="1">
        <v>162610000</v>
      </c>
      <c r="W86" s="1">
        <v>30776000</v>
      </c>
      <c r="X86" s="1">
        <v>105216000</v>
      </c>
      <c r="Y86" s="1">
        <v>480834000</v>
      </c>
      <c r="Z86" s="1">
        <v>175375000</v>
      </c>
      <c r="AA86" s="1">
        <v>37765000</v>
      </c>
      <c r="AH86" s="23" t="s">
        <v>129</v>
      </c>
      <c r="AI86" s="24">
        <f>AA56</f>
        <v>41929000</v>
      </c>
    </row>
    <row r="87" spans="1:35" ht="20" x14ac:dyDescent="0.25">
      <c r="A87" s="6" t="s">
        <v>73</v>
      </c>
      <c r="B87" s="10">
        <v>2600000</v>
      </c>
      <c r="C87" s="10">
        <v>6100000</v>
      </c>
      <c r="D87" s="10">
        <v>21900000</v>
      </c>
      <c r="E87" s="10">
        <v>53776000</v>
      </c>
      <c r="F87" s="10">
        <v>87198000</v>
      </c>
      <c r="G87" s="10">
        <v>127916000</v>
      </c>
      <c r="H87" s="10">
        <v>157215000</v>
      </c>
      <c r="I87" s="10">
        <v>179625000</v>
      </c>
      <c r="J87" s="10">
        <v>199812000</v>
      </c>
      <c r="K87" s="10">
        <v>204234000</v>
      </c>
      <c r="L87" s="10">
        <v>219069000</v>
      </c>
      <c r="M87" s="10">
        <v>270409000</v>
      </c>
      <c r="N87" s="10">
        <v>303637000</v>
      </c>
      <c r="O87" s="10">
        <v>328396000</v>
      </c>
      <c r="P87" s="10">
        <v>388170000</v>
      </c>
      <c r="Q87" s="10">
        <v>416327000</v>
      </c>
      <c r="R87" s="10">
        <v>484061000</v>
      </c>
      <c r="S87" s="10">
        <v>545220000</v>
      </c>
      <c r="T87" s="10">
        <v>576999000</v>
      </c>
      <c r="U87" s="10">
        <v>795312000</v>
      </c>
      <c r="V87" s="10">
        <v>1187260000</v>
      </c>
      <c r="W87" s="10">
        <v>1411235000</v>
      </c>
      <c r="X87" s="10">
        <v>1540547000</v>
      </c>
      <c r="Y87" s="10">
        <v>1408521000</v>
      </c>
      <c r="Z87" s="10">
        <v>1698229000</v>
      </c>
      <c r="AA87" s="10">
        <v>2022492000</v>
      </c>
      <c r="AH87" s="23" t="s">
        <v>130</v>
      </c>
      <c r="AI87" s="24">
        <f>AA61</f>
        <v>7055611000</v>
      </c>
    </row>
    <row r="88" spans="1:35" ht="20" x14ac:dyDescent="0.25">
      <c r="A88" s="5" t="s">
        <v>74</v>
      </c>
      <c r="B88" s="1">
        <v>-11800000</v>
      </c>
      <c r="C88" s="1">
        <v>-62500000</v>
      </c>
      <c r="D88" s="1">
        <v>-252300000</v>
      </c>
      <c r="E88" s="1">
        <v>-25408000</v>
      </c>
      <c r="F88" s="1">
        <v>-40215000</v>
      </c>
      <c r="G88" s="1">
        <v>-56776000</v>
      </c>
      <c r="H88" s="1">
        <v>-70213000</v>
      </c>
      <c r="I88" s="1">
        <v>-71201000</v>
      </c>
      <c r="J88" s="1">
        <v>-97482000</v>
      </c>
      <c r="K88" s="1">
        <v>-96519000</v>
      </c>
      <c r="L88" s="1">
        <v>-124234000</v>
      </c>
      <c r="M88" s="1">
        <v>-113496000</v>
      </c>
      <c r="N88" s="1" t="s">
        <v>92</v>
      </c>
      <c r="O88" s="1">
        <v>-134829000</v>
      </c>
      <c r="P88" s="1" t="s">
        <v>92</v>
      </c>
      <c r="Q88" s="1" t="s">
        <v>92</v>
      </c>
      <c r="R88" s="1" t="s">
        <v>92</v>
      </c>
      <c r="S88" s="1" t="s">
        <v>92</v>
      </c>
      <c r="T88" s="1" t="s">
        <v>92</v>
      </c>
      <c r="U88" s="1">
        <v>-344723000</v>
      </c>
      <c r="V88" s="1">
        <v>-479287000</v>
      </c>
      <c r="W88" s="1">
        <v>-546145000</v>
      </c>
      <c r="X88" s="1">
        <v>-666089000</v>
      </c>
      <c r="Y88" s="1">
        <v>-597053000</v>
      </c>
      <c r="Z88" s="1">
        <v>-744315000</v>
      </c>
      <c r="AA88" s="1">
        <v>-912677000</v>
      </c>
      <c r="AH88" s="33" t="s">
        <v>131</v>
      </c>
      <c r="AI88" s="34">
        <f>AI85/(AI86+AI87)</f>
        <v>2.8507201086573657E-2</v>
      </c>
    </row>
    <row r="89" spans="1:35" ht="20" customHeight="1" x14ac:dyDescent="0.25">
      <c r="A89" s="14" t="s">
        <v>105</v>
      </c>
      <c r="B89" s="15">
        <f t="shared" ref="B89:AA89" si="19">(-1*B88)/B3</f>
        <v>1.903225806451613</v>
      </c>
      <c r="C89" s="15">
        <f t="shared" si="19"/>
        <v>1.1574074074074074</v>
      </c>
      <c r="D89" s="15">
        <f t="shared" si="19"/>
        <v>1.38170865279299</v>
      </c>
      <c r="E89" s="15">
        <f t="shared" si="19"/>
        <v>8.3481460794138429E-2</v>
      </c>
      <c r="F89" s="15">
        <f t="shared" si="19"/>
        <v>0.10652048959958467</v>
      </c>
      <c r="G89" s="15">
        <f t="shared" si="19"/>
        <v>0.11385690880177114</v>
      </c>
      <c r="H89" s="15">
        <f t="shared" si="19"/>
        <v>0.12459960710476674</v>
      </c>
      <c r="I89" s="15">
        <f t="shared" si="19"/>
        <v>0.11313184918719403</v>
      </c>
      <c r="J89" s="15">
        <f t="shared" si="19"/>
        <v>0.1350355105077026</v>
      </c>
      <c r="K89" s="15">
        <f t="shared" si="19"/>
        <v>0.11708440791213484</v>
      </c>
      <c r="L89" s="15">
        <f t="shared" si="19"/>
        <v>0.12960739290233803</v>
      </c>
      <c r="M89" s="15">
        <f t="shared" si="19"/>
        <v>0.10813231288401425</v>
      </c>
      <c r="N89" s="15" t="e">
        <f t="shared" si="19"/>
        <v>#VALUE!</v>
      </c>
      <c r="O89" s="15">
        <f t="shared" si="19"/>
        <v>0.10216198891159509</v>
      </c>
      <c r="P89" s="15" t="e">
        <f t="shared" si="19"/>
        <v>#VALUE!</v>
      </c>
      <c r="Q89" s="15" t="e">
        <f t="shared" si="19"/>
        <v>#VALUE!</v>
      </c>
      <c r="R89" s="15" t="e">
        <f t="shared" si="19"/>
        <v>#VALUE!</v>
      </c>
      <c r="S89" s="15" t="e">
        <f t="shared" si="19"/>
        <v>#VALUE!</v>
      </c>
      <c r="T89" s="15" t="e">
        <f t="shared" si="19"/>
        <v>#VALUE!</v>
      </c>
      <c r="U89" s="15">
        <f t="shared" si="19"/>
        <v>0.10211403721063325</v>
      </c>
      <c r="V89" s="15">
        <f t="shared" si="19"/>
        <v>0.10350680101103815</v>
      </c>
      <c r="W89" s="15">
        <f t="shared" si="19"/>
        <v>0.1109387660749946</v>
      </c>
      <c r="X89" s="15">
        <f t="shared" si="19"/>
        <v>0.1236089587076907</v>
      </c>
      <c r="Y89" s="15">
        <f t="shared" si="19"/>
        <v>0.10963167394725293</v>
      </c>
      <c r="Z89" s="15">
        <f t="shared" si="19"/>
        <v>0.12100005185844238</v>
      </c>
      <c r="AA89" s="15">
        <f t="shared" si="19"/>
        <v>0.12655225233882136</v>
      </c>
      <c r="AH89" s="23" t="s">
        <v>106</v>
      </c>
      <c r="AI89" s="24">
        <f>AA27</f>
        <v>212962000</v>
      </c>
    </row>
    <row r="90" spans="1:35" ht="20" x14ac:dyDescent="0.25">
      <c r="A90" s="5" t="s">
        <v>75</v>
      </c>
      <c r="B90" s="1" t="s">
        <v>92</v>
      </c>
      <c r="C90" s="1" t="s">
        <v>92</v>
      </c>
      <c r="D90" s="1" t="s">
        <v>92</v>
      </c>
      <c r="E90" s="1">
        <v>-168307000</v>
      </c>
      <c r="F90" s="1">
        <v>-52853000</v>
      </c>
      <c r="G90" s="1">
        <v>-166626000</v>
      </c>
      <c r="H90" s="1">
        <v>-84855000</v>
      </c>
      <c r="I90" s="1">
        <v>-46784000</v>
      </c>
      <c r="J90" s="1">
        <v>-80849000</v>
      </c>
      <c r="K90" s="1">
        <v>-38594000</v>
      </c>
      <c r="L90" s="1">
        <v>-109429000</v>
      </c>
      <c r="M90" s="1">
        <v>-355150000</v>
      </c>
      <c r="N90" s="1">
        <v>-420011000</v>
      </c>
      <c r="O90" s="1">
        <v>-81010000</v>
      </c>
      <c r="P90" s="1">
        <v>-258352000</v>
      </c>
      <c r="Q90" s="1">
        <v>-1579869000</v>
      </c>
      <c r="R90" s="1">
        <v>-46156000</v>
      </c>
      <c r="S90" s="1">
        <v>-126181000</v>
      </c>
      <c r="T90" s="1">
        <v>-230517000</v>
      </c>
      <c r="U90" s="1">
        <v>48637000</v>
      </c>
      <c r="V90" s="1">
        <v>-410695000</v>
      </c>
      <c r="W90" s="1">
        <v>-830091000</v>
      </c>
      <c r="X90" s="1">
        <v>-761610000</v>
      </c>
      <c r="Y90" s="1">
        <v>-388789000</v>
      </c>
      <c r="Z90" s="1">
        <v>-985449000</v>
      </c>
      <c r="AA90" s="1">
        <v>-2206901000</v>
      </c>
      <c r="AH90" s="23" t="s">
        <v>19</v>
      </c>
      <c r="AI90" s="24">
        <f>AA25</f>
        <v>1048963000</v>
      </c>
    </row>
    <row r="91" spans="1:35"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v>-2552000</v>
      </c>
      <c r="P91" s="1" t="s">
        <v>92</v>
      </c>
      <c r="Q91" s="1" t="s">
        <v>92</v>
      </c>
      <c r="R91" s="1" t="s">
        <v>92</v>
      </c>
      <c r="S91" s="1" t="s">
        <v>92</v>
      </c>
      <c r="T91" s="1" t="s">
        <v>92</v>
      </c>
      <c r="U91" s="1" t="s">
        <v>92</v>
      </c>
      <c r="V91" s="1" t="s">
        <v>92</v>
      </c>
      <c r="W91" s="1" t="s">
        <v>92</v>
      </c>
      <c r="X91" s="1" t="s">
        <v>92</v>
      </c>
      <c r="Y91" s="1" t="s">
        <v>92</v>
      </c>
      <c r="Z91" s="1" t="s">
        <v>92</v>
      </c>
      <c r="AA91" s="1" t="s">
        <v>92</v>
      </c>
      <c r="AH91" s="33" t="s">
        <v>132</v>
      </c>
      <c r="AI91" s="34">
        <f>AI89/AI90</f>
        <v>0.20302146024216297</v>
      </c>
    </row>
    <row r="92" spans="1:35"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H92" s="35" t="s">
        <v>133</v>
      </c>
      <c r="AI92" s="36">
        <f>AI88*(1-AI91)</f>
        <v>2.2719627494560499E-2</v>
      </c>
    </row>
    <row r="93" spans="1:35" ht="19" x14ac:dyDescent="0.25">
      <c r="A93" s="5" t="s">
        <v>78</v>
      </c>
      <c r="B93" s="1">
        <v>-100000</v>
      </c>
      <c r="C93" s="1" t="s">
        <v>92</v>
      </c>
      <c r="D93" s="1">
        <v>-3900000</v>
      </c>
      <c r="E93" s="1">
        <v>741000</v>
      </c>
      <c r="F93" s="1">
        <v>2228000</v>
      </c>
      <c r="G93" s="1">
        <v>511000</v>
      </c>
      <c r="H93" s="1">
        <v>-5883000</v>
      </c>
      <c r="I93" s="1">
        <v>5520000</v>
      </c>
      <c r="J93" s="1">
        <v>5059000</v>
      </c>
      <c r="K93" s="1">
        <v>563000</v>
      </c>
      <c r="L93" s="1">
        <v>-1946000</v>
      </c>
      <c r="M93" s="1">
        <v>999000</v>
      </c>
      <c r="N93" s="1">
        <v>-128216000</v>
      </c>
      <c r="O93" s="1">
        <v>4167000</v>
      </c>
      <c r="P93" s="1">
        <v>-142153000</v>
      </c>
      <c r="Q93" s="1">
        <v>-153978000</v>
      </c>
      <c r="R93" s="1">
        <v>-204859000</v>
      </c>
      <c r="S93" s="1">
        <v>-237227000</v>
      </c>
      <c r="T93" s="1">
        <v>-240017000</v>
      </c>
      <c r="U93" s="1">
        <v>-309000</v>
      </c>
      <c r="V93" s="1">
        <v>-76250000</v>
      </c>
      <c r="W93" s="1">
        <v>4416000</v>
      </c>
      <c r="X93" s="1">
        <v>1693000</v>
      </c>
      <c r="Y93" s="1">
        <v>-60201000</v>
      </c>
      <c r="Z93" s="1">
        <v>36282000</v>
      </c>
      <c r="AA93" s="1">
        <v>-880270000</v>
      </c>
      <c r="AH93" s="61" t="s">
        <v>134</v>
      </c>
      <c r="AI93" s="62"/>
    </row>
    <row r="94" spans="1:35" ht="20" x14ac:dyDescent="0.25">
      <c r="A94" s="6" t="s">
        <v>79</v>
      </c>
      <c r="B94" s="10">
        <v>-11900000</v>
      </c>
      <c r="C94" s="10">
        <v>-62500000</v>
      </c>
      <c r="D94" s="10">
        <v>-256200000</v>
      </c>
      <c r="E94" s="10">
        <v>-192974000</v>
      </c>
      <c r="F94" s="10">
        <v>-90840000</v>
      </c>
      <c r="G94" s="10">
        <v>-222891000</v>
      </c>
      <c r="H94" s="10">
        <v>-160951000</v>
      </c>
      <c r="I94" s="10">
        <v>-112465000</v>
      </c>
      <c r="J94" s="10">
        <v>-173272000</v>
      </c>
      <c r="K94" s="10">
        <v>-134550000</v>
      </c>
      <c r="L94" s="10">
        <v>-235609000</v>
      </c>
      <c r="M94" s="10">
        <v>-467647000</v>
      </c>
      <c r="N94" s="10">
        <v>-548227000</v>
      </c>
      <c r="O94" s="10">
        <v>-214224000</v>
      </c>
      <c r="P94" s="10">
        <v>-400505000</v>
      </c>
      <c r="Q94" s="10">
        <v>-1733847000</v>
      </c>
      <c r="R94" s="10">
        <v>-251015000</v>
      </c>
      <c r="S94" s="10">
        <v>-363408000</v>
      </c>
      <c r="T94" s="10">
        <v>-470534000</v>
      </c>
      <c r="U94" s="10">
        <v>-296395000</v>
      </c>
      <c r="V94" s="10">
        <v>-966232000</v>
      </c>
      <c r="W94" s="10">
        <v>-1371820000</v>
      </c>
      <c r="X94" s="10">
        <v>-1426006000</v>
      </c>
      <c r="Y94" s="10">
        <v>-1046043000</v>
      </c>
      <c r="Z94" s="10">
        <v>-1693482000</v>
      </c>
      <c r="AA94" s="10">
        <v>-3087171000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-402164000</v>
      </c>
      <c r="O95" s="1">
        <v>-467660000</v>
      </c>
      <c r="P95" s="1">
        <v>-422099000</v>
      </c>
      <c r="Q95" s="1">
        <v>-609014000</v>
      </c>
      <c r="R95" s="1">
        <v>-493560000</v>
      </c>
      <c r="S95" s="1">
        <v>-525909000</v>
      </c>
      <c r="T95" s="1">
        <v>-1429195000</v>
      </c>
      <c r="U95" s="1">
        <v>-3714044000</v>
      </c>
      <c r="V95" s="1">
        <v>-770106000</v>
      </c>
      <c r="W95" s="1">
        <v>-970773000</v>
      </c>
      <c r="X95" s="1">
        <v>-1470711000</v>
      </c>
      <c r="Y95" s="1">
        <v>-1542958000</v>
      </c>
      <c r="Z95" s="1">
        <v>-2003717000</v>
      </c>
      <c r="AA95" s="1">
        <v>-3073985000</v>
      </c>
      <c r="AH95" s="23" t="s">
        <v>136</v>
      </c>
      <c r="AI95" s="38" cm="1">
        <f t="array" ref="AI95">_FV(A1,"Beta")</f>
        <v>0.58360000000000001</v>
      </c>
    </row>
    <row r="96" spans="1:35" ht="20" x14ac:dyDescent="0.25">
      <c r="A96" s="5" t="s">
        <v>81</v>
      </c>
      <c r="B96" s="1">
        <v>7000000</v>
      </c>
      <c r="C96" s="1">
        <v>24400000</v>
      </c>
      <c r="D96" s="1">
        <v>66600000</v>
      </c>
      <c r="E96" s="1">
        <v>82110000</v>
      </c>
      <c r="F96" s="1">
        <v>7620000</v>
      </c>
      <c r="G96" s="1">
        <v>14078000</v>
      </c>
      <c r="H96" s="1">
        <v>12271000</v>
      </c>
      <c r="I96" s="1">
        <v>36959000</v>
      </c>
      <c r="J96" s="1">
        <v>28716000</v>
      </c>
      <c r="K96" s="1">
        <v>32146000</v>
      </c>
      <c r="L96" s="1">
        <v>35620000</v>
      </c>
      <c r="M96" s="1">
        <v>413019000</v>
      </c>
      <c r="N96" s="1" t="s">
        <v>92</v>
      </c>
      <c r="O96" s="1" t="s">
        <v>92</v>
      </c>
      <c r="P96" s="1" t="s">
        <v>92</v>
      </c>
      <c r="Q96" s="1">
        <v>369584000</v>
      </c>
      <c r="R96" s="1" t="s">
        <v>92</v>
      </c>
      <c r="S96" s="1" t="s">
        <v>92</v>
      </c>
      <c r="T96" s="1" t="s">
        <v>92</v>
      </c>
      <c r="U96" s="1">
        <v>19870000</v>
      </c>
      <c r="V96" s="1">
        <v>10814000</v>
      </c>
      <c r="W96" s="1">
        <v>2667000</v>
      </c>
      <c r="X96" s="1">
        <v>4036000</v>
      </c>
      <c r="Y96" s="1">
        <v>679000</v>
      </c>
      <c r="Z96" s="1">
        <v>430000</v>
      </c>
      <c r="AA96" s="1">
        <v>660000</v>
      </c>
      <c r="AH96" s="23" t="s">
        <v>137</v>
      </c>
      <c r="AI96" s="37">
        <v>8.4000000000000005E-2</v>
      </c>
    </row>
    <row r="97" spans="1:35" ht="20" x14ac:dyDescent="0.25">
      <c r="A97" s="5" t="s">
        <v>82</v>
      </c>
      <c r="B97" s="1" t="s">
        <v>92</v>
      </c>
      <c r="C97" s="1" t="s">
        <v>92</v>
      </c>
      <c r="D97" s="1" t="s">
        <v>92</v>
      </c>
      <c r="E97" s="1" t="s">
        <v>92</v>
      </c>
      <c r="F97" s="1" t="s">
        <v>92</v>
      </c>
      <c r="G97" s="1" t="s">
        <v>92</v>
      </c>
      <c r="H97" s="1" t="s">
        <v>92</v>
      </c>
      <c r="I97" s="1">
        <v>-72889000</v>
      </c>
      <c r="J97" s="1">
        <v>-113874000</v>
      </c>
      <c r="K97" s="1">
        <v>-100245000</v>
      </c>
      <c r="L97" s="1">
        <v>-110329000</v>
      </c>
      <c r="M97" s="1">
        <v>-31527000</v>
      </c>
      <c r="N97" s="1">
        <v>-62624000</v>
      </c>
      <c r="O97" s="1">
        <v>-166320000</v>
      </c>
      <c r="P97" s="1">
        <v>-116817000</v>
      </c>
      <c r="Q97" s="1">
        <v>-18597000</v>
      </c>
      <c r="R97" s="1" t="s">
        <v>92</v>
      </c>
      <c r="S97" s="1">
        <v>-7317000</v>
      </c>
      <c r="T97" s="1">
        <v>-91165000</v>
      </c>
      <c r="U97" s="1" t="s">
        <v>92</v>
      </c>
      <c r="V97" s="1" t="s">
        <v>92</v>
      </c>
      <c r="W97" s="1">
        <v>-58928000</v>
      </c>
      <c r="X97" s="1" t="s">
        <v>92</v>
      </c>
      <c r="Y97" s="1">
        <v>-105654000</v>
      </c>
      <c r="Z97" s="1">
        <v>-338993000</v>
      </c>
      <c r="AA97" s="1">
        <v>-424999000</v>
      </c>
      <c r="AH97" s="35" t="s">
        <v>138</v>
      </c>
      <c r="AI97" s="36">
        <f>(AI94)+((AI95)*(AI96-AI94))</f>
        <v>6.6073980000000004E-2</v>
      </c>
    </row>
    <row r="98" spans="1:35" ht="19" x14ac:dyDescent="0.25">
      <c r="A98" s="5" t="s">
        <v>83</v>
      </c>
      <c r="B98" s="1" t="s">
        <v>92</v>
      </c>
      <c r="C98" s="1">
        <v>-200000</v>
      </c>
      <c r="D98" s="1">
        <v>-500000</v>
      </c>
      <c r="E98" s="1" t="s">
        <v>92</v>
      </c>
      <c r="F98" s="1" t="s">
        <v>92</v>
      </c>
      <c r="G98" s="1" t="s">
        <v>92</v>
      </c>
      <c r="H98" s="1" t="s">
        <v>92</v>
      </c>
      <c r="I98" s="1">
        <v>-11025000</v>
      </c>
      <c r="J98" s="1">
        <v>-10486000</v>
      </c>
      <c r="K98" s="1" t="s">
        <v>92</v>
      </c>
      <c r="L98" s="1" t="s">
        <v>92</v>
      </c>
      <c r="M98" s="1" t="s">
        <v>92</v>
      </c>
      <c r="N98" s="1" t="s">
        <v>92</v>
      </c>
      <c r="O98" s="1" t="s">
        <v>92</v>
      </c>
      <c r="P98" s="1">
        <v>-35566000</v>
      </c>
      <c r="Q98" s="1">
        <v>-44465000</v>
      </c>
      <c r="R98" s="1">
        <v>-51213000</v>
      </c>
      <c r="S98" s="1">
        <v>-58906000</v>
      </c>
      <c r="T98" s="1">
        <v>-65990000</v>
      </c>
      <c r="U98" s="1">
        <v>-92547000</v>
      </c>
      <c r="V98" s="1">
        <v>-131975000</v>
      </c>
      <c r="W98" s="1">
        <v>-152550000</v>
      </c>
      <c r="X98" s="1">
        <v>-175067000</v>
      </c>
      <c r="Y98" s="1">
        <v>-199883000</v>
      </c>
      <c r="Z98" s="1">
        <v>-220203000</v>
      </c>
      <c r="AA98" s="1">
        <v>-243013000</v>
      </c>
      <c r="AH98" s="61" t="s">
        <v>139</v>
      </c>
      <c r="AI98" s="62"/>
    </row>
    <row r="99" spans="1:35" ht="20" x14ac:dyDescent="0.25">
      <c r="A99" s="5" t="s">
        <v>84</v>
      </c>
      <c r="B99" s="1">
        <v>3100000</v>
      </c>
      <c r="C99" s="1">
        <v>34100000</v>
      </c>
      <c r="D99" s="1">
        <v>167200000</v>
      </c>
      <c r="E99" s="1">
        <v>57156000</v>
      </c>
      <c r="F99" s="1">
        <v>840000</v>
      </c>
      <c r="G99" s="1">
        <v>77685000</v>
      </c>
      <c r="H99" s="1">
        <v>-7326000</v>
      </c>
      <c r="I99" s="1">
        <v>-21871000</v>
      </c>
      <c r="J99" s="1">
        <v>73008000</v>
      </c>
      <c r="K99" s="1">
        <v>25850000</v>
      </c>
      <c r="L99" s="1">
        <v>66598000</v>
      </c>
      <c r="M99" s="1">
        <v>70712000</v>
      </c>
      <c r="N99" s="1">
        <v>453753000</v>
      </c>
      <c r="O99" s="1">
        <v>520042000</v>
      </c>
      <c r="P99" s="1">
        <v>589587000</v>
      </c>
      <c r="Q99" s="1">
        <v>1630581000</v>
      </c>
      <c r="R99" s="1">
        <v>302106000</v>
      </c>
      <c r="S99" s="1">
        <v>411082000</v>
      </c>
      <c r="T99" s="1">
        <v>1476506000</v>
      </c>
      <c r="U99" s="1">
        <v>3431852000</v>
      </c>
      <c r="V99" s="1">
        <v>948027000</v>
      </c>
      <c r="W99" s="1">
        <v>992006000</v>
      </c>
      <c r="X99" s="1">
        <v>1545848000</v>
      </c>
      <c r="Y99" s="1">
        <v>1769592000</v>
      </c>
      <c r="Z99" s="1">
        <v>2062987000</v>
      </c>
      <c r="AA99" s="1">
        <v>4769800000</v>
      </c>
      <c r="AH99" s="23" t="s">
        <v>140</v>
      </c>
      <c r="AI99" s="24">
        <f>AI86+AI87</f>
        <v>7097540000</v>
      </c>
    </row>
    <row r="100" spans="1:35" ht="20" x14ac:dyDescent="0.25">
      <c r="A100" s="6" t="s">
        <v>85</v>
      </c>
      <c r="B100" s="10">
        <v>10100000</v>
      </c>
      <c r="C100" s="10">
        <v>58300000</v>
      </c>
      <c r="D100" s="10">
        <v>233300000</v>
      </c>
      <c r="E100" s="10">
        <v>139266000</v>
      </c>
      <c r="F100" s="10">
        <v>8460000</v>
      </c>
      <c r="G100" s="10">
        <v>91763000</v>
      </c>
      <c r="H100" s="10">
        <v>4945000</v>
      </c>
      <c r="I100" s="10">
        <v>-68826000</v>
      </c>
      <c r="J100" s="10">
        <v>-22636000</v>
      </c>
      <c r="K100" s="10">
        <v>-42249000</v>
      </c>
      <c r="L100" s="10">
        <v>-8111000</v>
      </c>
      <c r="M100" s="10">
        <v>452204000</v>
      </c>
      <c r="N100" s="10">
        <v>-11035000</v>
      </c>
      <c r="O100" s="10">
        <v>-113938000</v>
      </c>
      <c r="P100" s="10">
        <v>15105000</v>
      </c>
      <c r="Q100" s="10">
        <v>1328089000</v>
      </c>
      <c r="R100" s="10">
        <v>-242667000</v>
      </c>
      <c r="S100" s="10">
        <v>-181050000</v>
      </c>
      <c r="T100" s="10">
        <v>-109844000</v>
      </c>
      <c r="U100" s="10">
        <v>-354869000</v>
      </c>
      <c r="V100" s="10">
        <v>56760000</v>
      </c>
      <c r="W100" s="10">
        <v>-187578000</v>
      </c>
      <c r="X100" s="10">
        <v>-95894000</v>
      </c>
      <c r="Y100" s="10">
        <v>-78224000</v>
      </c>
      <c r="Z100" s="10">
        <v>-499496000</v>
      </c>
      <c r="AA100" s="10">
        <v>1028463000</v>
      </c>
      <c r="AH100" s="33" t="s">
        <v>141</v>
      </c>
      <c r="AI100" s="34">
        <f>AI99/AI103</f>
        <v>0.12586732249127755</v>
      </c>
    </row>
    <row r="101" spans="1:35"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v>-598000</v>
      </c>
      <c r="V101" s="1">
        <v>1795000</v>
      </c>
      <c r="W101" s="1">
        <v>-1290000</v>
      </c>
      <c r="X101" s="1">
        <v>608000</v>
      </c>
      <c r="Y101" s="1">
        <v>6914000</v>
      </c>
      <c r="Z101" s="1">
        <v>-25000</v>
      </c>
      <c r="AA101" s="1">
        <v>-2035000</v>
      </c>
      <c r="AH101" s="23" t="s">
        <v>142</v>
      </c>
      <c r="AI101" s="39" cm="1">
        <f t="array" ref="AI101">_FV(A1,"Market cap",TRUE)</f>
        <v>49291520000</v>
      </c>
    </row>
    <row r="102" spans="1:35" ht="20" x14ac:dyDescent="0.25">
      <c r="A102" s="6" t="s">
        <v>87</v>
      </c>
      <c r="B102" s="10">
        <v>10100000</v>
      </c>
      <c r="C102" s="10">
        <v>58300000</v>
      </c>
      <c r="D102" s="10">
        <v>-1000000</v>
      </c>
      <c r="E102" s="10">
        <v>68000</v>
      </c>
      <c r="F102" s="10">
        <v>4818000</v>
      </c>
      <c r="G102" s="10">
        <v>-3212000</v>
      </c>
      <c r="H102" s="10">
        <v>1209000</v>
      </c>
      <c r="I102" s="10">
        <v>-1666000</v>
      </c>
      <c r="J102" s="10">
        <v>3904000</v>
      </c>
      <c r="K102" s="10">
        <v>27435000</v>
      </c>
      <c r="L102" s="10">
        <v>-24651000</v>
      </c>
      <c r="M102" s="10">
        <v>254966000</v>
      </c>
      <c r="N102" s="10">
        <v>-255625000</v>
      </c>
      <c r="O102" s="10">
        <v>234000</v>
      </c>
      <c r="P102" s="10">
        <v>2770000</v>
      </c>
      <c r="Q102" s="10">
        <v>10569000</v>
      </c>
      <c r="R102" s="10">
        <v>-9621000</v>
      </c>
      <c r="S102" s="10">
        <v>762000</v>
      </c>
      <c r="T102" s="10">
        <v>-3379000</v>
      </c>
      <c r="U102" s="10">
        <v>143408000</v>
      </c>
      <c r="V102" s="10">
        <v>279433000</v>
      </c>
      <c r="W102" s="10">
        <v>-149261000</v>
      </c>
      <c r="X102" s="10">
        <v>19255000</v>
      </c>
      <c r="Y102" s="10">
        <v>291168000</v>
      </c>
      <c r="Z102" s="10">
        <v>-494774000</v>
      </c>
      <c r="AA102" s="10">
        <v>-38251000</v>
      </c>
      <c r="AH102" s="33" t="s">
        <v>143</v>
      </c>
      <c r="AI102" s="34">
        <f>AI101/AI103</f>
        <v>0.87413267750872248</v>
      </c>
    </row>
    <row r="103" spans="1:35" ht="20" x14ac:dyDescent="0.25">
      <c r="A103" s="5" t="s">
        <v>88</v>
      </c>
      <c r="B103" s="1" t="s">
        <v>92</v>
      </c>
      <c r="C103" s="1">
        <v>800000</v>
      </c>
      <c r="D103" s="1">
        <v>3400000</v>
      </c>
      <c r="E103" s="1">
        <v>2393000</v>
      </c>
      <c r="F103" s="1">
        <v>2461000</v>
      </c>
      <c r="G103" s="1">
        <v>7279000</v>
      </c>
      <c r="H103" s="1">
        <v>4067000</v>
      </c>
      <c r="I103" s="1">
        <v>5276000</v>
      </c>
      <c r="J103" s="1">
        <v>3610000</v>
      </c>
      <c r="K103" s="1">
        <v>7514000</v>
      </c>
      <c r="L103" s="1">
        <v>34949000</v>
      </c>
      <c r="M103" s="1">
        <v>10298000</v>
      </c>
      <c r="N103" s="1">
        <v>265264000</v>
      </c>
      <c r="O103" s="1">
        <v>9639000</v>
      </c>
      <c r="P103" s="1">
        <v>9873000</v>
      </c>
      <c r="Q103" s="1">
        <v>12643000</v>
      </c>
      <c r="R103" s="1">
        <v>23212000</v>
      </c>
      <c r="S103" s="1">
        <v>13591000</v>
      </c>
      <c r="T103" s="1">
        <v>14353000</v>
      </c>
      <c r="U103" s="1">
        <v>10974000</v>
      </c>
      <c r="V103" s="1">
        <v>154382000</v>
      </c>
      <c r="W103" s="1">
        <v>553227000</v>
      </c>
      <c r="X103" s="1">
        <v>403966000</v>
      </c>
      <c r="Y103" s="1">
        <v>423221000</v>
      </c>
      <c r="Z103" s="1">
        <v>714389000</v>
      </c>
      <c r="AA103" s="1">
        <v>219615000</v>
      </c>
      <c r="AH103" s="35" t="s">
        <v>144</v>
      </c>
      <c r="AI103" s="40">
        <f>AI99+AI101</f>
        <v>56389060000</v>
      </c>
    </row>
    <row r="104" spans="1:35" ht="20" thickBot="1" x14ac:dyDescent="0.3">
      <c r="A104" s="7" t="s">
        <v>89</v>
      </c>
      <c r="B104" s="11" t="s">
        <v>92</v>
      </c>
      <c r="C104" s="11" t="s">
        <v>92</v>
      </c>
      <c r="D104" s="11">
        <v>2400000</v>
      </c>
      <c r="E104" s="11">
        <v>2461000</v>
      </c>
      <c r="F104" s="11">
        <v>7279000</v>
      </c>
      <c r="G104" s="11">
        <v>4067000</v>
      </c>
      <c r="H104" s="11">
        <v>5276000</v>
      </c>
      <c r="I104" s="11">
        <v>3610000</v>
      </c>
      <c r="J104" s="11">
        <v>7514000</v>
      </c>
      <c r="K104" s="11">
        <v>34949000</v>
      </c>
      <c r="L104" s="11">
        <v>10298000</v>
      </c>
      <c r="M104" s="11">
        <v>265264000</v>
      </c>
      <c r="N104" s="11">
        <v>9639000</v>
      </c>
      <c r="O104" s="11">
        <v>9873000</v>
      </c>
      <c r="P104" s="11">
        <v>12643000</v>
      </c>
      <c r="Q104" s="11">
        <v>23212000</v>
      </c>
      <c r="R104" s="11">
        <v>13591000</v>
      </c>
      <c r="S104" s="11">
        <v>14353000</v>
      </c>
      <c r="T104" s="11">
        <v>10974000</v>
      </c>
      <c r="U104" s="11">
        <v>154382000</v>
      </c>
      <c r="V104" s="11">
        <v>433815000</v>
      </c>
      <c r="W104" s="11">
        <v>403966000</v>
      </c>
      <c r="X104" s="11">
        <v>423221000</v>
      </c>
      <c r="Y104" s="11">
        <v>714389000</v>
      </c>
      <c r="Z104" s="11">
        <v>219615000</v>
      </c>
      <c r="AA104" s="11">
        <v>181364000</v>
      </c>
      <c r="AH104" s="61" t="s">
        <v>145</v>
      </c>
      <c r="AI104" s="62"/>
    </row>
    <row r="105" spans="1:35" ht="21" thickTop="1" x14ac:dyDescent="0.25">
      <c r="A105" s="14" t="s">
        <v>107</v>
      </c>
      <c r="B105" s="1"/>
      <c r="C105" s="15">
        <f>(C106/B106)-1</f>
        <v>5.1304347826086953</v>
      </c>
      <c r="D105" s="15">
        <f>(D106/C106)-1</f>
        <v>3.0851063829787231</v>
      </c>
      <c r="E105" s="15">
        <f>(E106/D106)-1</f>
        <v>-1.1231249999999999</v>
      </c>
      <c r="F105" s="15">
        <f>(F106/E106)-1</f>
        <v>0.65619712351945858</v>
      </c>
      <c r="G105" s="15">
        <f>(G106/F106)-1</f>
        <v>0.51416469786944208</v>
      </c>
      <c r="H105" s="15">
        <f t="shared" ref="H105:W105" si="20">(H106/G106)-1</f>
        <v>0.22296879392746694</v>
      </c>
      <c r="I105" s="15">
        <f t="shared" si="20"/>
        <v>0.24622422473046601</v>
      </c>
      <c r="J105" s="15">
        <f t="shared" si="20"/>
        <v>-5.6205268206301229E-2</v>
      </c>
      <c r="K105" s="15">
        <f t="shared" si="20"/>
        <v>5.2623863969510465E-2</v>
      </c>
      <c r="L105" s="15">
        <f t="shared" si="20"/>
        <v>-0.11957480388061092</v>
      </c>
      <c r="M105" s="15">
        <f t="shared" si="20"/>
        <v>0.65458955027152421</v>
      </c>
      <c r="N105" s="15">
        <f t="shared" si="20"/>
        <v>0.11772765800156781</v>
      </c>
      <c r="O105" s="15">
        <f t="shared" si="20"/>
        <v>0.10366277810087454</v>
      </c>
      <c r="P105" s="15">
        <f t="shared" si="20"/>
        <v>0.27214866170369945</v>
      </c>
      <c r="Q105" s="15">
        <f t="shared" si="20"/>
        <v>6.7266067266067209E-2</v>
      </c>
      <c r="R105" s="15">
        <f t="shared" si="20"/>
        <v>4.3289829154141701E-2</v>
      </c>
      <c r="S105" s="15">
        <f t="shared" si="20"/>
        <v>0.10852447417273603</v>
      </c>
      <c r="T105" s="15">
        <f t="shared" si="20"/>
        <v>0.1125967697890724</v>
      </c>
      <c r="U105" s="15">
        <f t="shared" si="20"/>
        <v>0.33244915219152715</v>
      </c>
      <c r="V105" s="15">
        <f t="shared" si="20"/>
        <v>0.5712167851412262</v>
      </c>
      <c r="W105" s="15">
        <f t="shared" si="20"/>
        <v>0.22192512991314639</v>
      </c>
      <c r="X105" s="15">
        <f t="shared" ref="X105" si="21">(X106/W106)-1</f>
        <v>1.0828931093874727E-2</v>
      </c>
      <c r="Y105" s="15">
        <f t="shared" ref="Y105" si="22">(Y106/X106)-1</f>
        <v>-0.14923301061914929</v>
      </c>
      <c r="Z105" s="15">
        <f t="shared" ref="Z105" si="23">(Z106/Y106)-1</f>
        <v>0.28221140921554921</v>
      </c>
      <c r="AA105" s="15">
        <f t="shared" ref="AA105" si="24">(AA106/Z106)-1</f>
        <v>0.16343297194506001</v>
      </c>
      <c r="AB105" s="15"/>
      <c r="AC105" s="15"/>
      <c r="AD105" s="15"/>
      <c r="AE105" s="15"/>
      <c r="AF105" s="15"/>
      <c r="AG105" s="15"/>
      <c r="AH105" s="25" t="s">
        <v>108</v>
      </c>
      <c r="AI105" s="26">
        <f>(AI100*AI92)+(AI102*AI97)</f>
        <v>6.0617083731797326E-2</v>
      </c>
    </row>
    <row r="106" spans="1:35" ht="19" x14ac:dyDescent="0.25">
      <c r="A106" s="5" t="s">
        <v>90</v>
      </c>
      <c r="B106" s="1">
        <v>-9200000</v>
      </c>
      <c r="C106" s="1">
        <v>-56400000</v>
      </c>
      <c r="D106" s="1">
        <v>-230400000</v>
      </c>
      <c r="E106" s="1">
        <v>28368000</v>
      </c>
      <c r="F106" s="1">
        <v>46983000</v>
      </c>
      <c r="G106" s="1">
        <v>71140000</v>
      </c>
      <c r="H106" s="1">
        <v>87002000</v>
      </c>
      <c r="I106" s="1">
        <v>108424000</v>
      </c>
      <c r="J106" s="1">
        <v>102330000</v>
      </c>
      <c r="K106" s="1">
        <v>107715000</v>
      </c>
      <c r="L106" s="1">
        <v>94835000</v>
      </c>
      <c r="M106" s="1">
        <v>156913000</v>
      </c>
      <c r="N106" s="1">
        <v>175386000</v>
      </c>
      <c r="O106" s="1">
        <v>193567000</v>
      </c>
      <c r="P106" s="1">
        <v>246246000</v>
      </c>
      <c r="Q106" s="1">
        <v>262810000</v>
      </c>
      <c r="R106" s="1">
        <v>274187000</v>
      </c>
      <c r="S106" s="1">
        <v>303943000</v>
      </c>
      <c r="T106" s="1">
        <v>338166000</v>
      </c>
      <c r="U106" s="1">
        <v>450589000</v>
      </c>
      <c r="V106" s="1">
        <v>707973000</v>
      </c>
      <c r="W106" s="1">
        <v>865090000</v>
      </c>
      <c r="X106" s="1">
        <v>874458000</v>
      </c>
      <c r="Y106" s="1">
        <v>743960000</v>
      </c>
      <c r="Z106" s="1">
        <v>953914000</v>
      </c>
      <c r="AA106" s="1">
        <v>1109815000</v>
      </c>
      <c r="AB106" s="41">
        <f>AA106*(1+$AI$106)</f>
        <v>1212018899.5852716</v>
      </c>
      <c r="AC106" s="41">
        <f t="shared" ref="AC106:AF106" si="25">AB106*(1+$AI$106)</f>
        <v>1323634851.7112246</v>
      </c>
      <c r="AD106" s="41">
        <f t="shared" si="25"/>
        <v>1445529621.0843723</v>
      </c>
      <c r="AE106" s="41">
        <f t="shared" si="25"/>
        <v>1578649793.5823498</v>
      </c>
      <c r="AF106" s="41">
        <f t="shared" si="25"/>
        <v>1724029127.0600917</v>
      </c>
      <c r="AG106" s="42" t="s">
        <v>146</v>
      </c>
      <c r="AH106" s="43" t="s">
        <v>147</v>
      </c>
      <c r="AI106" s="44">
        <f>(SUM(AB4:AF4)/5)</f>
        <v>9.209093370090668E-2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2"/>
      <c r="AC107" s="42"/>
      <c r="AD107" s="42"/>
      <c r="AE107" s="42"/>
      <c r="AF107" s="45">
        <f>AF106*(1+AI107)/(AI108-AI107)</f>
        <v>49614669986.554237</v>
      </c>
      <c r="AG107" s="46" t="s">
        <v>148</v>
      </c>
      <c r="AH107" s="47" t="s">
        <v>149</v>
      </c>
      <c r="AI107" s="48">
        <v>2.5000000000000001E-2</v>
      </c>
    </row>
    <row r="108" spans="1:35" ht="19" x14ac:dyDescent="0.25">
      <c r="AB108" s="45">
        <f t="shared" ref="AB108:AD108" si="26">AB107+AB106</f>
        <v>1212018899.5852716</v>
      </c>
      <c r="AC108" s="45">
        <f t="shared" si="26"/>
        <v>1323634851.7112246</v>
      </c>
      <c r="AD108" s="45">
        <f t="shared" si="26"/>
        <v>1445529621.0843723</v>
      </c>
      <c r="AE108" s="45">
        <f>AE107+AE106</f>
        <v>1578649793.5823498</v>
      </c>
      <c r="AF108" s="45">
        <f>AF107+AF106</f>
        <v>51338699113.614326</v>
      </c>
      <c r="AG108" s="46" t="s">
        <v>144</v>
      </c>
      <c r="AH108" s="49" t="s">
        <v>150</v>
      </c>
      <c r="AI108" s="50">
        <f>AI105</f>
        <v>6.0617083731797326E-2</v>
      </c>
    </row>
    <row r="109" spans="1:35" ht="19" x14ac:dyDescent="0.25">
      <c r="AB109" s="63" t="s">
        <v>151</v>
      </c>
      <c r="AC109" s="64"/>
    </row>
    <row r="110" spans="1:35" ht="20" x14ac:dyDescent="0.25">
      <c r="AB110" s="51" t="s">
        <v>152</v>
      </c>
      <c r="AC110" s="39">
        <f>NPV(AI108,AB108,AC108,AD108,AE108,AF108)</f>
        <v>43030307516.950127</v>
      </c>
    </row>
    <row r="111" spans="1:35" ht="20" x14ac:dyDescent="0.25">
      <c r="AB111" s="51" t="s">
        <v>153</v>
      </c>
      <c r="AC111" s="39">
        <f>AA40</f>
        <v>78637000</v>
      </c>
    </row>
    <row r="112" spans="1:35" ht="20" x14ac:dyDescent="0.25">
      <c r="AB112" s="51" t="s">
        <v>140</v>
      </c>
      <c r="AC112" s="39">
        <f>AI99</f>
        <v>7097540000</v>
      </c>
    </row>
    <row r="113" spans="28:29" ht="20" x14ac:dyDescent="0.25">
      <c r="AB113" s="51" t="s">
        <v>154</v>
      </c>
      <c r="AC113" s="39">
        <f>AC110+AC111-AC112</f>
        <v>36011404516.950127</v>
      </c>
    </row>
    <row r="114" spans="28:29" ht="20" x14ac:dyDescent="0.25">
      <c r="AB114" s="51" t="s">
        <v>155</v>
      </c>
      <c r="AC114" s="52">
        <f>AA34*(1+(5*AG16))</f>
        <v>251911419.44549915</v>
      </c>
    </row>
    <row r="115" spans="28:29" ht="20" x14ac:dyDescent="0.25">
      <c r="AB115" s="53" t="s">
        <v>156</v>
      </c>
      <c r="AC115" s="54">
        <f>AC113/AC114</f>
        <v>142.95264818171995</v>
      </c>
    </row>
    <row r="116" spans="28:29" ht="20" x14ac:dyDescent="0.25">
      <c r="AB116" s="51" t="s">
        <v>157</v>
      </c>
      <c r="AC116" s="55" cm="1">
        <f t="array" ref="AC116">_FV(A1,"Price")</f>
        <v>192.39</v>
      </c>
    </row>
    <row r="117" spans="28:29" ht="20" x14ac:dyDescent="0.25">
      <c r="AB117" s="56" t="s">
        <v>158</v>
      </c>
      <c r="AC117" s="57">
        <f>AC115/AC116-1</f>
        <v>-0.25696424875658841</v>
      </c>
    </row>
    <row r="118" spans="28:29" ht="20" x14ac:dyDescent="0.25">
      <c r="AB118" s="56" t="s">
        <v>159</v>
      </c>
      <c r="AC118" s="58" t="str">
        <f>IF(AC115&gt;AC116,"BUY","SELL")</f>
        <v>SELL</v>
      </c>
    </row>
  </sheetData>
  <mergeCells count="6">
    <mergeCell ref="AB109:AC109"/>
    <mergeCell ref="AH83:AI83"/>
    <mergeCell ref="AH84:AI84"/>
    <mergeCell ref="AH93:AI93"/>
    <mergeCell ref="AH98:AI98"/>
    <mergeCell ref="AH104:AI104"/>
  </mergeCells>
  <hyperlinks>
    <hyperlink ref="A1" r:id="rId1" tooltip="https://roic.ai/company/WCN" display="ROIC.AI | W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1318220/000114420417011069/0001144204-17-011069-index.htm" xr:uid="{00000000-0004-0000-0000-00003A000000}"/>
    <hyperlink ref="U74" r:id="rId41" tooltip="https://www.sec.gov/Archives/edgar/data/1318220/000114420417011069/0001144204-17-011069-index.htm" xr:uid="{00000000-0004-0000-0000-00003B000000}"/>
    <hyperlink ref="V36" r:id="rId42" tooltip="https://www.sec.gov/Archives/edgar/data/1318220/000114420418009150/0001144204-18-009150-index.htm" xr:uid="{00000000-0004-0000-0000-00003D000000}"/>
    <hyperlink ref="V74" r:id="rId43" tooltip="https://www.sec.gov/Archives/edgar/data/1318220/000114420418009150/0001144204-18-009150-index.htm" xr:uid="{00000000-0004-0000-0000-00003E000000}"/>
    <hyperlink ref="W36" r:id="rId44" tooltip="https://www.sec.gov/Archives/edgar/data/1318220/000114420419007493/0001144204-19-007493-index.htm" xr:uid="{00000000-0004-0000-0000-000040000000}"/>
    <hyperlink ref="W74" r:id="rId45" tooltip="https://www.sec.gov/Archives/edgar/data/1318220/000114420419007493/0001144204-19-007493-index.htm" xr:uid="{00000000-0004-0000-0000-000041000000}"/>
    <hyperlink ref="X36" r:id="rId46" tooltip="https://www.sec.gov/Archives/edgar/data/1318220/000155837020000746/0001558370-20-000746-index.htm" xr:uid="{00000000-0004-0000-0000-000043000000}"/>
    <hyperlink ref="X74" r:id="rId47" tooltip="https://www.sec.gov/Archives/edgar/data/1318220/000155837020000746/0001558370-20-000746-index.htm" xr:uid="{00000000-0004-0000-0000-000044000000}"/>
    <hyperlink ref="Y36" r:id="rId48" tooltip="https://www.sec.gov/Archives/edgar/data/1318220/000155837021001174/0001558370-21-001174-index.htm" xr:uid="{00000000-0004-0000-0000-000046000000}"/>
    <hyperlink ref="Y74" r:id="rId49" tooltip="https://www.sec.gov/Archives/edgar/data/1318220/000155837021001174/0001558370-21-001174-index.htm" xr:uid="{00000000-0004-0000-0000-000047000000}"/>
    <hyperlink ref="Z36" r:id="rId50" tooltip="https://www.sec.gov/Archives/edgar/data/1318220/000155837022001308/0001558370-22-001308-index.htm" xr:uid="{00000000-0004-0000-0000-000049000000}"/>
    <hyperlink ref="Z74" r:id="rId51" tooltip="https://www.sec.gov/Archives/edgar/data/1318220/000155837022001308/0001558370-22-001308-index.htm" xr:uid="{00000000-0004-0000-0000-00004A000000}"/>
    <hyperlink ref="AA36" r:id="rId52" tooltip="https://www.sec.gov/Archives/edgar/data/1318220/000155837023001404/0001558370-23-001404-index.htm" xr:uid="{00000000-0004-0000-0000-00004C000000}"/>
    <hyperlink ref="AA74" r:id="rId53" tooltip="https://www.sec.gov/Archives/edgar/data/1318220/000155837023001404/0001558370-23-001404-index.htm" xr:uid="{00000000-0004-0000-0000-00004D000000}"/>
    <hyperlink ref="AB1" r:id="rId54" display="https://finbox.com/NYSE:WCN/explorer/revenue_proj" xr:uid="{F4023A71-428F-2940-B007-BB006A0B55CE}"/>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2023-03-13T11:01:04Z</dcterms:created>
  <dcterms:modified xsi:type="dcterms:W3CDTF">2023-04-20T10:45:19Z</dcterms:modified>
</cp:coreProperties>
</file>