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7935DE96-C324-024C-887A-82293AACDB9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16" i="1" l="1" a="1"/>
  <c r="AM116" i="1"/>
  <c r="AS101" i="1" a="1"/>
  <c r="AS101" i="1"/>
  <c r="AS95" i="1" a="1"/>
  <c r="AS95" i="1"/>
  <c r="AS97" i="1"/>
  <c r="AM114" i="1"/>
  <c r="AQ19" i="1"/>
  <c r="AS86" i="1"/>
  <c r="AM106" i="1"/>
  <c r="AN106" i="1"/>
  <c r="AO106" i="1"/>
  <c r="AP106" i="1"/>
  <c r="AL106" i="1"/>
  <c r="AM111" i="1"/>
  <c r="AS106" i="1"/>
  <c r="AS90" i="1"/>
  <c r="AS89" i="1"/>
  <c r="AS91" i="1"/>
  <c r="AS88" i="1"/>
  <c r="AS92" i="1"/>
  <c r="AS87" i="1"/>
  <c r="AS99" i="1"/>
  <c r="AS85" i="1"/>
  <c r="AG20" i="1"/>
  <c r="AH20" i="1"/>
  <c r="AI20" i="1"/>
  <c r="AJ20" i="1"/>
  <c r="AK20" i="1"/>
  <c r="AR4" i="1"/>
  <c r="AQ16" i="1"/>
  <c r="AT13" i="1"/>
  <c r="AS13" i="1"/>
  <c r="AR13" i="1"/>
  <c r="AQ13" i="1"/>
  <c r="AT10" i="1"/>
  <c r="AS10" i="1"/>
  <c r="AR10" i="1"/>
  <c r="AQ10" i="1"/>
  <c r="AT7" i="1"/>
  <c r="AS7" i="1"/>
  <c r="AR7" i="1"/>
  <c r="AQ7" i="1"/>
  <c r="AT4" i="1"/>
  <c r="AS4" i="1"/>
  <c r="AQ4" i="1"/>
  <c r="AP4" i="1"/>
  <c r="AO4" i="1"/>
  <c r="AN4" i="1"/>
  <c r="AM4" i="1"/>
  <c r="AL4" i="1"/>
  <c r="AG9" i="1"/>
  <c r="AH9" i="1"/>
  <c r="AI9" i="1"/>
  <c r="AJ9" i="1"/>
  <c r="AK9" i="1"/>
  <c r="AG13" i="1"/>
  <c r="AH13" i="1"/>
  <c r="AI13" i="1"/>
  <c r="AJ13" i="1"/>
  <c r="AK13" i="1"/>
  <c r="AG29" i="1"/>
  <c r="AH29" i="1"/>
  <c r="AI29" i="1"/>
  <c r="AJ29" i="1"/>
  <c r="AK29" i="1"/>
  <c r="AG35" i="1"/>
  <c r="AH35" i="1"/>
  <c r="AI35" i="1"/>
  <c r="AJ35" i="1"/>
  <c r="AK35" i="1"/>
  <c r="AG80" i="1"/>
  <c r="AH80" i="1"/>
  <c r="AI80" i="1"/>
  <c r="AJ80" i="1"/>
  <c r="AK80" i="1"/>
  <c r="AI89" i="1"/>
  <c r="AJ89" i="1"/>
  <c r="AK89" i="1"/>
  <c r="AG105" i="1"/>
  <c r="AH105" i="1"/>
  <c r="AI105" i="1"/>
  <c r="AJ105" i="1"/>
  <c r="AK105" i="1"/>
  <c r="AG89" i="1"/>
  <c r="AH89"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c r="AS16" i="1"/>
  <c r="AR16" i="1"/>
  <c r="AM112" i="1"/>
  <c r="AS103" i="1"/>
  <c r="AS102" i="1"/>
  <c r="AS100" i="1"/>
  <c r="AS105" i="1"/>
  <c r="AS108" i="1"/>
  <c r="AL108" i="1"/>
  <c r="AP107" i="1"/>
  <c r="AP108" i="1"/>
  <c r="AN108" i="1"/>
  <c r="AO108" i="1"/>
  <c r="AM108" i="1"/>
  <c r="AM110" i="1"/>
  <c r="AM113" i="1"/>
  <c r="AM115" i="1"/>
  <c r="AM117" i="1"/>
  <c r="A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<sst xmlns="http://schemas.openxmlformats.org/spreadsheetml/2006/main" count="1271" uniqueCount="160">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</sst>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7" fontId="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2583290202955646"/>
          <c:w val="0.87158872305140966"/>
          <c:h val="0.688391472252344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1'!$B$106:$AK$106</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89406891145626577"/>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31749</xdr:colOff>
      <xdr:row>108</xdr:row>
      <xdr:rowOff>9525</xdr:rowOff>
    </xdr:from>
    <xdr:to>
      <xdr:col>44</xdr:col>
      <xdr:colOff>1587499</xdr:colOff>
      <xdr:row>128</xdr:row>
      <xdr:rowOff>15876</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138.88999999999999</v>
    <v>0.73040000000000005</v>
    <v>0.84</v>
    <v>5.1590000000000004E-3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164.76</v>
    <v>Professional &amp; Commercial Services</v>
    <v>Stock</v>
    <v>45022.975471376565</v>
    <v>0</v>
    <v>162.56</v>
    <v>66571520000</v>
    <v>WASTE MANAGEMENT, INC.</v>
    <v>WASTE MANAGEMENT, INC.</v>
    <v>163.08000000000001</v>
    <v>30.3476</v>
    <v>162.82</v>
    <v>163.66</v>
    <v>406767200</v>
    <v>WM</v>
    <v>WASTE MANAGEMENT, INC. (XNYS:WM)</v>
    <v>4</v>
    <v>2009135</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drawing" Target="../drawings/drawing1.xm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I84" activePane="bottomRight" state="frozen"/>
      <selection pane="topRight"/>
      <selection pane="bottomLeft"/>
      <selection pane="bottomRight" activeCell="AL88" sqref="AL88"/>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5">
        <v>2023</v>
      </c>
      <c r="AM1" s="25">
        <v>2024</v>
      </c>
      <c r="AN1" s="25">
        <v>2025</v>
      </c>
      <c r="AO1" s="25">
        <v>2026</v>
      </c>
      <c r="AP1" s="25">
        <v>2027</v>
      </c>
    </row>
    <row r="2" spans="1:4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6">
        <v>20678000000</v>
      </c>
      <c r="AM3" s="26">
        <v>21734000000</v>
      </c>
      <c r="AN3" s="26">
        <v>23201000000</v>
      </c>
      <c r="AO3" s="26">
        <v>24617000000</v>
      </c>
      <c r="AP3" s="26">
        <v>25905000000</v>
      </c>
      <c r="AQ3" s="18" t="s">
        <v>109</v>
      </c>
      <c r="AR3" s="19" t="s">
        <v>110</v>
      </c>
      <c r="AS3" s="19" t="s">
        <v>111</v>
      </c>
      <c r="AT3" s="19" t="s">
        <v>112</v>
      </c>
    </row>
    <row r="4" spans="1:46" ht="19" x14ac:dyDescent="0.25">
      <c r="A4" s="14" t="s">
        <v>94</v>
      </c>
      <c r="B4" s="1"/>
      <c r="C4" s="15">
        <f>(C3/B3)-1</f>
        <v>0.11764705882352944</v>
      </c>
      <c r="D4" s="15">
        <f>(D3/C3)-1</f>
        <v>0.36842105263157898</v>
      </c>
      <c r="E4" s="15">
        <f>(E3/D3)-1</f>
        <v>0.42307692307692313</v>
      </c>
      <c r="F4" s="15">
        <f t="shared" ref="F4:AP4" si="0">(F3/E3)-1</f>
        <v>3.9459459459459456</v>
      </c>
      <c r="G4" s="15">
        <f t="shared" si="0"/>
        <v>1.8524590163934427</v>
      </c>
      <c r="H4" s="16">
        <f t="shared" si="0"/>
        <v>0.49616858237547889</v>
      </c>
      <c r="I4" s="16">
        <f t="shared" si="0"/>
        <v>1.2560819462227912</v>
      </c>
      <c r="J4" s="16">
        <f t="shared" si="0"/>
        <v>1.5942111237230421</v>
      </c>
      <c r="K4" s="16">
        <f t="shared" si="0"/>
        <v>1.8733318748632684</v>
      </c>
      <c r="L4" s="16">
        <f t="shared" si="0"/>
        <v>0.9901020252779047</v>
      </c>
      <c r="M4" s="16">
        <f t="shared" si="0"/>
        <v>3.8601652766087691</v>
      </c>
      <c r="N4" s="16">
        <f t="shared" si="0"/>
        <v>3.3329397410162498E-2</v>
      </c>
      <c r="O4" s="16">
        <f t="shared" si="0"/>
        <v>-4.8366331731025558E-2</v>
      </c>
      <c r="P4" s="16">
        <f t="shared" si="0"/>
        <v>-9.365994236311237E-2</v>
      </c>
      <c r="Q4" s="16">
        <f t="shared" si="0"/>
        <v>-1.5898251192368873E-2</v>
      </c>
      <c r="R4" s="16">
        <f t="shared" si="0"/>
        <v>3.8772213247172838E-2</v>
      </c>
      <c r="S4" s="16">
        <f t="shared" si="0"/>
        <v>8.1389320891653627E-2</v>
      </c>
      <c r="T4" s="16">
        <f t="shared" si="0"/>
        <v>4.4582933844678818E-2</v>
      </c>
      <c r="U4" s="16">
        <f t="shared" si="0"/>
        <v>2.2104941104482245E-2</v>
      </c>
      <c r="V4" s="16">
        <f t="shared" si="0"/>
        <v>-3.9661752600463895E-3</v>
      </c>
      <c r="W4" s="16">
        <f t="shared" si="0"/>
        <v>5.860255447032392E-3</v>
      </c>
      <c r="X4" s="16">
        <f t="shared" si="0"/>
        <v>-0.11928592769644453</v>
      </c>
      <c r="Y4" s="16">
        <f t="shared" si="0"/>
        <v>6.1402764820625899E-2</v>
      </c>
      <c r="Z4" s="16">
        <f t="shared" si="0"/>
        <v>6.8957251298441768E-2</v>
      </c>
      <c r="AA4" s="16">
        <f t="shared" si="0"/>
        <v>2.0257138585737744E-2</v>
      </c>
      <c r="AB4" s="16">
        <f t="shared" si="0"/>
        <v>2.4470657191002942E-2</v>
      </c>
      <c r="AC4" s="16">
        <f t="shared" si="0"/>
        <v>9.2970035042561072E-4</v>
      </c>
      <c r="AD4" s="16">
        <f t="shared" si="0"/>
        <v>-7.3949699914261258E-2</v>
      </c>
      <c r="AE4" s="16">
        <f t="shared" si="0"/>
        <v>4.9996142272972666E-2</v>
      </c>
      <c r="AF4" s="16">
        <f t="shared" si="0"/>
        <v>6.4369167462708488E-2</v>
      </c>
      <c r="AG4" s="16">
        <f t="shared" si="0"/>
        <v>2.9616845012081505E-2</v>
      </c>
      <c r="AH4" s="16">
        <f t="shared" si="0"/>
        <v>3.6274641276652808E-2</v>
      </c>
      <c r="AI4" s="16">
        <f t="shared" si="0"/>
        <v>-1.5334843092850159E-2</v>
      </c>
      <c r="AJ4" s="16">
        <f t="shared" si="0"/>
        <v>0.17827572611381259</v>
      </c>
      <c r="AK4" s="16">
        <f t="shared" si="0"/>
        <v>9.8544420277731248E-2</v>
      </c>
      <c r="AL4" s="16">
        <f t="shared" si="0"/>
        <v>4.9751243781094523E-2</v>
      </c>
      <c r="AM4" s="16">
        <f t="shared" si="0"/>
        <v>5.1068768739723325E-2</v>
      </c>
      <c r="AN4" s="16">
        <f t="shared" si="0"/>
        <v>6.7497929511364685E-2</v>
      </c>
      <c r="AO4" s="16">
        <f t="shared" si="0"/>
        <v>6.1031852075341675E-2</v>
      </c>
      <c r="AP4" s="16">
        <f t="shared" si="0"/>
        <v>5.2321566397205199E-2</v>
      </c>
      <c r="AQ4" s="17">
        <f>(AK4+AJ4+AI4)/3</f>
        <v>8.7161767766231232E-2</v>
      </c>
      <c r="AR4" s="17">
        <f>(AK20+AJ20+AI20)/3</f>
        <v>9.6123841127300991E-2</v>
      </c>
      <c r="AS4" s="17">
        <f>(AK29+AJ29+AI29)/3</f>
        <v>0.11403032705819723</v>
      </c>
      <c r="AT4" s="17">
        <f>(AK105+AJ105+AI105)/3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113</v>
      </c>
      <c r="AR6" s="19" t="s">
        <v>114</v>
      </c>
      <c r="AS6" s="19" t="s">
        <v>115</v>
      </c>
      <c r="AT6" s="19" t="s">
        <v>116</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AK106/AK3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95</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96</v>
      </c>
      <c r="AR9" s="19" t="s">
        <v>97</v>
      </c>
      <c r="AS9" s="19" t="s">
        <v>98</v>
      </c>
      <c r="AT9" s="19" t="s">
        <v>99</v>
      </c>
    </row>
    <row r="10" spans="1:46" ht="19" x14ac:dyDescent="0.25">
      <c r="A10" s="5" t="s">
        <v>6</v>
      </c>
      <c r="B10" s="1" t="s">
        <v>92</v>
      </c>
      <c r="C10" s="1" t="s">
        <v>92</v>
      </c>
      <c r="D10" s="1" t="s">
        <v>92</v>
      </c>
      <c r="E10" s="1" t="s">
        <v>92</v>
      </c>
      <c r="F10" s="1" t="s">
        <v>92</v>
      </c>
      <c r="G10" s="1" t="s">
        <v>92</v>
      </c>
      <c r="H10" s="1" t="s">
        <v>92</v>
      </c>
      <c r="I10" s="1" t="s">
        <v>92</v>
      </c>
      <c r="J10" s="1">
        <v>62200000</v>
      </c>
      <c r="K10" s="1">
        <v>160500000</v>
      </c>
      <c r="L10" s="1">
        <v>284900000</v>
      </c>
      <c r="M10" s="1">
        <v>1309900000</v>
      </c>
      <c r="N10" s="1">
        <v>1920300000</v>
      </c>
      <c r="O10" s="1">
        <v>1738000000</v>
      </c>
      <c r="P10" s="1">
        <v>1622000000</v>
      </c>
      <c r="Q10" s="1" t="s">
        <v>92</v>
      </c>
      <c r="R10" s="1" t="s">
        <v>92</v>
      </c>
      <c r="S10" s="1" t="s">
        <v>92</v>
      </c>
      <c r="T10" s="1" t="s">
        <v>92</v>
      </c>
      <c r="U10" s="1" t="s">
        <v>92</v>
      </c>
      <c r="V10" s="1" t="s">
        <v>92</v>
      </c>
      <c r="W10" s="1" t="s">
        <v>92</v>
      </c>
      <c r="X10" s="1" t="s">
        <v>92</v>
      </c>
      <c r="Y10" s="1" t="s">
        <v>92</v>
      </c>
      <c r="Z10" s="1" t="s">
        <v>92</v>
      </c>
      <c r="AA10" s="1" t="s">
        <v>92</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v>
      </c>
    </row>
    <row r="11" spans="1:4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117</v>
      </c>
      <c r="AR12" s="19" t="s">
        <v>118</v>
      </c>
      <c r="AS12" s="19" t="s">
        <v>119</v>
      </c>
      <c r="AT12" s="19" t="s">
        <v>120</v>
      </c>
    </row>
    <row r="13" spans="1:46" ht="19" x14ac:dyDescent="0.25">
      <c r="A13" s="14" t="s">
        <v>100</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92</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121</v>
      </c>
      <c r="AR15" s="19" t="s">
        <v>122</v>
      </c>
      <c r="AS15" s="19" t="s">
        <v>123</v>
      </c>
      <c r="AT15" s="19" t="s">
        <v>124</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7">
        <f>(AK35+AJ35+AI35+AH35+AG35)/5</f>
        <v>-1.2439682651333278E-2</v>
      </c>
      <c r="AR16" s="28">
        <f>AS101/AK3</f>
        <v>3.3796080820387857</v>
      </c>
      <c r="AS16" s="28">
        <f>AS101/AK28</f>
        <v>29.745987488829311</v>
      </c>
      <c r="AT16" s="29">
        <f>AS101/AK106</f>
        <v>34.156757311441766</v>
      </c>
    </row>
    <row r="17" spans="1:4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3" ht="20" x14ac:dyDescent="0.25">
      <c r="A18" s="5" t="s">
        <v>13</v>
      </c>
      <c r="B18" s="1" t="s">
        <v>92</v>
      </c>
      <c r="C18" s="1" t="s">
        <v>92</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159</v>
      </c>
    </row>
    <row r="19" spans="1:43"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Q19" s="47">
        <f>AK40-AK56-AK61</f>
        <v>-14633000000</v>
      </c>
    </row>
    <row r="20" spans="1:43" ht="19" customHeight="1" x14ac:dyDescent="0.25">
      <c r="A20" s="14" t="s">
        <v>101</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row>
    <row r="21" spans="1:43" ht="19"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row>
    <row r="22" spans="1:43" ht="19" x14ac:dyDescent="0.25">
      <c r="A22" s="6" t="s">
        <v>16</v>
      </c>
      <c r="B22" s="10">
        <v>700000</v>
      </c>
      <c r="C22" s="10">
        <v>200000</v>
      </c>
      <c r="D22" s="10" t="s">
        <v>92</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row>
    <row r="23" spans="1:43" ht="19" x14ac:dyDescent="0.25">
      <c r="A23" s="5" t="s">
        <v>17</v>
      </c>
      <c r="B23" s="2">
        <v>0.4118</v>
      </c>
      <c r="C23" s="2">
        <v>0.1053</v>
      </c>
      <c r="D23" s="2" t="s">
        <v>92</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3" ht="19" x14ac:dyDescent="0.25">
      <c r="A24" s="5" t="s">
        <v>18</v>
      </c>
      <c r="B24" s="1" t="s">
        <v>92</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3" ht="19" x14ac:dyDescent="0.25">
      <c r="A25" s="6" t="s">
        <v>19</v>
      </c>
      <c r="B25" s="10" t="s">
        <v>92</v>
      </c>
      <c r="C25" s="10">
        <v>300000</v>
      </c>
      <c r="D25" s="10" t="s">
        <v>92</v>
      </c>
      <c r="E25" s="10" t="s">
        <v>92</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3" ht="19" x14ac:dyDescent="0.25">
      <c r="A26" s="5" t="s">
        <v>20</v>
      </c>
      <c r="B26" s="2" t="s">
        <v>92</v>
      </c>
      <c r="C26" s="2">
        <v>0.15790000000000001</v>
      </c>
      <c r="D26" s="2" t="s">
        <v>92</v>
      </c>
      <c r="E26" s="2" t="s">
        <v>92</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3" ht="19" x14ac:dyDescent="0.25">
      <c r="A27" s="5" t="s">
        <v>21</v>
      </c>
      <c r="B27" s="1" t="s">
        <v>92</v>
      </c>
      <c r="C27" s="1">
        <v>100000</v>
      </c>
      <c r="D27" s="1" t="s">
        <v>92</v>
      </c>
      <c r="E27" s="1" t="s">
        <v>92</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3" ht="19" x14ac:dyDescent="0.25">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row>
    <row r="29" spans="1:43" ht="20" customHeight="1" x14ac:dyDescent="0.25">
      <c r="A29" s="14" t="s">
        <v>102</v>
      </c>
      <c r="B29" s="1"/>
      <c r="C29" s="15">
        <f>(C28/B28)-1</f>
        <v>-0.5</v>
      </c>
      <c r="D29" s="15">
        <f>(D28/C28)-1</f>
        <v>-0.5</v>
      </c>
      <c r="E29" s="15">
        <f>(E28/D28)-1</f>
        <v>1</v>
      </c>
      <c r="F29" s="15">
        <f t="shared" ref="F29:AF29" si="9">(F28/E28)-1</f>
        <v>14</v>
      </c>
      <c r="G29" s="15">
        <f t="shared" si="9"/>
        <v>1.4333333333333331</v>
      </c>
      <c r="H29" s="15">
        <f t="shared" si="9"/>
        <v>0.31506849315068486</v>
      </c>
      <c r="I29" s="15">
        <f t="shared" si="9"/>
        <v>0.4375</v>
      </c>
      <c r="J29" s="15">
        <f t="shared" si="9"/>
        <v>1.1956521739130435</v>
      </c>
      <c r="K29" s="15">
        <f t="shared" si="9"/>
        <v>8.5808580858085737E-2</v>
      </c>
      <c r="L29" s="15">
        <f t="shared" si="9"/>
        <v>7.1155015197568385</v>
      </c>
      <c r="M29" s="15">
        <f t="shared" si="9"/>
        <v>-3.8865168539325841</v>
      </c>
      <c r="N29" s="15">
        <f t="shared" si="9"/>
        <v>-0.48410535876475935</v>
      </c>
      <c r="O29" s="15">
        <f t="shared" si="9"/>
        <v>-0.75603621730382298</v>
      </c>
      <c r="P29" s="15">
        <f t="shared" si="9"/>
        <v>-6.1855670103092786</v>
      </c>
      <c r="Q29" s="15">
        <f t="shared" si="9"/>
        <v>0.63419483101391649</v>
      </c>
      <c r="R29" s="15">
        <f t="shared" si="9"/>
        <v>-0.23357664233576647</v>
      </c>
      <c r="S29" s="15">
        <f t="shared" si="9"/>
        <v>0.49047619047619051</v>
      </c>
      <c r="T29" s="15">
        <f t="shared" si="9"/>
        <v>0.2587859424920127</v>
      </c>
      <c r="U29" s="15">
        <f t="shared" si="9"/>
        <v>-2.7918781725888353E-2</v>
      </c>
      <c r="V29" s="15">
        <f t="shared" si="9"/>
        <v>1.2184508268059169E-2</v>
      </c>
      <c r="W29" s="15">
        <f t="shared" si="9"/>
        <v>-6.5348237317282898E-2</v>
      </c>
      <c r="X29" s="15">
        <f t="shared" si="9"/>
        <v>-8.5556577736890516E-2</v>
      </c>
      <c r="Y29" s="15">
        <f t="shared" si="9"/>
        <v>-4.1247484909456733E-2</v>
      </c>
      <c r="Z29" s="15">
        <f t="shared" si="9"/>
        <v>8.394543546694555E-3</v>
      </c>
      <c r="AA29" s="15">
        <f t="shared" si="9"/>
        <v>-0.14984391259105101</v>
      </c>
      <c r="AB29" s="15">
        <f t="shared" si="9"/>
        <v>-0.88004895960832319</v>
      </c>
      <c r="AC29" s="15">
        <f t="shared" si="9"/>
        <v>12.244897959183673</v>
      </c>
      <c r="AD29" s="15">
        <f t="shared" si="9"/>
        <v>-0.41987673343605547</v>
      </c>
      <c r="AE29" s="15">
        <f t="shared" si="9"/>
        <v>0.56972111553784854</v>
      </c>
      <c r="AF29" s="15">
        <f t="shared" si="9"/>
        <v>0.64890016920473781</v>
      </c>
      <c r="AG29" s="15">
        <f t="shared" ref="AG29" si="10">(AG28/AF28)-1</f>
        <v>-1.2314007183170883E-2</v>
      </c>
      <c r="AH29" s="15">
        <f t="shared" ref="AH29" si="11">(AH28/AG28)-1</f>
        <v>-0.13246753246753251</v>
      </c>
      <c r="AI29" s="15">
        <f t="shared" ref="AI29" si="12">(AI28/AH28)-1</f>
        <v>-0.10419161676646704</v>
      </c>
      <c r="AJ29" s="15">
        <f t="shared" ref="AJ29" si="13">(AJ28/AI28)-1</f>
        <v>0.21390374331550799</v>
      </c>
      <c r="AK29" s="15">
        <f t="shared" ref="AK29" si="14">(AK28/AJ28)-1</f>
        <v>0.23237885462555075</v>
      </c>
    </row>
    <row r="30" spans="1:43"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row>
    <row r="31" spans="1:43"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row>
    <row r="32" spans="1:43"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103</v>
      </c>
      <c r="B35" s="1"/>
      <c r="C35" s="22">
        <f>(C34-B34)/B34</f>
        <v>0.33333293333341335</v>
      </c>
      <c r="D35" s="22">
        <f t="shared" ref="D35:AF35" si="15">(D34-C34)/C34</f>
        <v>0.5</v>
      </c>
      <c r="E35" s="22">
        <f t="shared" si="15"/>
        <v>0</v>
      </c>
      <c r="F35" s="22">
        <f t="shared" si="15"/>
        <v>1.8125002812500282</v>
      </c>
      <c r="G35" s="22">
        <f t="shared" si="15"/>
        <v>0.19794869333333334</v>
      </c>
      <c r="H35" s="22">
        <f t="shared" si="15"/>
        <v>5.6419823077119652E-2</v>
      </c>
      <c r="I35" s="22">
        <f t="shared" si="15"/>
        <v>0.80277775366269888</v>
      </c>
      <c r="J35" s="22">
        <f t="shared" si="15"/>
        <v>1.5840519346283017</v>
      </c>
      <c r="K35" s="22">
        <f t="shared" si="15"/>
        <v>1.5283155418852903</v>
      </c>
      <c r="L35" s="22">
        <f t="shared" si="15"/>
        <v>0.67003721196507804</v>
      </c>
      <c r="M35" s="22">
        <f t="shared" si="15"/>
        <v>1.5037429672067224</v>
      </c>
      <c r="N35" s="22">
        <f t="shared" si="15"/>
        <v>4.900042957311386E-2</v>
      </c>
      <c r="O35" s="22">
        <f t="shared" si="15"/>
        <v>-1.0901698720249554E-2</v>
      </c>
      <c r="P35" s="22">
        <f t="shared" si="15"/>
        <v>3.711340206185567E-2</v>
      </c>
      <c r="Q35" s="22">
        <f t="shared" si="15"/>
        <v>-1.7025665208747515E-2</v>
      </c>
      <c r="R35" s="22">
        <f t="shared" si="15"/>
        <v>-3.8355598161650704E-2</v>
      </c>
      <c r="S35" s="22">
        <f t="shared" si="15"/>
        <v>-1.8692694496661548E-2</v>
      </c>
      <c r="T35" s="22">
        <f t="shared" si="15"/>
        <v>-3.0313222293536592E-2</v>
      </c>
      <c r="U35" s="22">
        <f t="shared" si="15"/>
        <v>-3.2547739759685612E-2</v>
      </c>
      <c r="V35" s="22">
        <f t="shared" si="15"/>
        <v>-4.6821762675410383E-2</v>
      </c>
      <c r="W35" s="22">
        <f t="shared" si="15"/>
        <v>-5.0092863872685418E-2</v>
      </c>
      <c r="X35" s="22">
        <f t="shared" si="15"/>
        <v>-3.6334275333064193E-3</v>
      </c>
      <c r="Y35" s="22">
        <f t="shared" si="15"/>
        <v>-2.3095623987034037E-2</v>
      </c>
      <c r="Z35" s="22">
        <f t="shared" si="15"/>
        <v>-2.2397345499792616E-2</v>
      </c>
      <c r="AA35" s="22">
        <f t="shared" si="15"/>
        <v>-1.4849384811200678E-2</v>
      </c>
      <c r="AB35" s="22">
        <f t="shared" si="15"/>
        <v>1.1627906976744186E-2</v>
      </c>
      <c r="AC35" s="22">
        <f t="shared" si="15"/>
        <v>-8.9399744572158362E-3</v>
      </c>
      <c r="AD35" s="22">
        <f t="shared" si="15"/>
        <v>-2.0833333333333332E-2</v>
      </c>
      <c r="AE35" s="22">
        <f t="shared" si="15"/>
        <v>-2.0618556701030927E-2</v>
      </c>
      <c r="AF35" s="22">
        <f t="shared" si="15"/>
        <v>-1.0302351623740201E-2</v>
      </c>
      <c r="AG35" s="22">
        <f t="shared" ref="AG35" si="16">(AG34-AF34)/AF34</f>
        <v>-2.1950667571848836E-2</v>
      </c>
      <c r="AH35" s="22">
        <f t="shared" ref="AH35" si="17">(AH34-AG34)/AG34</f>
        <v>-1.0874595094863489E-2</v>
      </c>
      <c r="AI35" s="22">
        <f t="shared" ref="AI35" si="18">(AI34-AH34)/AH34</f>
        <v>-5.6140350877192978E-3</v>
      </c>
      <c r="AJ35" s="22">
        <f t="shared" ref="AJ35" si="19">(AJ34-AI34)/AI34</f>
        <v>0</v>
      </c>
      <c r="AK35" s="22">
        <f t="shared" ref="AK35" si="20">(AK34-AJ34)/AJ34</f>
        <v>-2.3759115502234768E-2</v>
      </c>
    </row>
    <row r="36" spans="1:3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row>
    <row r="37" spans="1:3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row>
    <row r="38" spans="1:37" ht="19" x14ac:dyDescent="0.25">
      <c r="A38" s="5" t="s">
        <v>30</v>
      </c>
      <c r="B38" s="1" t="s">
        <v>92</v>
      </c>
      <c r="C38" s="1" t="s">
        <v>92</v>
      </c>
      <c r="D38" s="1" t="s">
        <v>92</v>
      </c>
      <c r="E38" s="1" t="s">
        <v>92</v>
      </c>
      <c r="F38" s="1" t="s">
        <v>92</v>
      </c>
      <c r="G38" s="1" t="s">
        <v>92</v>
      </c>
      <c r="H38" s="1" t="s">
        <v>92</v>
      </c>
      <c r="I38" s="1" t="s">
        <v>92</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v>177000000</v>
      </c>
      <c r="AC39" s="1" t="s">
        <v>92</v>
      </c>
      <c r="AD39" s="1" t="s">
        <v>92</v>
      </c>
      <c r="AE39" s="1" t="s">
        <v>92</v>
      </c>
      <c r="AF39" s="1" t="s">
        <v>92</v>
      </c>
      <c r="AG39" s="1" t="s">
        <v>92</v>
      </c>
      <c r="AH39" s="1" t="s">
        <v>92</v>
      </c>
      <c r="AI39" s="1" t="s">
        <v>92</v>
      </c>
      <c r="AJ39" s="1" t="s">
        <v>92</v>
      </c>
      <c r="AK39" s="1" t="s">
        <v>92</v>
      </c>
    </row>
    <row r="40" spans="1:37" ht="19" x14ac:dyDescent="0.25">
      <c r="A40" s="5" t="s">
        <v>32</v>
      </c>
      <c r="B40" s="1" t="s">
        <v>92</v>
      </c>
      <c r="C40" s="1" t="s">
        <v>92</v>
      </c>
      <c r="D40" s="1" t="s">
        <v>92</v>
      </c>
      <c r="E40" s="1" t="s">
        <v>92</v>
      </c>
      <c r="F40" s="1" t="s">
        <v>92</v>
      </c>
      <c r="G40" s="1" t="s">
        <v>92</v>
      </c>
      <c r="H40" s="1" t="s">
        <v>92</v>
      </c>
      <c r="I40" s="1" t="s">
        <v>92</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92</v>
      </c>
      <c r="C41" s="1" t="s">
        <v>92</v>
      </c>
      <c r="D41" s="1" t="s">
        <v>92</v>
      </c>
      <c r="E41" s="1" t="s">
        <v>92</v>
      </c>
      <c r="F41" s="1" t="s">
        <v>92</v>
      </c>
      <c r="G41" s="1" t="s">
        <v>92</v>
      </c>
      <c r="H41" s="1" t="s">
        <v>92</v>
      </c>
      <c r="I41" s="1" t="s">
        <v>92</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92</v>
      </c>
      <c r="C42" s="1" t="s">
        <v>92</v>
      </c>
      <c r="D42" s="1" t="s">
        <v>92</v>
      </c>
      <c r="E42" s="1" t="s">
        <v>92</v>
      </c>
      <c r="F42" s="1" t="s">
        <v>92</v>
      </c>
      <c r="G42" s="1" t="s">
        <v>92</v>
      </c>
      <c r="H42" s="1" t="s">
        <v>92</v>
      </c>
      <c r="I42" s="1" t="s">
        <v>92</v>
      </c>
      <c r="J42" s="1" t="s">
        <v>92</v>
      </c>
      <c r="K42" s="1" t="s">
        <v>92</v>
      </c>
      <c r="L42" s="1" t="s">
        <v>92</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92</v>
      </c>
    </row>
    <row r="43" spans="1:37" ht="19" x14ac:dyDescent="0.25">
      <c r="A43" s="5" t="s">
        <v>35</v>
      </c>
      <c r="B43" s="1" t="s">
        <v>92</v>
      </c>
      <c r="C43" s="1" t="s">
        <v>92</v>
      </c>
      <c r="D43" s="1" t="s">
        <v>92</v>
      </c>
      <c r="E43" s="1" t="s">
        <v>92</v>
      </c>
      <c r="F43" s="1" t="s">
        <v>92</v>
      </c>
      <c r="G43" s="1" t="s">
        <v>92</v>
      </c>
      <c r="H43" s="1" t="s">
        <v>92</v>
      </c>
      <c r="I43" s="1" t="s">
        <v>92</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92</v>
      </c>
      <c r="C44" s="10" t="s">
        <v>92</v>
      </c>
      <c r="D44" s="10" t="s">
        <v>92</v>
      </c>
      <c r="E44" s="10" t="s">
        <v>92</v>
      </c>
      <c r="F44" s="10" t="s">
        <v>92</v>
      </c>
      <c r="G44" s="10" t="s">
        <v>92</v>
      </c>
      <c r="H44" s="10" t="s">
        <v>92</v>
      </c>
      <c r="I44" s="10" t="s">
        <v>92</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92</v>
      </c>
      <c r="C45" s="1" t="s">
        <v>92</v>
      </c>
      <c r="D45" s="1" t="s">
        <v>92</v>
      </c>
      <c r="E45" s="1" t="s">
        <v>92</v>
      </c>
      <c r="F45" s="1" t="s">
        <v>92</v>
      </c>
      <c r="G45" s="1" t="s">
        <v>92</v>
      </c>
      <c r="H45" s="1" t="s">
        <v>92</v>
      </c>
      <c r="I45" s="1" t="s">
        <v>92</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5079000000</v>
      </c>
      <c r="R46" s="1">
        <v>5266000000</v>
      </c>
      <c r="S46" s="1" t="s">
        <v>92</v>
      </c>
      <c r="T46" s="1" t="s">
        <v>92</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92</v>
      </c>
      <c r="C47" s="1" t="s">
        <v>92</v>
      </c>
      <c r="D47" s="1" t="s">
        <v>92</v>
      </c>
      <c r="E47" s="1" t="s">
        <v>92</v>
      </c>
      <c r="F47" s="1" t="s">
        <v>92</v>
      </c>
      <c r="G47" s="1" t="s">
        <v>92</v>
      </c>
      <c r="H47" s="1" t="s">
        <v>92</v>
      </c>
      <c r="I47" s="1" t="s">
        <v>92</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92</v>
      </c>
      <c r="C48" s="1" t="s">
        <v>92</v>
      </c>
      <c r="D48" s="1" t="s">
        <v>92</v>
      </c>
      <c r="E48" s="1" t="s">
        <v>92</v>
      </c>
      <c r="F48" s="1" t="s">
        <v>92</v>
      </c>
      <c r="G48" s="1" t="s">
        <v>92</v>
      </c>
      <c r="H48" s="1" t="s">
        <v>92</v>
      </c>
      <c r="I48" s="1" t="s">
        <v>92</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92</v>
      </c>
    </row>
    <row r="50" spans="1:3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row>
    <row r="51" spans="1:37" ht="19" x14ac:dyDescent="0.25">
      <c r="A51" s="5" t="s">
        <v>43</v>
      </c>
      <c r="B51" s="1" t="s">
        <v>92</v>
      </c>
      <c r="C51" s="1" t="s">
        <v>92</v>
      </c>
      <c r="D51" s="1" t="s">
        <v>92</v>
      </c>
      <c r="E51" s="1" t="s">
        <v>92</v>
      </c>
      <c r="F51" s="1" t="s">
        <v>92</v>
      </c>
      <c r="G51" s="1" t="s">
        <v>92</v>
      </c>
      <c r="H51" s="1" t="s">
        <v>92</v>
      </c>
      <c r="I51" s="1" t="s">
        <v>92</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92</v>
      </c>
      <c r="C52" s="1" t="s">
        <v>92</v>
      </c>
      <c r="D52" s="1" t="s">
        <v>92</v>
      </c>
      <c r="E52" s="1" t="s">
        <v>92</v>
      </c>
      <c r="F52" s="1" t="s">
        <v>92</v>
      </c>
      <c r="G52" s="1" t="s">
        <v>92</v>
      </c>
      <c r="H52" s="1" t="s">
        <v>92</v>
      </c>
      <c r="I52" s="1" t="s">
        <v>92</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row>
    <row r="54" spans="1:37" ht="19" x14ac:dyDescent="0.25">
      <c r="A54" s="7" t="s">
        <v>46</v>
      </c>
      <c r="B54" s="11" t="s">
        <v>92</v>
      </c>
      <c r="C54" s="11" t="s">
        <v>92</v>
      </c>
      <c r="D54" s="11" t="s">
        <v>92</v>
      </c>
      <c r="E54" s="11" t="s">
        <v>92</v>
      </c>
      <c r="F54" s="11" t="s">
        <v>92</v>
      </c>
      <c r="G54" s="11" t="s">
        <v>92</v>
      </c>
      <c r="H54" s="11" t="s">
        <v>92</v>
      </c>
      <c r="I54" s="11" t="s">
        <v>92</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92</v>
      </c>
      <c r="C55" s="1" t="s">
        <v>92</v>
      </c>
      <c r="D55" s="1" t="s">
        <v>92</v>
      </c>
      <c r="E55" s="1" t="s">
        <v>92</v>
      </c>
      <c r="F55" s="1" t="s">
        <v>92</v>
      </c>
      <c r="G55" s="1" t="s">
        <v>92</v>
      </c>
      <c r="H55" s="1" t="s">
        <v>92</v>
      </c>
      <c r="I55" s="1" t="s">
        <v>92</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92</v>
      </c>
    </row>
    <row r="56" spans="1:37" ht="19" x14ac:dyDescent="0.25">
      <c r="A56" s="5" t="s">
        <v>48</v>
      </c>
      <c r="B56" s="1" t="s">
        <v>92</v>
      </c>
      <c r="C56" s="1" t="s">
        <v>92</v>
      </c>
      <c r="D56" s="1" t="s">
        <v>92</v>
      </c>
      <c r="E56" s="1" t="s">
        <v>92</v>
      </c>
      <c r="F56" s="1" t="s">
        <v>92</v>
      </c>
      <c r="G56" s="1" t="s">
        <v>92</v>
      </c>
      <c r="H56" s="1" t="s">
        <v>92</v>
      </c>
      <c r="I56" s="1" t="s">
        <v>92</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row>
    <row r="58" spans="1:3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92</v>
      </c>
      <c r="C59" s="1" t="s">
        <v>92</v>
      </c>
      <c r="D59" s="1" t="s">
        <v>92</v>
      </c>
      <c r="E59" s="1" t="s">
        <v>92</v>
      </c>
      <c r="F59" s="1" t="s">
        <v>92</v>
      </c>
      <c r="G59" s="1" t="s">
        <v>92</v>
      </c>
      <c r="H59" s="1" t="s">
        <v>92</v>
      </c>
      <c r="I59" s="1" t="s">
        <v>92</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92</v>
      </c>
    </row>
    <row r="60" spans="1:37" ht="19" x14ac:dyDescent="0.25">
      <c r="A60" s="6" t="s">
        <v>52</v>
      </c>
      <c r="B60" s="10" t="s">
        <v>92</v>
      </c>
      <c r="C60" s="10" t="s">
        <v>92</v>
      </c>
      <c r="D60" s="10" t="s">
        <v>92</v>
      </c>
      <c r="E60" s="10" t="s">
        <v>92</v>
      </c>
      <c r="F60" s="10" t="s">
        <v>92</v>
      </c>
      <c r="G60" s="10" t="s">
        <v>92</v>
      </c>
      <c r="H60" s="10" t="s">
        <v>92</v>
      </c>
      <c r="I60" s="10" t="s">
        <v>92</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92</v>
      </c>
      <c r="C61" s="1" t="s">
        <v>92</v>
      </c>
      <c r="D61" s="1" t="s">
        <v>92</v>
      </c>
      <c r="E61" s="1" t="s">
        <v>92</v>
      </c>
      <c r="F61" s="1" t="s">
        <v>92</v>
      </c>
      <c r="G61" s="1" t="s">
        <v>92</v>
      </c>
      <c r="H61" s="1" t="s">
        <v>92</v>
      </c>
      <c r="I61" s="1" t="s">
        <v>92</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row>
    <row r="63" spans="1:37" ht="19" x14ac:dyDescent="0.25">
      <c r="A63" s="5" t="s">
        <v>54</v>
      </c>
      <c r="B63" s="1" t="s">
        <v>92</v>
      </c>
      <c r="C63" s="1" t="s">
        <v>92</v>
      </c>
      <c r="D63" s="1" t="s">
        <v>92</v>
      </c>
      <c r="E63" s="1" t="s">
        <v>92</v>
      </c>
      <c r="F63" s="1" t="s">
        <v>92</v>
      </c>
      <c r="G63" s="1" t="s">
        <v>92</v>
      </c>
      <c r="H63" s="1" t="s">
        <v>92</v>
      </c>
      <c r="I63" s="1" t="s">
        <v>92</v>
      </c>
      <c r="J63" s="1" t="s">
        <v>92</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92</v>
      </c>
    </row>
    <row r="64" spans="1:37" ht="19" x14ac:dyDescent="0.25">
      <c r="A64" s="5" t="s">
        <v>55</v>
      </c>
      <c r="B64" s="1" t="s">
        <v>92</v>
      </c>
      <c r="C64" s="1" t="s">
        <v>92</v>
      </c>
      <c r="D64" s="1" t="s">
        <v>92</v>
      </c>
      <c r="E64" s="1" t="s">
        <v>92</v>
      </c>
      <c r="F64" s="1" t="s">
        <v>92</v>
      </c>
      <c r="G64" s="1" t="s">
        <v>92</v>
      </c>
      <c r="H64" s="1" t="s">
        <v>92</v>
      </c>
      <c r="I64" s="1" t="s">
        <v>92</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92</v>
      </c>
      <c r="C65" s="1" t="s">
        <v>92</v>
      </c>
      <c r="D65" s="1" t="s">
        <v>92</v>
      </c>
      <c r="E65" s="1" t="s">
        <v>92</v>
      </c>
      <c r="F65" s="1" t="s">
        <v>92</v>
      </c>
      <c r="G65" s="1" t="s">
        <v>92</v>
      </c>
      <c r="H65" s="1" t="s">
        <v>92</v>
      </c>
      <c r="I65" s="1" t="s">
        <v>92</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row>
    <row r="67" spans="1:37" ht="19" x14ac:dyDescent="0.25">
      <c r="A67" s="6" t="s">
        <v>58</v>
      </c>
      <c r="B67" s="10" t="s">
        <v>92</v>
      </c>
      <c r="C67" s="10" t="s">
        <v>92</v>
      </c>
      <c r="D67" s="10" t="s">
        <v>92</v>
      </c>
      <c r="E67" s="10" t="s">
        <v>92</v>
      </c>
      <c r="F67" s="10" t="s">
        <v>92</v>
      </c>
      <c r="G67" s="10" t="s">
        <v>92</v>
      </c>
      <c r="H67" s="10" t="s">
        <v>92</v>
      </c>
      <c r="I67" s="10" t="s">
        <v>92</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92</v>
      </c>
    </row>
    <row r="69" spans="1:37" ht="19" x14ac:dyDescent="0.25">
      <c r="A69" s="5" t="s">
        <v>60</v>
      </c>
      <c r="B69" s="1" t="s">
        <v>92</v>
      </c>
      <c r="C69" s="1" t="s">
        <v>92</v>
      </c>
      <c r="D69" s="1" t="s">
        <v>92</v>
      </c>
      <c r="E69" s="1" t="s">
        <v>92</v>
      </c>
      <c r="F69" s="1" t="s">
        <v>92</v>
      </c>
      <c r="G69" s="1" t="s">
        <v>92</v>
      </c>
      <c r="H69" s="1" t="s">
        <v>92</v>
      </c>
      <c r="I69" s="1" t="s">
        <v>92</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92</v>
      </c>
      <c r="C70" s="1" t="s">
        <v>92</v>
      </c>
      <c r="D70" s="1" t="s">
        <v>92</v>
      </c>
      <c r="E70" s="1" t="s">
        <v>92</v>
      </c>
      <c r="F70" s="1" t="s">
        <v>92</v>
      </c>
      <c r="G70" s="1" t="s">
        <v>92</v>
      </c>
      <c r="H70" s="1" t="s">
        <v>92</v>
      </c>
      <c r="I70" s="1" t="s">
        <v>92</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92</v>
      </c>
    </row>
    <row r="71" spans="1:37" ht="19" x14ac:dyDescent="0.25">
      <c r="A71" s="5" t="s">
        <v>62</v>
      </c>
      <c r="B71" s="1" t="s">
        <v>92</v>
      </c>
      <c r="C71" s="1" t="s">
        <v>92</v>
      </c>
      <c r="D71" s="1" t="s">
        <v>92</v>
      </c>
      <c r="E71" s="1" t="s">
        <v>92</v>
      </c>
      <c r="F71" s="1" t="s">
        <v>92</v>
      </c>
      <c r="G71" s="1" t="s">
        <v>92</v>
      </c>
      <c r="H71" s="1" t="s">
        <v>92</v>
      </c>
      <c r="I71" s="1" t="s">
        <v>92</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92</v>
      </c>
    </row>
    <row r="72" spans="1:37" ht="19" x14ac:dyDescent="0.25">
      <c r="A72" s="6" t="s">
        <v>63</v>
      </c>
      <c r="B72" s="10" t="s">
        <v>92</v>
      </c>
      <c r="C72" s="10" t="s">
        <v>92</v>
      </c>
      <c r="D72" s="10" t="s">
        <v>92</v>
      </c>
      <c r="E72" s="10" t="s">
        <v>92</v>
      </c>
      <c r="F72" s="10" t="s">
        <v>92</v>
      </c>
      <c r="G72" s="10" t="s">
        <v>92</v>
      </c>
      <c r="H72" s="10" t="s">
        <v>92</v>
      </c>
      <c r="I72" s="10" t="s">
        <v>92</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92</v>
      </c>
      <c r="C73" s="11" t="s">
        <v>92</v>
      </c>
      <c r="D73" s="11" t="s">
        <v>92</v>
      </c>
      <c r="E73" s="11" t="s">
        <v>92</v>
      </c>
      <c r="F73" s="11" t="s">
        <v>92</v>
      </c>
      <c r="G73" s="11" t="s">
        <v>92</v>
      </c>
      <c r="H73" s="11" t="s">
        <v>92</v>
      </c>
      <c r="I73" s="11" t="s">
        <v>92</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row>
    <row r="75" spans="1:3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row>
    <row r="76" spans="1:37" ht="19" x14ac:dyDescent="0.25">
      <c r="A76" s="5" t="s">
        <v>66</v>
      </c>
      <c r="B76" s="1" t="s">
        <v>92</v>
      </c>
      <c r="C76" s="1" t="s">
        <v>92</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92</v>
      </c>
      <c r="C77" s="1" t="s">
        <v>92</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92</v>
      </c>
      <c r="C78" s="1" t="s">
        <v>92</v>
      </c>
      <c r="D78" s="1" t="s">
        <v>92</v>
      </c>
      <c r="E78" s="1" t="s">
        <v>92</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92</v>
      </c>
    </row>
    <row r="79" spans="1:3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104</v>
      </c>
      <c r="B80" s="15" t="e">
        <f t="shared" ref="B80:AK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t="e">
        <f t="shared" si="21"/>
        <v>#VALUE!</v>
      </c>
      <c r="P80" s="15" t="e">
        <f t="shared" si="21"/>
        <v>#VALUE!</v>
      </c>
      <c r="Q80" s="15" t="e">
        <f t="shared" si="21"/>
        <v>#VALUE!</v>
      </c>
      <c r="R80" s="15" t="e">
        <f t="shared" si="21"/>
        <v>#VALUE!</v>
      </c>
      <c r="S80" s="15" t="e">
        <f t="shared" si="21"/>
        <v>#VALUE!</v>
      </c>
      <c r="T80" s="15" t="e">
        <f t="shared" si="21"/>
        <v>#VALUE!</v>
      </c>
      <c r="U80" s="15" t="e">
        <f t="shared" si="21"/>
        <v>#VALUE!</v>
      </c>
      <c r="V80" s="15" t="e">
        <f t="shared" si="21"/>
        <v>#VALUE!</v>
      </c>
      <c r="W80" s="15">
        <f t="shared" si="21"/>
        <v>3.5853002688975202E-3</v>
      </c>
      <c r="X80" s="15">
        <f t="shared" si="21"/>
        <v>2.5443134594182004E-3</v>
      </c>
      <c r="Y80" s="15">
        <f t="shared" si="21"/>
        <v>2.8765481422293247E-3</v>
      </c>
      <c r="Z80" s="15">
        <f t="shared" si="21"/>
        <v>3.3637314994767529E-3</v>
      </c>
      <c r="AA80" s="15">
        <f t="shared" si="21"/>
        <v>2.124697780057147E-3</v>
      </c>
      <c r="AB80" s="15">
        <f t="shared" si="21"/>
        <v>4.1478938711292284E-3</v>
      </c>
      <c r="AC80" s="15">
        <f t="shared" si="21"/>
        <v>4.6441840525864534E-3</v>
      </c>
      <c r="AD80" s="15">
        <f t="shared" si="21"/>
        <v>5.5551269192191961E-3</v>
      </c>
      <c r="AE80" s="15">
        <f t="shared" si="21"/>
        <v>6.6132706297303253E-3</v>
      </c>
      <c r="AF80" s="15">
        <f t="shared" si="21"/>
        <v>6.9727304107697619E-3</v>
      </c>
      <c r="AG80" s="15">
        <f t="shared" si="21"/>
        <v>5.9675472710205178E-3</v>
      </c>
      <c r="AH80" s="15">
        <f t="shared" si="21"/>
        <v>5.5645422193464902E-3</v>
      </c>
      <c r="AI80" s="15">
        <f t="shared" si="21"/>
        <v>6.1768957813116048E-3</v>
      </c>
      <c r="AJ80" s="15">
        <f t="shared" si="21"/>
        <v>6.0230885059394347E-3</v>
      </c>
      <c r="AK80" s="15">
        <f t="shared" si="21"/>
        <v>-1.9798964361864148E-3</v>
      </c>
    </row>
    <row r="81" spans="1:45" ht="19" x14ac:dyDescent="0.25">
      <c r="A81" s="5" t="s">
        <v>69</v>
      </c>
      <c r="B81" s="1" t="s">
        <v>92</v>
      </c>
      <c r="C81" s="1" t="s">
        <v>92</v>
      </c>
      <c r="D81" s="1">
        <v>-100000</v>
      </c>
      <c r="E81" s="1" t="s">
        <v>92</v>
      </c>
      <c r="F81" s="1">
        <v>-2600000</v>
      </c>
      <c r="G81" s="1" t="s">
        <v>92</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-131000000</v>
      </c>
      <c r="AB82" s="1">
        <v>44000000</v>
      </c>
      <c r="AC82" s="1">
        <v>-268000000</v>
      </c>
      <c r="AD82" s="1">
        <v>-178000000</v>
      </c>
      <c r="AE82" s="1">
        <v>-78000000</v>
      </c>
      <c r="AF82" s="1">
        <v>-271000000</v>
      </c>
      <c r="AG82" s="1">
        <v>-16000000</v>
      </c>
      <c r="AH82" s="1">
        <v>-53000000</v>
      </c>
      <c r="AI82" s="1" t="s">
        <v>92</v>
      </c>
      <c r="AJ82" s="1" t="s">
        <v>92</v>
      </c>
      <c r="AK82" s="1" t="s">
        <v>92</v>
      </c>
    </row>
    <row r="83" spans="1:4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R83" s="62" t="s">
        <v>125</v>
      </c>
      <c r="AS83" s="63"/>
    </row>
    <row r="84" spans="1:4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R84" s="64" t="s">
        <v>126</v>
      </c>
      <c r="AS84" s="65"/>
    </row>
    <row r="85" spans="1:45" ht="20" x14ac:dyDescent="0.25">
      <c r="A85" s="5" t="s">
        <v>71</v>
      </c>
      <c r="B85" s="1" t="s">
        <v>92</v>
      </c>
      <c r="C85" s="1" t="s">
        <v>92</v>
      </c>
      <c r="D85" s="1" t="s">
        <v>92</v>
      </c>
      <c r="E85" s="1" t="s">
        <v>92</v>
      </c>
      <c r="F85" s="1" t="s">
        <v>92</v>
      </c>
      <c r="G85" s="1" t="s">
        <v>92</v>
      </c>
      <c r="H85" s="1" t="s">
        <v>92</v>
      </c>
      <c r="I85" s="1" t="s">
        <v>92</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92</v>
      </c>
      <c r="AR85" s="49" t="s">
        <v>127</v>
      </c>
      <c r="AS85" s="50">
        <f>AK17</f>
        <v>378000000</v>
      </c>
    </row>
    <row r="86" spans="1:45" ht="20" x14ac:dyDescent="0.25">
      <c r="A86" s="5" t="s">
        <v>72</v>
      </c>
      <c r="B86" s="1" t="s">
        <v>92</v>
      </c>
      <c r="C86" s="1" t="s">
        <v>92</v>
      </c>
      <c r="D86" s="1" t="s">
        <v>92</v>
      </c>
      <c r="E86" s="1" t="s">
        <v>92</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92</v>
      </c>
      <c r="AR86" s="49" t="s">
        <v>128</v>
      </c>
      <c r="AS86" s="50">
        <f>AK56</f>
        <v>414000000</v>
      </c>
    </row>
    <row r="87" spans="1:45" ht="20" x14ac:dyDescent="0.25">
      <c r="A87" s="6" t="s">
        <v>73</v>
      </c>
      <c r="B87" s="10" t="s">
        <v>92</v>
      </c>
      <c r="C87" s="10" t="s">
        <v>92</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49" t="s">
        <v>129</v>
      </c>
      <c r="AS87" s="50">
        <f>AK61</f>
        <v>14570000000</v>
      </c>
    </row>
    <row r="88" spans="1:45" ht="20" x14ac:dyDescent="0.25">
      <c r="A88" s="5" t="s">
        <v>74</v>
      </c>
      <c r="B88" s="1" t="s">
        <v>92</v>
      </c>
      <c r="C88" s="1" t="s">
        <v>92</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0</v>
      </c>
      <c r="AJ88" s="1">
        <v>0</v>
      </c>
      <c r="AK88" s="1">
        <v>0</v>
      </c>
      <c r="AR88" s="51" t="s">
        <v>130</v>
      </c>
      <c r="AS88" s="52">
        <f>AS85/(AS86+AS87)</f>
        <v>2.5226908702616124E-2</v>
      </c>
    </row>
    <row r="89" spans="1:45" ht="20" x14ac:dyDescent="0.25">
      <c r="A89" s="14" t="s">
        <v>105</v>
      </c>
      <c r="B89" s="15" t="e">
        <f t="shared" ref="B89:AK89" si="22">(-1*B88)/B3</f>
        <v>#VALUE!</v>
      </c>
      <c r="C89" s="15" t="e">
        <f t="shared" si="22"/>
        <v>#VALUE!</v>
      </c>
      <c r="D89" s="15">
        <f t="shared" si="22"/>
        <v>0.84615384615384615</v>
      </c>
      <c r="E89" s="15">
        <f t="shared" si="22"/>
        <v>0.21621621621621623</v>
      </c>
      <c r="F89" s="15">
        <f t="shared" si="22"/>
        <v>0.25136612021857924</v>
      </c>
      <c r="G89" s="15">
        <f t="shared" si="22"/>
        <v>0.1206896551724138</v>
      </c>
      <c r="H89" s="15">
        <f t="shared" si="22"/>
        <v>0.28809218950064019</v>
      </c>
      <c r="I89" s="15">
        <f t="shared" si="22"/>
        <v>0.23212258796821794</v>
      </c>
      <c r="J89" s="15">
        <f t="shared" si="22"/>
        <v>0.18507985123605339</v>
      </c>
      <c r="K89" s="15">
        <f t="shared" si="22"/>
        <v>0.26526572255215469</v>
      </c>
      <c r="L89" s="15">
        <f t="shared" si="22"/>
        <v>0.86284336980641207</v>
      </c>
      <c r="M89" s="15">
        <f t="shared" si="22"/>
        <v>0.28320541583028297</v>
      </c>
      <c r="N89" s="15">
        <f t="shared" si="22"/>
        <v>0.19928543677486688</v>
      </c>
      <c r="O89" s="15">
        <f t="shared" si="22"/>
        <v>0.10510726865193724</v>
      </c>
      <c r="P89" s="15">
        <f t="shared" si="22"/>
        <v>0.11729376435258788</v>
      </c>
      <c r="Q89" s="15">
        <f t="shared" si="22"/>
        <v>0.11550888529886914</v>
      </c>
      <c r="R89" s="15">
        <f t="shared" si="22"/>
        <v>0.10368066355624676</v>
      </c>
      <c r="S89" s="15">
        <f t="shared" si="22"/>
        <v>0.10051134547778844</v>
      </c>
      <c r="T89" s="15">
        <f t="shared" si="22"/>
        <v>9.0255468869512009E-2</v>
      </c>
      <c r="U89" s="15">
        <f t="shared" si="22"/>
        <v>9.9453715483050209E-2</v>
      </c>
      <c r="V89" s="15">
        <f t="shared" si="22"/>
        <v>9.0984222389181066E-2</v>
      </c>
      <c r="W89" s="15">
        <f t="shared" si="22"/>
        <v>9.1201075590080671E-2</v>
      </c>
      <c r="X89" s="15">
        <f t="shared" si="22"/>
        <v>9.9991518955135278E-2</v>
      </c>
      <c r="Y89" s="15">
        <f t="shared" si="22"/>
        <v>8.8214143028365957E-2</v>
      </c>
      <c r="Z89" s="15">
        <f t="shared" si="22"/>
        <v>9.8968455673493799E-2</v>
      </c>
      <c r="AA89" s="15">
        <f t="shared" si="22"/>
        <v>0.11063081544435489</v>
      </c>
      <c r="AB89" s="15">
        <f t="shared" si="22"/>
        <v>9.0896088106987058E-2</v>
      </c>
      <c r="AC89" s="15">
        <f t="shared" si="22"/>
        <v>8.2237782223492428E-2</v>
      </c>
      <c r="AD89" s="15">
        <f t="shared" si="22"/>
        <v>9.5131548491628734E-2</v>
      </c>
      <c r="AE89" s="15">
        <f t="shared" si="22"/>
        <v>9.8390770813432282E-2</v>
      </c>
      <c r="AF89" s="15">
        <f t="shared" si="22"/>
        <v>0.10417673455298584</v>
      </c>
      <c r="AG89" s="15">
        <f t="shared" si="22"/>
        <v>0.11358455142818828</v>
      </c>
      <c r="AH89" s="15">
        <f t="shared" si="22"/>
        <v>0.11763183435781301</v>
      </c>
      <c r="AI89" s="15">
        <f t="shared" si="22"/>
        <v>0</v>
      </c>
      <c r="AJ89" s="15">
        <f t="shared" si="22"/>
        <v>0</v>
      </c>
      <c r="AK89" s="15">
        <f t="shared" si="22"/>
        <v>0</v>
      </c>
      <c r="AR89" s="49" t="s">
        <v>106</v>
      </c>
      <c r="AS89" s="50">
        <f>AK27</f>
        <v>678000000</v>
      </c>
    </row>
    <row r="90" spans="1:45"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49" t="s">
        <v>19</v>
      </c>
      <c r="AS90" s="50">
        <f>AK25</f>
        <v>2918000000</v>
      </c>
    </row>
    <row r="91" spans="1:45" ht="20" x14ac:dyDescent="0.25">
      <c r="A91" s="5" t="s">
        <v>76</v>
      </c>
      <c r="B91" s="1" t="s">
        <v>92</v>
      </c>
      <c r="C91" s="1" t="s">
        <v>92</v>
      </c>
      <c r="D91" s="1" t="s">
        <v>92</v>
      </c>
      <c r="E91" s="1" t="s">
        <v>92</v>
      </c>
      <c r="F91" s="1" t="s">
        <v>92</v>
      </c>
      <c r="G91" s="1" t="s">
        <v>92</v>
      </c>
      <c r="H91" s="1" t="s">
        <v>92</v>
      </c>
      <c r="I91" s="1" t="s">
        <v>92</v>
      </c>
      <c r="J91" s="1">
        <v>-12600000</v>
      </c>
      <c r="K91" s="1" t="s">
        <v>92</v>
      </c>
      <c r="L91" s="1" t="s">
        <v>92</v>
      </c>
      <c r="M91" s="1" t="s">
        <v>92</v>
      </c>
      <c r="N91" s="1">
        <v>-40700000</v>
      </c>
      <c r="O91" s="1" t="s">
        <v>92</v>
      </c>
      <c r="P91" s="1" t="s">
        <v>92</v>
      </c>
      <c r="Q91" s="1" t="s">
        <v>92</v>
      </c>
      <c r="R91" s="1" t="s">
        <v>92</v>
      </c>
      <c r="S91" s="1" t="s">
        <v>92</v>
      </c>
      <c r="T91" s="1">
        <v>-1079000000</v>
      </c>
      <c r="U91" s="1">
        <v>-3001000000</v>
      </c>
      <c r="V91" s="1">
        <v>-1220000000</v>
      </c>
      <c r="W91" s="1" t="s">
        <v>92</v>
      </c>
      <c r="X91" s="1" t="s">
        <v>92</v>
      </c>
      <c r="Y91" s="1">
        <v>-173000000</v>
      </c>
      <c r="Z91" s="1">
        <v>-155000000</v>
      </c>
      <c r="AA91" s="1" t="s">
        <v>92</v>
      </c>
      <c r="AB91" s="1" t="s">
        <v>92</v>
      </c>
      <c r="AC91" s="1" t="s">
        <v>92</v>
      </c>
      <c r="AD91" s="1" t="s">
        <v>92</v>
      </c>
      <c r="AE91" s="1" t="s">
        <v>92</v>
      </c>
      <c r="AF91" s="1" t="s">
        <v>92</v>
      </c>
      <c r="AG91" s="1" t="s">
        <v>92</v>
      </c>
      <c r="AH91" s="1" t="s">
        <v>92</v>
      </c>
      <c r="AI91" s="1" t="s">
        <v>92</v>
      </c>
      <c r="AJ91" s="1" t="s">
        <v>92</v>
      </c>
      <c r="AK91" s="1" t="s">
        <v>92</v>
      </c>
      <c r="AR91" s="51" t="s">
        <v>131</v>
      </c>
      <c r="AS91" s="52">
        <f>AS89/AS90</f>
        <v>0.23235092529129542</v>
      </c>
    </row>
    <row r="92" spans="1:45" ht="20" x14ac:dyDescent="0.25">
      <c r="A92" s="5" t="s">
        <v>77</v>
      </c>
      <c r="B92" s="1" t="s">
        <v>92</v>
      </c>
      <c r="C92" s="1" t="s">
        <v>92</v>
      </c>
      <c r="D92" s="1" t="s">
        <v>92</v>
      </c>
      <c r="E92" s="1" t="s">
        <v>92</v>
      </c>
      <c r="F92" s="1" t="s">
        <v>92</v>
      </c>
      <c r="G92" s="1" t="s">
        <v>92</v>
      </c>
      <c r="H92" s="1" t="s">
        <v>92</v>
      </c>
      <c r="I92" s="1" t="s">
        <v>92</v>
      </c>
      <c r="J92" s="1" t="s">
        <v>92</v>
      </c>
      <c r="K92" s="1" t="s">
        <v>92</v>
      </c>
      <c r="L92" s="1" t="s">
        <v>92</v>
      </c>
      <c r="M92" s="1">
        <v>57500000</v>
      </c>
      <c r="N92" s="1">
        <v>9800000</v>
      </c>
      <c r="O92" s="1">
        <v>54000000</v>
      </c>
      <c r="P92" s="1" t="s">
        <v>92</v>
      </c>
      <c r="Q92" s="1" t="s">
        <v>92</v>
      </c>
      <c r="R92" s="1" t="s">
        <v>92</v>
      </c>
      <c r="S92" s="1" t="s">
        <v>92</v>
      </c>
      <c r="T92" s="1">
        <v>784000000</v>
      </c>
      <c r="U92" s="1">
        <v>3123000000</v>
      </c>
      <c r="V92" s="1">
        <v>1404000000</v>
      </c>
      <c r="W92" s="1" t="s">
        <v>92</v>
      </c>
      <c r="X92" s="1" t="s">
        <v>92</v>
      </c>
      <c r="Y92" s="1">
        <v>34000000</v>
      </c>
      <c r="Z92" s="1" t="s">
        <v>92</v>
      </c>
      <c r="AA92" s="1" t="s">
        <v>92</v>
      </c>
      <c r="AB92" s="1" t="s">
        <v>92</v>
      </c>
      <c r="AC92" s="1" t="s">
        <v>92</v>
      </c>
      <c r="AD92" s="1" t="s">
        <v>92</v>
      </c>
      <c r="AE92" s="1" t="s">
        <v>92</v>
      </c>
      <c r="AF92" s="1" t="s">
        <v>92</v>
      </c>
      <c r="AG92" s="1" t="s">
        <v>92</v>
      </c>
      <c r="AH92" s="1" t="s">
        <v>92</v>
      </c>
      <c r="AI92" s="1" t="s">
        <v>92</v>
      </c>
      <c r="AJ92" s="1" t="s">
        <v>92</v>
      </c>
      <c r="AK92" s="1" t="s">
        <v>92</v>
      </c>
      <c r="AR92" s="53" t="s">
        <v>132</v>
      </c>
      <c r="AS92" s="54">
        <f>AS88*(1-AS91)</f>
        <v>1.9365413123324234E-2</v>
      </c>
    </row>
    <row r="93" spans="1:45" ht="19" x14ac:dyDescent="0.25">
      <c r="A93" s="5" t="s">
        <v>78</v>
      </c>
      <c r="B93" s="1" t="s">
        <v>92</v>
      </c>
      <c r="C93" s="1" t="s">
        <v>92</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92</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64" t="s">
        <v>133</v>
      </c>
      <c r="AS93" s="65"/>
    </row>
    <row r="94" spans="1:45" ht="20" x14ac:dyDescent="0.25">
      <c r="A94" s="6" t="s">
        <v>79</v>
      </c>
      <c r="B94" s="10" t="s">
        <v>92</v>
      </c>
      <c r="C94" s="10" t="s">
        <v>92</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49" t="s">
        <v>134</v>
      </c>
      <c r="AS94" s="55">
        <v>4.095E-2</v>
      </c>
    </row>
    <row r="95" spans="1:4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57" t="s">
        <v>135</v>
      </c>
      <c r="AS95" s="58" cm="1">
        <f t="array" ref="AS95">_FV(A1,"Beta")</f>
        <v>0.73040000000000005</v>
      </c>
    </row>
    <row r="96" spans="1:45" ht="20" x14ac:dyDescent="0.25">
      <c r="A96" s="5" t="s">
        <v>81</v>
      </c>
      <c r="B96" s="1" t="s">
        <v>92</v>
      </c>
      <c r="C96" s="1" t="s">
        <v>92</v>
      </c>
      <c r="D96" s="1" t="s">
        <v>92</v>
      </c>
      <c r="E96" s="1">
        <v>4300000</v>
      </c>
      <c r="F96" s="1">
        <v>7200000</v>
      </c>
      <c r="G96" s="1">
        <v>200000</v>
      </c>
      <c r="H96" s="1" t="s">
        <v>92</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R96" s="49" t="s">
        <v>136</v>
      </c>
      <c r="AS96" s="55">
        <v>8.4000000000000005E-2</v>
      </c>
    </row>
    <row r="97" spans="1:45" ht="20" x14ac:dyDescent="0.25">
      <c r="A97" s="5" t="s">
        <v>82</v>
      </c>
      <c r="B97" s="1" t="s">
        <v>92</v>
      </c>
      <c r="C97" s="1" t="s">
        <v>92</v>
      </c>
      <c r="D97" s="1" t="s">
        <v>92</v>
      </c>
      <c r="E97" s="1" t="s">
        <v>92</v>
      </c>
      <c r="F97" s="1" t="s">
        <v>92</v>
      </c>
      <c r="G97" s="1">
        <v>-3500000</v>
      </c>
      <c r="H97" s="1" t="s">
        <v>92</v>
      </c>
      <c r="I97" s="1" t="s">
        <v>92</v>
      </c>
      <c r="J97" s="1" t="s">
        <v>92</v>
      </c>
      <c r="K97" s="1" t="s">
        <v>92</v>
      </c>
      <c r="L97" s="1" t="s">
        <v>92</v>
      </c>
      <c r="M97" s="1" t="s">
        <v>92</v>
      </c>
      <c r="N97" s="1" t="s">
        <v>92</v>
      </c>
      <c r="O97" s="1" t="s">
        <v>92</v>
      </c>
      <c r="P97" s="1" t="s">
        <v>92</v>
      </c>
      <c r="Q97" s="1">
        <v>-982000000</v>
      </c>
      <c r="R97" s="1">
        <v>-550000000</v>
      </c>
      <c r="S97" s="1">
        <v>-496000000</v>
      </c>
      <c r="T97" s="1">
        <v>-706000000</v>
      </c>
      <c r="U97" s="1">
        <v>-1072000000</v>
      </c>
      <c r="V97" s="1">
        <v>-1421000000</v>
      </c>
      <c r="W97" s="1">
        <v>-410000000</v>
      </c>
      <c r="X97" s="1">
        <v>-226000000</v>
      </c>
      <c r="Y97" s="1">
        <v>-501000000</v>
      </c>
      <c r="Z97" s="1">
        <v>-575000000</v>
      </c>
      <c r="AA97" s="1" t="s">
        <v>92</v>
      </c>
      <c r="AB97" s="1">
        <v>-239000000</v>
      </c>
      <c r="AC97" s="1">
        <v>-600000000</v>
      </c>
      <c r="AD97" s="1">
        <v>-600000000</v>
      </c>
      <c r="AE97" s="1">
        <v>-725000000</v>
      </c>
      <c r="AF97" s="1">
        <v>-750000000</v>
      </c>
      <c r="AG97" s="1">
        <v>-1004000000</v>
      </c>
      <c r="AH97" s="1">
        <v>-248000000</v>
      </c>
      <c r="AI97" s="1">
        <v>-402000000</v>
      </c>
      <c r="AJ97" s="1">
        <v>-1350000000</v>
      </c>
      <c r="AK97" s="1">
        <v>-1500000000</v>
      </c>
      <c r="AR97" s="53" t="s">
        <v>137</v>
      </c>
      <c r="AS97" s="54">
        <f>(AS94)+((AS95)*(AS96-AS94))</f>
        <v>7.2393720000000009E-2</v>
      </c>
    </row>
    <row r="98" spans="1:45" ht="19" x14ac:dyDescent="0.25">
      <c r="A98" s="5" t="s">
        <v>83</v>
      </c>
      <c r="B98" s="1" t="s">
        <v>92</v>
      </c>
      <c r="C98" s="1" t="s">
        <v>92</v>
      </c>
      <c r="D98" s="1" t="s">
        <v>92</v>
      </c>
      <c r="E98" s="1" t="s">
        <v>92</v>
      </c>
      <c r="F98" s="1">
        <v>-700000</v>
      </c>
      <c r="G98" s="1" t="s">
        <v>92</v>
      </c>
      <c r="H98" s="1">
        <v>-1300000</v>
      </c>
      <c r="I98" s="1" t="s">
        <v>92</v>
      </c>
      <c r="J98" s="1" t="s">
        <v>92</v>
      </c>
      <c r="K98" s="1" t="s">
        <v>92</v>
      </c>
      <c r="L98" s="1" t="s">
        <v>92</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64" t="s">
        <v>138</v>
      </c>
      <c r="AS98" s="65"/>
    </row>
    <row r="99" spans="1:45" ht="20" x14ac:dyDescent="0.25">
      <c r="A99" s="5" t="s">
        <v>84</v>
      </c>
      <c r="B99" s="1" t="s">
        <v>92</v>
      </c>
      <c r="C99" s="1" t="s">
        <v>92</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49" t="s">
        <v>139</v>
      </c>
      <c r="AS99" s="50">
        <f>AS86+AS87</f>
        <v>14984000000</v>
      </c>
    </row>
    <row r="100" spans="1:45" ht="20" x14ac:dyDescent="0.25">
      <c r="A100" s="6" t="s">
        <v>85</v>
      </c>
      <c r="B100" s="10" t="s">
        <v>92</v>
      </c>
      <c r="C100" s="10" t="s">
        <v>92</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1" t="s">
        <v>140</v>
      </c>
      <c r="AS100" s="52">
        <f>AS99/AS103</f>
        <v>0.18372760053519369</v>
      </c>
    </row>
    <row r="101" spans="1:45" ht="20" x14ac:dyDescent="0.25">
      <c r="A101" s="5" t="s">
        <v>86</v>
      </c>
      <c r="B101" s="1" t="s">
        <v>92</v>
      </c>
      <c r="C101" s="1" t="s">
        <v>92</v>
      </c>
      <c r="D101" s="1" t="s">
        <v>92</v>
      </c>
      <c r="E101" s="1" t="s">
        <v>92</v>
      </c>
      <c r="F101" s="1" t="s">
        <v>92</v>
      </c>
      <c r="G101" s="1" t="s">
        <v>92</v>
      </c>
      <c r="H101" s="1" t="s">
        <v>92</v>
      </c>
      <c r="I101" s="1" t="s">
        <v>92</v>
      </c>
      <c r="J101" s="1" t="s">
        <v>92</v>
      </c>
      <c r="K101" s="1" t="s">
        <v>92</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92</v>
      </c>
      <c r="AF101" s="1" t="s">
        <v>92</v>
      </c>
      <c r="AG101" s="1">
        <v>-3000000</v>
      </c>
      <c r="AH101" s="1">
        <v>2000000</v>
      </c>
      <c r="AI101" s="1">
        <v>4000000</v>
      </c>
      <c r="AJ101" s="1">
        <v>2000000</v>
      </c>
      <c r="AK101" s="1">
        <v>-6000000</v>
      </c>
      <c r="AR101" s="57" t="s">
        <v>141</v>
      </c>
      <c r="AS101" s="41" cm="1">
        <f t="array" ref="AS101">_FV(A1,"Market cap",TRUE)</f>
        <v>66571520000</v>
      </c>
    </row>
    <row r="102" spans="1:45" ht="20" x14ac:dyDescent="0.25">
      <c r="A102" s="6" t="s">
        <v>87</v>
      </c>
      <c r="B102" s="10" t="s">
        <v>92</v>
      </c>
      <c r="C102" s="10" t="s">
        <v>92</v>
      </c>
      <c r="D102" s="10">
        <v>-200000</v>
      </c>
      <c r="E102" s="10">
        <v>5500000</v>
      </c>
      <c r="F102" s="10">
        <v>29600000</v>
      </c>
      <c r="G102" s="10">
        <v>18300000</v>
      </c>
      <c r="H102" s="10">
        <v>28300000</v>
      </c>
      <c r="I102" s="10">
        <v>39900000</v>
      </c>
      <c r="J102" s="10" t="s">
        <v>92</v>
      </c>
      <c r="K102" s="10" t="s">
        <v>92</v>
      </c>
      <c r="L102" s="10" t="s">
        <v>92</v>
      </c>
      <c r="M102" s="10" t="s">
        <v>92</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1" t="s">
        <v>142</v>
      </c>
      <c r="AS102" s="52">
        <f>AS101/AS103</f>
        <v>0.81627239946480634</v>
      </c>
    </row>
    <row r="103" spans="1:45" ht="20" x14ac:dyDescent="0.25">
      <c r="A103" s="5" t="s">
        <v>88</v>
      </c>
      <c r="B103" s="1" t="s">
        <v>92</v>
      </c>
      <c r="C103" s="1" t="s">
        <v>92</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R103" s="53" t="s">
        <v>143</v>
      </c>
      <c r="AS103" s="56">
        <f>AS99+AS101</f>
        <v>81555520000</v>
      </c>
    </row>
    <row r="104" spans="1:45"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R104" s="64" t="s">
        <v>144</v>
      </c>
      <c r="AS104" s="65"/>
    </row>
    <row r="105" spans="1:45" ht="20" x14ac:dyDescent="0.25">
      <c r="A105" s="14" t="s">
        <v>107</v>
      </c>
      <c r="B105" s="1"/>
      <c r="C105" s="15" t="e">
        <f>(C106/B106)-1</f>
        <v>#VALUE!</v>
      </c>
      <c r="D105" s="15" t="e">
        <f>(D106/C106)-1</f>
        <v>#VALUE!</v>
      </c>
      <c r="E105" s="15">
        <f>(E106/D106)-1</f>
        <v>-1.0555555555555556</v>
      </c>
      <c r="F105" s="15">
        <f>(F106/E106)-1</f>
        <v>-32</v>
      </c>
      <c r="G105" s="15">
        <f>(G106/F106)-1</f>
        <v>-3.2580645161290325</v>
      </c>
      <c r="H105" s="15">
        <f t="shared" ref="H105:AF105" si="23">(H106/G106)-1</f>
        <v>-2.4857142857142858</v>
      </c>
      <c r="I105" s="15">
        <f t="shared" si="23"/>
        <v>1.1153846153846154</v>
      </c>
      <c r="J105" s="15">
        <f t="shared" si="23"/>
        <v>4.459090909090909</v>
      </c>
      <c r="K105" s="15">
        <f t="shared" si="23"/>
        <v>0.19233971690258111</v>
      </c>
      <c r="L105" s="15">
        <f t="shared" si="23"/>
        <v>11.587290502793296</v>
      </c>
      <c r="M105" s="15">
        <f t="shared" si="23"/>
        <v>0.16266296809986125</v>
      </c>
      <c r="N105" s="15">
        <f t="shared" si="23"/>
        <v>-0.55795199694612774</v>
      </c>
      <c r="O105" s="15">
        <f t="shared" si="23"/>
        <v>-1.876511226252159</v>
      </c>
      <c r="P105" s="15">
        <f t="shared" si="23"/>
        <v>0.2647783251231528</v>
      </c>
      <c r="Q105" s="15">
        <f t="shared" si="23"/>
        <v>-0.1567672833495618</v>
      </c>
      <c r="R105" s="15">
        <f t="shared" si="23"/>
        <v>-0.1616628175519631</v>
      </c>
      <c r="S105" s="15">
        <f t="shared" si="23"/>
        <v>0.3223140495867769</v>
      </c>
      <c r="T105" s="15">
        <f t="shared" si="23"/>
        <v>0.26145833333333335</v>
      </c>
      <c r="U105" s="15">
        <f t="shared" si="23"/>
        <v>0</v>
      </c>
      <c r="V105" s="15">
        <f t="shared" si="23"/>
        <v>1.4037985136251097E-2</v>
      </c>
      <c r="W105" s="15">
        <f t="shared" si="23"/>
        <v>0.10260586319218246</v>
      </c>
      <c r="X105" s="15">
        <f t="shared" si="23"/>
        <v>-0.12629246676514028</v>
      </c>
      <c r="Y105" s="15">
        <f t="shared" si="23"/>
        <v>-1.0143702451394732E-2</v>
      </c>
      <c r="Z105" s="15">
        <f t="shared" si="23"/>
        <v>-2.2203245089666979E-2</v>
      </c>
      <c r="AA105" s="15">
        <f t="shared" si="23"/>
        <v>-0.31441048034934493</v>
      </c>
      <c r="AB105" s="15">
        <f t="shared" si="23"/>
        <v>0.50828025477707017</v>
      </c>
      <c r="AC105" s="15">
        <f t="shared" si="23"/>
        <v>-3.3783783783783994E-3</v>
      </c>
      <c r="AD105" s="15">
        <f t="shared" si="23"/>
        <v>7.2033898305084776E-2</v>
      </c>
      <c r="AE105" s="15">
        <f t="shared" si="23"/>
        <v>0.2814229249011857</v>
      </c>
      <c r="AF105" s="15">
        <f t="shared" si="23"/>
        <v>3.0845157310302351E-2</v>
      </c>
      <c r="AG105" s="15">
        <f t="shared" ref="AG105" si="24">(AG106/AF106)-1</f>
        <v>0.12268102932375813</v>
      </c>
      <c r="AH105" s="15">
        <f t="shared" ref="AH105" si="25">(AH106/AG106)-1</f>
        <v>9.5948827292110961E-2</v>
      </c>
      <c r="AI105" s="15">
        <f t="shared" ref="AI105" si="26">(AI106/AH106)-1</f>
        <v>-0.13861867704280151</v>
      </c>
      <c r="AJ105" s="15">
        <f t="shared" ref="AJ105" si="27">(AJ106/AI106)-1</f>
        <v>0.37436476566911359</v>
      </c>
      <c r="AK105" s="15">
        <f t="shared" ref="AK105" si="28">(AK106/AJ106)-1</f>
        <v>-0.19926047658175838</v>
      </c>
      <c r="AL105" s="15"/>
      <c r="AM105" s="15"/>
      <c r="AN105" s="15"/>
      <c r="AO105" s="15"/>
      <c r="AP105" s="15"/>
      <c r="AQ105" s="15"/>
      <c r="AR105" s="23" t="s">
        <v>108</v>
      </c>
      <c r="AS105" s="24">
        <f>(AS100*AS92)+(AS102*AS97)</f>
        <v>6.265095641710447E-2</v>
      </c>
    </row>
    <row r="106" spans="1:45" ht="19" x14ac:dyDescent="0.25">
      <c r="A106" s="5" t="s">
        <v>90</v>
      </c>
      <c r="B106" s="1" t="s">
        <v>92</v>
      </c>
      <c r="C106" s="1" t="s">
        <v>92</v>
      </c>
      <c r="D106" s="1">
        <v>-1800000</v>
      </c>
      <c r="E106" s="1">
        <v>100000</v>
      </c>
      <c r="F106" s="1">
        <v>-3100000</v>
      </c>
      <c r="G106" s="1">
        <v>7000000</v>
      </c>
      <c r="H106" s="1">
        <v>-10400000</v>
      </c>
      <c r="I106" s="1">
        <v>-22000000</v>
      </c>
      <c r="J106" s="1">
        <v>-120100000</v>
      </c>
      <c r="K106" s="1">
        <v>-143200000</v>
      </c>
      <c r="L106" s="1">
        <v>-1802500000</v>
      </c>
      <c r="M106" s="1">
        <v>-2095700000</v>
      </c>
      <c r="N106" s="1">
        <v>-926400000</v>
      </c>
      <c r="O106" s="1">
        <v>812000000</v>
      </c>
      <c r="P106" s="1">
        <v>1027000000</v>
      </c>
      <c r="Q106" s="1">
        <v>866000000</v>
      </c>
      <c r="R106" s="1">
        <v>726000000</v>
      </c>
      <c r="S106" s="1">
        <v>960000000</v>
      </c>
      <c r="T106" s="1">
        <v>1211000000</v>
      </c>
      <c r="U106" s="1">
        <v>1211000000</v>
      </c>
      <c r="V106" s="1">
        <v>1228000000</v>
      </c>
      <c r="W106" s="1">
        <v>1354000000</v>
      </c>
      <c r="X106" s="1">
        <v>1183000000</v>
      </c>
      <c r="Y106" s="1">
        <v>1171000000</v>
      </c>
      <c r="Z106" s="1">
        <v>1145000000</v>
      </c>
      <c r="AA106" s="1">
        <v>785000000</v>
      </c>
      <c r="AB106" s="1">
        <v>1184000000</v>
      </c>
      <c r="AC106" s="1">
        <v>1180000000</v>
      </c>
      <c r="AD106" s="1">
        <v>1265000000</v>
      </c>
      <c r="AE106" s="1">
        <v>1621000000</v>
      </c>
      <c r="AF106" s="1">
        <v>1671000000</v>
      </c>
      <c r="AG106" s="1">
        <v>1876000000</v>
      </c>
      <c r="AH106" s="1">
        <v>2056000000</v>
      </c>
      <c r="AI106" s="1">
        <v>1771000000</v>
      </c>
      <c r="AJ106" s="1">
        <v>2434000000</v>
      </c>
      <c r="AK106" s="1">
        <v>1949000000</v>
      </c>
      <c r="AL106" s="30">
        <f>AK106*(1+$AS$106)</f>
        <v>2058795496.3247435</v>
      </c>
      <c r="AM106" s="30">
        <f t="shared" ref="AM106:AP106" si="29">AL106*(1+$AS$106)</f>
        <v>2174776242.0149035</v>
      </c>
      <c r="AN106" s="30">
        <f t="shared" si="29"/>
        <v>2297290678.5912437</v>
      </c>
      <c r="AO106" s="30">
        <f t="shared" si="29"/>
        <v>2426706876.7739697</v>
      </c>
      <c r="AP106" s="30">
        <f t="shared" si="29"/>
        <v>2563413642.2793908</v>
      </c>
      <c r="AQ106" s="31" t="s">
        <v>145</v>
      </c>
      <c r="AR106" s="32" t="s">
        <v>146</v>
      </c>
      <c r="AS106" s="33">
        <f>(SUM(AL4:AP4)/5)</f>
        <v>5.6334272100945881E-2</v>
      </c>
    </row>
    <row r="107" spans="1:4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31"/>
      <c r="AM107" s="31"/>
      <c r="AN107" s="31"/>
      <c r="AO107" s="31"/>
      <c r="AP107" s="34">
        <f>AP106*(1+AS107)/(AS108-AS107)</f>
        <v>69785716841.51767</v>
      </c>
      <c r="AQ107" s="35" t="s">
        <v>147</v>
      </c>
      <c r="AR107" s="36" t="s">
        <v>148</v>
      </c>
      <c r="AS107" s="37">
        <v>2.5000000000000001E-2</v>
      </c>
    </row>
    <row r="108" spans="1:45" ht="19" x14ac:dyDescent="0.25">
      <c r="AL108" s="34">
        <f t="shared" ref="AL108:AN108" si="30">AL107+AL106</f>
        <v>2058795496.3247435</v>
      </c>
      <c r="AM108" s="34">
        <f t="shared" si="30"/>
        <v>2174776242.0149035</v>
      </c>
      <c r="AN108" s="34">
        <f t="shared" si="30"/>
        <v>2297290678.5912437</v>
      </c>
      <c r="AO108" s="34">
        <f>AO107+AO106</f>
        <v>2426706876.7739697</v>
      </c>
      <c r="AP108" s="34">
        <f>AP107+AP106</f>
        <v>72349130483.797058</v>
      </c>
      <c r="AQ108" s="35" t="s">
        <v>143</v>
      </c>
      <c r="AR108" s="38" t="s">
        <v>149</v>
      </c>
      <c r="AS108" s="39">
        <f>AS105</f>
        <v>6.265095641710447E-2</v>
      </c>
    </row>
    <row r="109" spans="1:45" ht="19" x14ac:dyDescent="0.25">
      <c r="AL109" s="60" t="s">
        <v>150</v>
      </c>
      <c r="AM109" s="61"/>
    </row>
    <row r="110" spans="1:45" ht="20" x14ac:dyDescent="0.25">
      <c r="AL110" s="40" t="s">
        <v>151</v>
      </c>
      <c r="AM110" s="41">
        <f>NPV(AS108,AL108,AM108,AN108,AO108,AP108)</f>
        <v>61073317120.915794</v>
      </c>
    </row>
    <row r="111" spans="1:45" ht="20" x14ac:dyDescent="0.25">
      <c r="AL111" s="40" t="s">
        <v>152</v>
      </c>
      <c r="AM111" s="41">
        <f>AK40</f>
        <v>351000000</v>
      </c>
    </row>
    <row r="112" spans="1:45" ht="20" x14ac:dyDescent="0.25">
      <c r="AL112" s="40" t="s">
        <v>139</v>
      </c>
      <c r="AM112" s="41">
        <f>AS99</f>
        <v>14984000000</v>
      </c>
    </row>
    <row r="113" spans="38:39" ht="20" x14ac:dyDescent="0.25">
      <c r="AL113" s="40" t="s">
        <v>153</v>
      </c>
      <c r="AM113" s="41">
        <f>AM110+AM111-AM112</f>
        <v>46440317120.915794</v>
      </c>
    </row>
    <row r="114" spans="38:39" ht="20" x14ac:dyDescent="0.25">
      <c r="AL114" s="40" t="s">
        <v>154</v>
      </c>
      <c r="AM114" s="48">
        <f>AK34*(1+(5*AQ16))</f>
        <v>389187658.49848342</v>
      </c>
    </row>
    <row r="115" spans="38:39" ht="20" x14ac:dyDescent="0.25">
      <c r="AL115" s="42" t="s">
        <v>155</v>
      </c>
      <c r="AM115" s="43">
        <f>AM113/AM114</f>
        <v>119.32628413780176</v>
      </c>
    </row>
    <row r="116" spans="38:39" ht="20" x14ac:dyDescent="0.25">
      <c r="AL116" s="40" t="s">
        <v>156</v>
      </c>
      <c r="AM116" s="59" cm="1">
        <f t="array" ref="AM116">_FV(A1,"Price")</f>
        <v>163.66</v>
      </c>
    </row>
    <row r="117" spans="38:39" ht="20" x14ac:dyDescent="0.25">
      <c r="AL117" s="44" t="s">
        <v>157</v>
      </c>
      <c r="AM117" s="45">
        <f>AM115/AM116-1</f>
        <v>-0.27088913517168667</v>
      </c>
    </row>
    <row r="118" spans="38:39" ht="20" x14ac:dyDescent="0.25">
      <c r="AL118" s="44" t="s">
        <v>158</v>
      </c>
      <c r="AM118" s="46" t="str">
        <f>IF(AM115&gt;AM116,"BUY","SELL")</f>
        <v>SELL</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s>
  <pageMargins left="0.7" right="0.7" top="0.75" bottom="0.75" header="0.3" footer="0.3"/>
  <drawing r:id="rId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2023-02-08T03:39:55Z</dcterms:created>
  <dcterms:modified xsi:type="dcterms:W3CDTF">2023-04-10T10:29:58Z</dcterms:modified>
</cp:coreProperties>
</file>