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04B4FF5-D6EC-8647-A1FB-61152FC4C4ED}"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U86" i="1"/>
  <c r="AU87" i="1"/>
  <c r="AU99" i="1"/>
  <c r="AU101" i="1" a="1"/>
  <c r="AU101" i="1"/>
  <c r="AU103" i="1"/>
  <c r="AU100" i="1"/>
  <c r="AU85" i="1"/>
  <c r="AU88" i="1"/>
  <c r="AU89" i="1"/>
  <c r="AU90" i="1"/>
  <c r="AU91" i="1"/>
  <c r="AU92" i="1"/>
  <c r="AU102" i="1"/>
  <c r="AU95" i="1" a="1"/>
  <c r="AU95" i="1"/>
  <c r="AU97" i="1"/>
  <c r="AU105" i="1"/>
  <c r="AU108" i="1"/>
  <c r="AN4" i="1"/>
  <c r="AO4" i="1"/>
  <c r="AP4" i="1"/>
  <c r="AQ4" i="1"/>
  <c r="AR4" i="1"/>
  <c r="AU106" i="1"/>
  <c r="AN106" i="1"/>
  <c r="AO106" i="1"/>
  <c r="AP106" i="1"/>
  <c r="AQ106" i="1"/>
  <c r="AR106" i="1"/>
  <c r="AR107" i="1"/>
  <c r="AR108" i="1"/>
  <c r="AN108" i="1"/>
  <c r="AO108" i="1"/>
  <c r="AP108" i="1"/>
  <c r="AQ108" i="1"/>
  <c r="AO110" i="1"/>
  <c r="AO111" i="1"/>
  <c r="AO112" i="1"/>
  <c r="AO113" i="1"/>
  <c r="AS16" i="1"/>
  <c r="AO115" i="1"/>
  <c r="AO116" i="1" a="1"/>
  <c r="AO116" i="1"/>
  <c r="AO118" i="1"/>
  <c r="AO117" i="1"/>
  <c r="AS19" i="1"/>
  <c r="AV16" i="1"/>
  <c r="AU16" i="1"/>
  <c r="AT16"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<sst xmlns="http://schemas.openxmlformats.org/spreadsheetml/2006/main" count="1887" uniqueCount="160">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</sst>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94544933949372E-2"/>
          <c:y val="0.10435574168525537"/>
          <c:w val="0.87500831652241839"/>
          <c:h val="0.77061596269612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12200000</c:v>
                </c:pt>
                <c:pt idx="1">
                  <c:v>6200000</c:v>
                </c:pt>
                <c:pt idx="2">
                  <c:v>5400000</c:v>
                </c:pt>
                <c:pt idx="3">
                  <c:v>4900000</c:v>
                </c:pt>
                <c:pt idx="4">
                  <c:v>5400000</c:v>
                </c:pt>
                <c:pt idx="5">
                  <c:v>5600000</c:v>
                </c:pt>
                <c:pt idx="6">
                  <c:v>4900000</c:v>
                </c:pt>
                <c:pt idx="7">
                  <c:v>4300000</c:v>
                </c:pt>
                <c:pt idx="8">
                  <c:v>5300000</c:v>
                </c:pt>
                <c:pt idx="9">
                  <c:v>9100000</c:v>
                </c:pt>
                <c:pt idx="10">
                  <c:v>6440285</c:v>
                </c:pt>
                <c:pt idx="11">
                  <c:v>8581087</c:v>
                </c:pt>
                <c:pt idx="12">
                  <c:v>13075037</c:v>
                </c:pt>
                <c:pt idx="13">
                  <c:v>10479670</c:v>
                </c:pt>
                <c:pt idx="14">
                  <c:v>5924237</c:v>
                </c:pt>
                <c:pt idx="15">
                  <c:v>7798999</c:v>
                </c:pt>
                <c:pt idx="16">
                  <c:v>13429368</c:v>
                </c:pt>
                <c:pt idx="17">
                  <c:v>9122098</c:v>
                </c:pt>
                <c:pt idx="18">
                  <c:v>9953329</c:v>
                </c:pt>
                <c:pt idx="19">
                  <c:v>29140610</c:v>
                </c:pt>
                <c:pt idx="20">
                  <c:v>15407641</c:v>
                </c:pt>
                <c:pt idx="21">
                  <c:v>22461198</c:v>
                </c:pt>
                <c:pt idx="22">
                  <c:v>15465111</c:v>
                </c:pt>
                <c:pt idx="23">
                  <c:v>19296266</c:v>
                </c:pt>
                <c:pt idx="24">
                  <c:v>13084860</c:v>
                </c:pt>
                <c:pt idx="25">
                  <c:v>20065965</c:v>
                </c:pt>
                <c:pt idx="26">
                  <c:v>33420759</c:v>
                </c:pt>
                <c:pt idx="27">
                  <c:v>32587456</c:v>
                </c:pt>
                <c:pt idx="28">
                  <c:v>44109074</c:v>
                </c:pt>
                <c:pt idx="29">
                  <c:v>55202230</c:v>
                </c:pt>
                <c:pt idx="30">
                  <c:v>79414853</c:v>
                </c:pt>
                <c:pt idx="31">
                  <c:v>59911397</c:v>
                </c:pt>
                <c:pt idx="32">
                  <c:v>132329000</c:v>
                </c:pt>
                <c:pt idx="33">
                  <c:v>300220000</c:v>
                </c:pt>
                <c:pt idx="34">
                  <c:v>490496000</c:v>
                </c:pt>
                <c:pt idx="35">
                  <c:v>302554000</c:v>
                </c:pt>
                <c:pt idx="36">
                  <c:v>450958000</c:v>
                </c:pt>
                <c:pt idx="37">
                  <c:v>667422000</c:v>
                </c:pt>
              </c:numCache>
            </c:numRef>
          </c:val>
          <c:extLst>
            <c:ext xmlns:c16="http://schemas.microsoft.com/office/drawing/2014/chart" uri="{C3380CC4-5D6E-409C-BE32-E72D297353CC}">
              <c16:uniqueId val="{00000000-0298-F04C-846A-F97C52C93A8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10800000</c:v>
                </c:pt>
                <c:pt idx="1">
                  <c:v>4900000</c:v>
                </c:pt>
                <c:pt idx="2">
                  <c:v>4100000</c:v>
                </c:pt>
                <c:pt idx="3">
                  <c:v>3700000</c:v>
                </c:pt>
                <c:pt idx="4">
                  <c:v>4000000</c:v>
                </c:pt>
                <c:pt idx="5">
                  <c:v>4100000</c:v>
                </c:pt>
                <c:pt idx="6">
                  <c:v>3300000</c:v>
                </c:pt>
                <c:pt idx="7">
                  <c:v>2700000</c:v>
                </c:pt>
                <c:pt idx="8">
                  <c:v>2800000</c:v>
                </c:pt>
                <c:pt idx="9">
                  <c:v>7300000</c:v>
                </c:pt>
                <c:pt idx="10">
                  <c:v>4763032</c:v>
                </c:pt>
                <c:pt idx="11">
                  <c:v>6154286</c:v>
                </c:pt>
                <c:pt idx="12">
                  <c:v>9880318</c:v>
                </c:pt>
                <c:pt idx="13">
                  <c:v>8901859</c:v>
                </c:pt>
                <c:pt idx="14">
                  <c:v>4247448</c:v>
                </c:pt>
                <c:pt idx="15">
                  <c:v>5387170</c:v>
                </c:pt>
                <c:pt idx="16">
                  <c:v>10096137</c:v>
                </c:pt>
                <c:pt idx="17">
                  <c:v>7143585</c:v>
                </c:pt>
                <c:pt idx="18">
                  <c:v>7646172</c:v>
                </c:pt>
                <c:pt idx="19">
                  <c:v>25810609</c:v>
                </c:pt>
                <c:pt idx="20">
                  <c:v>12201519</c:v>
                </c:pt>
                <c:pt idx="21">
                  <c:v>16916149</c:v>
                </c:pt>
                <c:pt idx="22">
                  <c:v>11913713</c:v>
                </c:pt>
                <c:pt idx="23">
                  <c:v>17431879</c:v>
                </c:pt>
                <c:pt idx="24">
                  <c:v>11356812</c:v>
                </c:pt>
                <c:pt idx="25">
                  <c:v>16465279</c:v>
                </c:pt>
                <c:pt idx="26">
                  <c:v>31666870</c:v>
                </c:pt>
                <c:pt idx="27">
                  <c:v>29358825</c:v>
                </c:pt>
                <c:pt idx="28">
                  <c:v>40170869</c:v>
                </c:pt>
                <c:pt idx="29">
                  <c:v>51465807</c:v>
                </c:pt>
                <c:pt idx="30">
                  <c:v>75335836</c:v>
                </c:pt>
                <c:pt idx="31">
                  <c:v>55159280</c:v>
                </c:pt>
                <c:pt idx="32">
                  <c:v>120320000</c:v>
                </c:pt>
                <c:pt idx="33">
                  <c:v>264333000</c:v>
                </c:pt>
                <c:pt idx="34">
                  <c:v>411161000</c:v>
                </c:pt>
                <c:pt idx="35">
                  <c:v>234057000</c:v>
                </c:pt>
                <c:pt idx="36">
                  <c:v>379274000</c:v>
                </c:pt>
                <c:pt idx="37">
                  <c:v>584231000</c:v>
                </c:pt>
              </c:numCache>
            </c:numRef>
          </c:val>
          <c:extLst>
            <c:ext xmlns:c16="http://schemas.microsoft.com/office/drawing/2014/chart" uri="{C3380CC4-5D6E-409C-BE32-E72D297353CC}">
              <c16:uniqueId val="{00000001-0298-F04C-846A-F97C52C93A8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4300000</c:v>
                </c:pt>
                <c:pt idx="6">
                  <c:v>3300000</c:v>
                </c:pt>
                <c:pt idx="7">
                  <c:v>2600000</c:v>
                </c:pt>
                <c:pt idx="8">
                  <c:v>3100000</c:v>
                </c:pt>
                <c:pt idx="9">
                  <c:v>3600000</c:v>
                </c:pt>
                <c:pt idx="10">
                  <c:v>4693596</c:v>
                </c:pt>
                <c:pt idx="11">
                  <c:v>3185785</c:v>
                </c:pt>
                <c:pt idx="12">
                  <c:v>4714384</c:v>
                </c:pt>
                <c:pt idx="13">
                  <c:v>5284558</c:v>
                </c:pt>
                <c:pt idx="14">
                  <c:v>4092427</c:v>
                </c:pt>
                <c:pt idx="15">
                  <c:v>3962153</c:v>
                </c:pt>
                <c:pt idx="16">
                  <c:v>5915409</c:v>
                </c:pt>
                <c:pt idx="17">
                  <c:v>4865990</c:v>
                </c:pt>
                <c:pt idx="18">
                  <c:v>6487801</c:v>
                </c:pt>
                <c:pt idx="19">
                  <c:v>10128367</c:v>
                </c:pt>
                <c:pt idx="20">
                  <c:v>10276575</c:v>
                </c:pt>
                <c:pt idx="21">
                  <c:v>10304535</c:v>
                </c:pt>
                <c:pt idx="22">
                  <c:v>9507522</c:v>
                </c:pt>
                <c:pt idx="23">
                  <c:v>11434584</c:v>
                </c:pt>
                <c:pt idx="24">
                  <c:v>9363275</c:v>
                </c:pt>
                <c:pt idx="25">
                  <c:v>11668949</c:v>
                </c:pt>
                <c:pt idx="26">
                  <c:v>23893947</c:v>
                </c:pt>
                <c:pt idx="27">
                  <c:v>19861085</c:v>
                </c:pt>
                <c:pt idx="28">
                  <c:v>30010744</c:v>
                </c:pt>
                <c:pt idx="29">
                  <c:v>38798635</c:v>
                </c:pt>
                <c:pt idx="30">
                  <c:v>49345743</c:v>
                </c:pt>
                <c:pt idx="31">
                  <c:v>39980970</c:v>
                </c:pt>
                <c:pt idx="32">
                  <c:v>75083000</c:v>
                </c:pt>
                <c:pt idx="33">
                  <c:v>119468000</c:v>
                </c:pt>
                <c:pt idx="34">
                  <c:v>305564000</c:v>
                </c:pt>
                <c:pt idx="35">
                  <c:v>185005000</c:v>
                </c:pt>
                <c:pt idx="36">
                  <c:v>249615000</c:v>
                </c:pt>
                <c:pt idx="37">
                  <c:v>446904000</c:v>
                </c:pt>
              </c:numCache>
            </c:numRef>
          </c:val>
          <c:extLst>
            <c:ext xmlns:c16="http://schemas.microsoft.com/office/drawing/2014/chart" uri="{C3380CC4-5D6E-409C-BE32-E72D297353CC}">
              <c16:uniqueId val="{00000002-0298-F04C-846A-F97C52C93A8A}"/>
            </c:ext>
          </c:extLst>
        </c:ser>
        <c:dLbls>
          <c:showLegendKey val="0"/>
          <c:showVal val="0"/>
          <c:showCatName val="0"/>
          <c:showSerName val="0"/>
          <c:showPercent val="0"/>
          <c:showBubbleSize val="0"/>
        </c:dLbls>
        <c:gapWidth val="100"/>
        <c:overlap val="-24"/>
        <c:axId val="1838029856"/>
        <c:axId val="1837930752"/>
      </c:barChart>
      <c:catAx>
        <c:axId val="183802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7930752"/>
        <c:crosses val="autoZero"/>
        <c:auto val="1"/>
        <c:lblAlgn val="ctr"/>
        <c:lblOffset val="100"/>
        <c:noMultiLvlLbl val="0"/>
      </c:catAx>
      <c:valAx>
        <c:axId val="183793075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8029856"/>
        <c:crosses val="autoZero"/>
        <c:crossBetween val="between"/>
      </c:valAx>
      <c:spPr>
        <a:noFill/>
        <a:ln>
          <a:noFill/>
        </a:ln>
        <a:effectLst/>
      </c:spPr>
    </c:plotArea>
    <c:legend>
      <c:legendPos val="b"/>
      <c:layout>
        <c:manualLayout>
          <c:xMode val="edge"/>
          <c:yMode val="edge"/>
          <c:x val="0.35640694995770156"/>
          <c:y val="0.93543581586894975"/>
          <c:w val="0.30305376456042166"/>
          <c:h val="4.33945607736547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1603374</xdr:colOff>
      <xdr:row>134</xdr:row>
      <xdr:rowOff>190500</xdr:rowOff>
    </xdr:to>
    <xdr:graphicFrame macro="">
      <xdr:nvGraphicFramePr>
        <xdr:cNvPr id="2" name="Chart 1">
          <a:extLst>
            <a:ext uri="{FF2B5EF4-FFF2-40B4-BE49-F238E27FC236}">
              <a16:creationId xmlns:a16="http://schemas.microsoft.com/office/drawing/2014/main" id="{37DA4B4E-0058-86D6-EC35-BD82ED852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https://www.bing.com/financeapi/forcetrigger?t=a24fh7&amp;q=XNYS%3aTPL&amp;form=skydnc</v>
    <v>Learn more on Bing</v>
  </rv>
  <rv s="1">
    <v>0</v>
    <v>TEXAS PACIFIC LAND CORPORATION (XNYS:TPL)</v>
    <v>2</v>
    <v>3</v>
    <v>Finance</v>
    <v>4</v>
    <v>en-US</v>
    <v>a24fh7</v>
    <v>268435456</v>
    <v>1</v>
    <v>Powered by Refinitiv</v>
    <v>2739</v>
    <v>1235.1449</v>
    <v>1.8876999999999999</v>
    <v>-38.79</v>
    <v>-2.3999000000000003E-2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1604</v>
    <v>Oil &amp; Gas</v>
    <v>Stock</v>
    <v>45035.970570878904</v>
    <v>0</v>
    <v>1571.75</v>
    <v>12140112980</v>
    <v>TEXAS PACIFIC LAND CORPORATION</v>
    <v>TEXAS PACIFIC LAND CORPORATION</v>
    <v>1604</v>
    <v>27.3079</v>
    <v>1616.35</v>
    <v>1577.56</v>
    <v>7695500</v>
    <v>TPL</v>
    <v>TEXAS PACIFIC LAND CORPORATION (XNYS:TPL)</v>
    <v>26218</v>
    <v>57446</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517/000093244006000125/0000932440-06-000125-index.htm" TargetMode="External"/><Relationship Id="rId47" Type="http://schemas.openxmlformats.org/officeDocument/2006/relationships/hyperlink" Target="https://www.sec.gov/Archives/edgar/data/97517/000093244008000195/0000932440-08-000195-index.htm" TargetMode="External"/><Relationship Id="rId63" Type="http://schemas.openxmlformats.org/officeDocument/2006/relationships/hyperlink" Target="https://www.sec.gov/Archives/edgar/data/97517/000143774916026297/0001437749-16-026297-index.htm" TargetMode="External"/><Relationship Id="rId68" Type="http://schemas.openxmlformats.org/officeDocument/2006/relationships/hyperlink" Target="https://www.sec.gov/Archives/edgar/data/97517/000009751719000015/0000097517-19-000015-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517/000093244007000218/0000932440-07-000218-index.htm" TargetMode="External"/><Relationship Id="rId53" Type="http://schemas.openxmlformats.org/officeDocument/2006/relationships/hyperlink" Target="https://www.sec.gov/Archives/edgar/data/97517/000093244011000107/0000932440-11-000107-index.htm" TargetMode="External"/><Relationship Id="rId58" Type="http://schemas.openxmlformats.org/officeDocument/2006/relationships/hyperlink" Target="https://www.sec.gov/Archives/edgar/data/97517/000143774914003082/0001437749-14-003082-index.htm" TargetMode="External"/><Relationship Id="rId66" Type="http://schemas.openxmlformats.org/officeDocument/2006/relationships/hyperlink" Target="https://www.sec.gov/Archives/edgar/data/97517/000143774918003528/0001437749-18-003528-index.htm" TargetMode="External"/><Relationship Id="rId74" Type="http://schemas.openxmlformats.org/officeDocument/2006/relationships/hyperlink" Target="https://www.sec.gov/Archives/edgar/data/1811074/000181107422000014/0001811074-22-000014-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517/000143774915003635/0001437749-15-00363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97517/000093244006000125/0000932440-06-000125-index.htm" TargetMode="External"/><Relationship Id="rId48" Type="http://schemas.openxmlformats.org/officeDocument/2006/relationships/hyperlink" Target="https://www.sec.gov/Archives/edgar/data/97517/000093244009000215/0000932440-09-000215-index.htm" TargetMode="External"/><Relationship Id="rId56" Type="http://schemas.openxmlformats.org/officeDocument/2006/relationships/hyperlink" Target="https://www.sec.gov/Archives/edgar/data/97517/000143774913002599/0001437749-13-002599-index.htm" TargetMode="External"/><Relationship Id="rId64" Type="http://schemas.openxmlformats.org/officeDocument/2006/relationships/hyperlink" Target="https://www.sec.gov/Archives/edgar/data/97517/000143774917003418/0001437749-17-003418-index.htm" TargetMode="External"/><Relationship Id="rId69" Type="http://schemas.openxmlformats.org/officeDocument/2006/relationships/hyperlink" Target="https://www.sec.gov/Archives/edgar/data/97517/000009751719000015/0000097517-19-000015-index.htm" TargetMode="External"/><Relationship Id="rId77" Type="http://schemas.openxmlformats.org/officeDocument/2006/relationships/hyperlink" Target="https://www.sec.gov/Archives/edgar/data/1811074/000181107423000014/0001811074-23-00001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517/000093244010000057/0000932440-10-000057-index.htm" TargetMode="External"/><Relationship Id="rId72" Type="http://schemas.openxmlformats.org/officeDocument/2006/relationships/hyperlink" Target="https://www.sec.gov/Archives/edgar/data/1811074/000181107421000013/0001811074-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517/000093244004000089/0000932440-04-000089-index.htm" TargetMode="External"/><Relationship Id="rId46" Type="http://schemas.openxmlformats.org/officeDocument/2006/relationships/hyperlink" Target="https://www.sec.gov/Archives/edgar/data/97517/000093244008000195/0000932440-08-000195-index.htm" TargetMode="External"/><Relationship Id="rId59" Type="http://schemas.openxmlformats.org/officeDocument/2006/relationships/hyperlink" Target="https://www.sec.gov/Archives/edgar/data/97517/000143774914003082/0001437749-14-003082-index.htm" TargetMode="External"/><Relationship Id="rId67" Type="http://schemas.openxmlformats.org/officeDocument/2006/relationships/hyperlink" Target="https://www.sec.gov/Archives/edgar/data/97517/000143774918003528/0001437749-18-003528-index.htm"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517/000143774912002194/0001437749-12-002194-index.htm" TargetMode="External"/><Relationship Id="rId62" Type="http://schemas.openxmlformats.org/officeDocument/2006/relationships/hyperlink" Target="https://www.sec.gov/Archives/edgar/data/97517/000143774916026297/0001437749-16-026297-index.htm" TargetMode="External"/><Relationship Id="rId70" Type="http://schemas.openxmlformats.org/officeDocument/2006/relationships/hyperlink" Target="https://www.sec.gov/Archives/edgar/data/97517/000009751720000017/0000097517-20-000017-index.htm" TargetMode="External"/><Relationship Id="rId75" Type="http://schemas.openxmlformats.org/officeDocument/2006/relationships/hyperlink" Target="https://www.sec.gov/Archives/edgar/data/1811074/000181107422000014/0001811074-22-000014-index.htm" TargetMode="External"/><Relationship Id="rId1" Type="http://schemas.openxmlformats.org/officeDocument/2006/relationships/hyperlink" Target="https://roic.ai/company/T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517/000093244009000215/0000932440-09-000215-index.htm" TargetMode="External"/><Relationship Id="rId57" Type="http://schemas.openxmlformats.org/officeDocument/2006/relationships/hyperlink" Target="https://www.sec.gov/Archives/edgar/data/97517/000143774913002599/0001437749-13-00259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517/000093244007000218/0000932440-07-000218-index.htm" TargetMode="External"/><Relationship Id="rId52" Type="http://schemas.openxmlformats.org/officeDocument/2006/relationships/hyperlink" Target="https://www.sec.gov/Archives/edgar/data/97517/000093244011000107/0000932440-11-000107-index.htm" TargetMode="External"/><Relationship Id="rId60" Type="http://schemas.openxmlformats.org/officeDocument/2006/relationships/hyperlink" Target="https://www.sec.gov/Archives/edgar/data/97517/000143774915003635/0001437749-15-003635-index.htm" TargetMode="External"/><Relationship Id="rId65" Type="http://schemas.openxmlformats.org/officeDocument/2006/relationships/hyperlink" Target="https://www.sec.gov/Archives/edgar/data/97517/000143774917003418/0001437749-17-003418-index.htm" TargetMode="External"/><Relationship Id="rId73" Type="http://schemas.openxmlformats.org/officeDocument/2006/relationships/hyperlink" Target="https://www.sec.gov/Archives/edgar/data/1811074/000181107421000013/0001811074-21-000013-index.htm" TargetMode="External"/><Relationship Id="rId78" Type="http://schemas.openxmlformats.org/officeDocument/2006/relationships/hyperlink" Target="https://finbox.com/NYSE:T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517/000093244004000089/0000932440-04-000089-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97517/000093244010000057/0000932440-10-000057-index.htm" TargetMode="External"/><Relationship Id="rId55" Type="http://schemas.openxmlformats.org/officeDocument/2006/relationships/hyperlink" Target="https://www.sec.gov/Archives/edgar/data/97517/000143774912002194/0001437749-12-002194-index.htm" TargetMode="External"/><Relationship Id="rId76" Type="http://schemas.openxmlformats.org/officeDocument/2006/relationships/hyperlink" Target="https://www.sec.gov/Archives/edgar/data/1811074/000181107423000014/0001811074-23-00001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517/000009751720000017/0000097517-20-000017-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8" activePane="bottomRight" state="frozen"/>
      <selection pane="topRight"/>
      <selection pane="bottomLeft"/>
      <selection pane="bottomRight" activeCell="AV113" sqref="AV1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12200000</v>
      </c>
      <c r="C3" s="1">
        <v>6200000</v>
      </c>
      <c r="D3" s="1">
        <v>5400000</v>
      </c>
      <c r="E3" s="1">
        <v>4900000</v>
      </c>
      <c r="F3" s="1">
        <v>5400000</v>
      </c>
      <c r="G3" s="1">
        <v>5600000</v>
      </c>
      <c r="H3" s="1">
        <v>4900000</v>
      </c>
      <c r="I3" s="1">
        <v>4300000</v>
      </c>
      <c r="J3" s="1">
        <v>5300000</v>
      </c>
      <c r="K3" s="1">
        <v>9100000</v>
      </c>
      <c r="L3" s="1">
        <v>6440285</v>
      </c>
      <c r="M3" s="1">
        <v>8581087</v>
      </c>
      <c r="N3" s="1">
        <v>13075037</v>
      </c>
      <c r="O3" s="1">
        <v>10479670</v>
      </c>
      <c r="P3" s="1">
        <v>5924237</v>
      </c>
      <c r="Q3" s="1">
        <v>7798999</v>
      </c>
      <c r="R3" s="1">
        <v>13429368</v>
      </c>
      <c r="S3" s="1">
        <v>9122098</v>
      </c>
      <c r="T3" s="1">
        <v>9953329</v>
      </c>
      <c r="U3" s="1">
        <v>29140610</v>
      </c>
      <c r="V3" s="1">
        <v>15407641</v>
      </c>
      <c r="W3" s="1">
        <v>22461198</v>
      </c>
      <c r="X3" s="1">
        <v>15465111</v>
      </c>
      <c r="Y3" s="1">
        <v>19296266</v>
      </c>
      <c r="Z3" s="1">
        <v>13084860</v>
      </c>
      <c r="AA3" s="1">
        <v>20065965</v>
      </c>
      <c r="AB3" s="1">
        <v>33420759</v>
      </c>
      <c r="AC3" s="1">
        <v>32587456</v>
      </c>
      <c r="AD3" s="1">
        <v>44109074</v>
      </c>
      <c r="AE3" s="1">
        <v>55202230</v>
      </c>
      <c r="AF3" s="1">
        <v>79414853</v>
      </c>
      <c r="AG3" s="1">
        <v>59911397</v>
      </c>
      <c r="AH3" s="1">
        <v>132329000</v>
      </c>
      <c r="AI3" s="1">
        <v>300220000</v>
      </c>
      <c r="AJ3" s="1">
        <v>490496000</v>
      </c>
      <c r="AK3" s="1">
        <v>302554000</v>
      </c>
      <c r="AL3" s="1">
        <v>450958000</v>
      </c>
      <c r="AM3" s="1">
        <v>667422000</v>
      </c>
      <c r="AN3" s="28">
        <v>709800000</v>
      </c>
      <c r="AO3" s="28">
        <v>893000000</v>
      </c>
      <c r="AP3" s="28">
        <v>1000000000</v>
      </c>
      <c r="AQ3" s="28">
        <v>1150000000</v>
      </c>
      <c r="AR3" s="28">
        <v>1250000000</v>
      </c>
      <c r="AS3" s="18" t="s">
        <v>109</v>
      </c>
      <c r="AT3" s="19" t="s">
        <v>110</v>
      </c>
      <c r="AU3" s="19" t="s">
        <v>111</v>
      </c>
      <c r="AV3" s="19" t="s">
        <v>112</v>
      </c>
    </row>
    <row r="4" spans="1:48" ht="19" x14ac:dyDescent="0.25">
      <c r="A4" s="14" t="s">
        <v>94</v>
      </c>
      <c r="B4" s="1"/>
      <c r="C4" s="15">
        <f>(C3/B3)-1</f>
        <v>-0.49180327868852458</v>
      </c>
      <c r="D4" s="15">
        <f>(D3/C3)-1</f>
        <v>-0.12903225806451613</v>
      </c>
      <c r="E4" s="15">
        <f>(E3/D3)-1</f>
        <v>-9.259259259259256E-2</v>
      </c>
      <c r="F4" s="15">
        <f t="shared" ref="F4:AR4" si="0">(F3/E3)-1</f>
        <v>0.1020408163265305</v>
      </c>
      <c r="G4" s="15">
        <f t="shared" si="0"/>
        <v>3.7037037037036979E-2</v>
      </c>
      <c r="H4" s="16">
        <f t="shared" si="0"/>
        <v>-0.125</v>
      </c>
      <c r="I4" s="16">
        <f t="shared" si="0"/>
        <v>-0.12244897959183676</v>
      </c>
      <c r="J4" s="16">
        <f t="shared" si="0"/>
        <v>0.23255813953488369</v>
      </c>
      <c r="K4" s="16">
        <f t="shared" si="0"/>
        <v>0.71698113207547176</v>
      </c>
      <c r="L4" s="16">
        <f t="shared" si="0"/>
        <v>-0.2922763736263736</v>
      </c>
      <c r="M4" s="16">
        <f t="shared" si="0"/>
        <v>0.33240796020673002</v>
      </c>
      <c r="N4" s="16">
        <f t="shared" si="0"/>
        <v>0.52370404821673522</v>
      </c>
      <c r="O4" s="16">
        <f t="shared" si="0"/>
        <v>-0.19849787040755607</v>
      </c>
      <c r="P4" s="16">
        <f t="shared" si="0"/>
        <v>-0.43469240920754182</v>
      </c>
      <c r="Q4" s="16">
        <f t="shared" si="0"/>
        <v>0.31645627951751432</v>
      </c>
      <c r="R4" s="16">
        <f t="shared" si="0"/>
        <v>0.72193482779007923</v>
      </c>
      <c r="S4" s="16">
        <f t="shared" si="0"/>
        <v>-0.320735123201628</v>
      </c>
      <c r="T4" s="16">
        <f t="shared" si="0"/>
        <v>9.1122787762201174E-2</v>
      </c>
      <c r="U4" s="16">
        <f t="shared" si="0"/>
        <v>1.9277249852787945</v>
      </c>
      <c r="V4" s="16">
        <f t="shared" si="0"/>
        <v>-0.4712656667104772</v>
      </c>
      <c r="W4" s="16">
        <f t="shared" si="0"/>
        <v>0.45779603769324573</v>
      </c>
      <c r="X4" s="16">
        <f t="shared" si="0"/>
        <v>-0.31147434789542394</v>
      </c>
      <c r="Y4" s="16">
        <f t="shared" si="0"/>
        <v>0.24772890411197168</v>
      </c>
      <c r="Z4" s="16">
        <f t="shared" si="0"/>
        <v>-0.32189678562681501</v>
      </c>
      <c r="AA4" s="16">
        <f t="shared" si="0"/>
        <v>0.53352538735607413</v>
      </c>
      <c r="AB4" s="16">
        <f t="shared" si="0"/>
        <v>0.66554456762981506</v>
      </c>
      <c r="AC4" s="16">
        <f t="shared" si="0"/>
        <v>-2.4933694653673233E-2</v>
      </c>
      <c r="AD4" s="16">
        <f t="shared" si="0"/>
        <v>0.353559909678129</v>
      </c>
      <c r="AE4" s="16">
        <f t="shared" si="0"/>
        <v>0.25149374026759208</v>
      </c>
      <c r="AF4" s="16">
        <f t="shared" si="0"/>
        <v>0.43861675515644927</v>
      </c>
      <c r="AG4" s="16">
        <f t="shared" si="0"/>
        <v>-0.24558952466990025</v>
      </c>
      <c r="AH4" s="16">
        <f t="shared" si="0"/>
        <v>1.2087450239225768</v>
      </c>
      <c r="AI4" s="16">
        <f t="shared" si="0"/>
        <v>1.2687392786161764</v>
      </c>
      <c r="AJ4" s="16">
        <f t="shared" si="0"/>
        <v>0.63378855505962295</v>
      </c>
      <c r="AK4" s="16">
        <f t="shared" si="0"/>
        <v>-0.38316724295407101</v>
      </c>
      <c r="AL4" s="16">
        <f t="shared" si="0"/>
        <v>0.49050417446141847</v>
      </c>
      <c r="AM4" s="16">
        <f t="shared" si="0"/>
        <v>0.48000922480585784</v>
      </c>
      <c r="AN4" s="16">
        <f t="shared" si="0"/>
        <v>6.3495060096910194E-2</v>
      </c>
      <c r="AO4" s="16">
        <f t="shared" si="0"/>
        <v>0.25810087348548882</v>
      </c>
      <c r="AP4" s="16">
        <f t="shared" si="0"/>
        <v>0.11982082866741317</v>
      </c>
      <c r="AQ4" s="16">
        <f t="shared" si="0"/>
        <v>0.14999999999999991</v>
      </c>
      <c r="AR4" s="16">
        <f t="shared" si="0"/>
        <v>8.6956521739130377E-2</v>
      </c>
      <c r="AS4" s="17">
        <f>(AM4+AL4+AK4)/3</f>
        <v>0.19578205210440178</v>
      </c>
      <c r="AT4" s="17">
        <f>(AM20+AL20+AK20)/3</f>
        <v>0.24336201915051661</v>
      </c>
      <c r="AU4" s="17">
        <f>(AM29+AL29+AK29)/3</f>
        <v>0.24640469662628048</v>
      </c>
      <c r="AV4" s="17">
        <f>(AM105+AL105+AK105)/3</f>
        <v>0.24835371857330421</v>
      </c>
    </row>
    <row r="5" spans="1:48"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t="s">
        <v>92</v>
      </c>
      <c r="P5" s="1" t="s">
        <v>92</v>
      </c>
      <c r="Q5" s="1" t="s">
        <v>92</v>
      </c>
      <c r="R5" s="1" t="s">
        <v>92</v>
      </c>
      <c r="S5" s="1" t="s">
        <v>92</v>
      </c>
      <c r="T5" s="1" t="s">
        <v>92</v>
      </c>
      <c r="U5" s="1" t="s">
        <v>92</v>
      </c>
      <c r="V5" s="1" t="s">
        <v>92</v>
      </c>
      <c r="W5" s="1" t="s">
        <v>92</v>
      </c>
      <c r="X5" s="1" t="s">
        <v>92</v>
      </c>
      <c r="Y5" s="1" t="s">
        <v>92</v>
      </c>
      <c r="Z5" s="1" t="s">
        <v>92</v>
      </c>
      <c r="AA5" s="1" t="s">
        <v>92</v>
      </c>
      <c r="AB5" s="1" t="s">
        <v>92</v>
      </c>
      <c r="AC5" s="1">
        <v>16504</v>
      </c>
      <c r="AD5" s="1">
        <v>16286</v>
      </c>
      <c r="AE5" s="1">
        <v>19730</v>
      </c>
      <c r="AF5" s="1">
        <v>35832</v>
      </c>
      <c r="AG5" s="1">
        <v>43290</v>
      </c>
      <c r="AH5" s="1">
        <v>867000</v>
      </c>
      <c r="AI5" s="1">
        <v>13751000</v>
      </c>
      <c r="AJ5" s="1">
        <v>29714000</v>
      </c>
      <c r="AK5" s="1">
        <v>32601000</v>
      </c>
      <c r="AL5" s="1">
        <v>29490000</v>
      </c>
      <c r="AM5" s="1">
        <v>15376000</v>
      </c>
    </row>
    <row r="6" spans="1:48" ht="20" x14ac:dyDescent="0.25">
      <c r="A6" s="6" t="s">
        <v>3</v>
      </c>
      <c r="B6" s="10" t="s">
        <v>92</v>
      </c>
      <c r="C6" s="10" t="s">
        <v>92</v>
      </c>
      <c r="D6" s="10" t="s">
        <v>92</v>
      </c>
      <c r="E6" s="10" t="s">
        <v>92</v>
      </c>
      <c r="F6" s="10" t="s">
        <v>92</v>
      </c>
      <c r="G6" s="10" t="s">
        <v>92</v>
      </c>
      <c r="H6" s="10" t="s">
        <v>92</v>
      </c>
      <c r="I6" s="10" t="s">
        <v>92</v>
      </c>
      <c r="J6" s="10" t="s">
        <v>92</v>
      </c>
      <c r="K6" s="10" t="s">
        <v>92</v>
      </c>
      <c r="L6" s="10" t="s">
        <v>92</v>
      </c>
      <c r="M6" s="10" t="s">
        <v>92</v>
      </c>
      <c r="N6" s="10" t="s">
        <v>92</v>
      </c>
      <c r="O6" s="10" t="s">
        <v>92</v>
      </c>
      <c r="P6" s="10" t="s">
        <v>92</v>
      </c>
      <c r="Q6" s="10" t="s">
        <v>92</v>
      </c>
      <c r="R6" s="10" t="s">
        <v>92</v>
      </c>
      <c r="S6" s="10" t="s">
        <v>92</v>
      </c>
      <c r="T6" s="10" t="s">
        <v>92</v>
      </c>
      <c r="U6" s="10" t="s">
        <v>92</v>
      </c>
      <c r="V6" s="10" t="s">
        <v>92</v>
      </c>
      <c r="W6" s="10" t="s">
        <v>92</v>
      </c>
      <c r="X6" s="10" t="s">
        <v>92</v>
      </c>
      <c r="Y6" s="10">
        <v>19296266</v>
      </c>
      <c r="Z6" s="10">
        <v>13084860</v>
      </c>
      <c r="AA6" s="10">
        <v>20065965</v>
      </c>
      <c r="AB6" s="10">
        <v>33420759</v>
      </c>
      <c r="AC6" s="10">
        <v>32570952</v>
      </c>
      <c r="AD6" s="10">
        <v>44092788</v>
      </c>
      <c r="AE6" s="10">
        <v>55182500</v>
      </c>
      <c r="AF6" s="10">
        <v>79379021</v>
      </c>
      <c r="AG6" s="10">
        <v>59868107</v>
      </c>
      <c r="AH6" s="10">
        <v>131462000</v>
      </c>
      <c r="AI6" s="10">
        <v>286469000</v>
      </c>
      <c r="AJ6" s="10">
        <v>460782000</v>
      </c>
      <c r="AK6" s="10">
        <v>269953000</v>
      </c>
      <c r="AL6" s="10">
        <v>421468000</v>
      </c>
      <c r="AM6" s="10">
        <v>652046000</v>
      </c>
      <c r="AS6" s="18" t="s">
        <v>113</v>
      </c>
      <c r="AT6" s="19" t="s">
        <v>114</v>
      </c>
      <c r="AU6" s="19" t="s">
        <v>115</v>
      </c>
      <c r="AV6" s="19" t="s">
        <v>116</v>
      </c>
    </row>
    <row r="7" spans="1:48" ht="19" x14ac:dyDescent="0.25">
      <c r="A7" s="5" t="s">
        <v>4</v>
      </c>
      <c r="B7" s="2" t="s">
        <v>92</v>
      </c>
      <c r="C7" s="2" t="s">
        <v>92</v>
      </c>
      <c r="D7" s="2" t="s">
        <v>92</v>
      </c>
      <c r="E7" s="2" t="s">
        <v>92</v>
      </c>
      <c r="F7" s="2" t="s">
        <v>92</v>
      </c>
      <c r="G7" s="2" t="s">
        <v>92</v>
      </c>
      <c r="H7" s="2" t="s">
        <v>92</v>
      </c>
      <c r="I7" s="2" t="s">
        <v>92</v>
      </c>
      <c r="J7" s="2" t="s">
        <v>92</v>
      </c>
      <c r="K7" s="2" t="s">
        <v>92</v>
      </c>
      <c r="L7" s="2" t="s">
        <v>92</v>
      </c>
      <c r="M7" s="2" t="s">
        <v>92</v>
      </c>
      <c r="N7" s="2" t="s">
        <v>92</v>
      </c>
      <c r="O7" s="2" t="s">
        <v>92</v>
      </c>
      <c r="P7" s="2" t="s">
        <v>92</v>
      </c>
      <c r="Q7" s="2" t="s">
        <v>92</v>
      </c>
      <c r="R7" s="2" t="s">
        <v>92</v>
      </c>
      <c r="S7" s="2" t="s">
        <v>92</v>
      </c>
      <c r="T7" s="2" t="s">
        <v>92</v>
      </c>
      <c r="U7" s="2" t="s">
        <v>92</v>
      </c>
      <c r="V7" s="2" t="s">
        <v>92</v>
      </c>
      <c r="W7" s="2" t="s">
        <v>92</v>
      </c>
      <c r="X7" s="2" t="s">
        <v>92</v>
      </c>
      <c r="Y7" s="2">
        <v>1</v>
      </c>
      <c r="Z7" s="2">
        <v>1</v>
      </c>
      <c r="AA7" s="2">
        <v>1</v>
      </c>
      <c r="AB7" s="2">
        <v>1</v>
      </c>
      <c r="AC7" s="2">
        <v>0.99950000000000006</v>
      </c>
      <c r="AD7" s="2">
        <v>0.99960000000000004</v>
      </c>
      <c r="AE7" s="2">
        <v>0.99960000000000004</v>
      </c>
      <c r="AF7" s="2">
        <v>0.99950000000000006</v>
      </c>
      <c r="AG7" s="2">
        <v>0.99929999999999997</v>
      </c>
      <c r="AH7" s="2">
        <v>0.99339999999999995</v>
      </c>
      <c r="AI7" s="2">
        <v>0.95420000000000005</v>
      </c>
      <c r="AJ7" s="2">
        <v>0.93940000000000001</v>
      </c>
      <c r="AK7" s="2">
        <v>0.89219999999999999</v>
      </c>
      <c r="AL7" s="2">
        <v>0.93459999999999999</v>
      </c>
      <c r="AM7" s="2">
        <v>0.97699999999999998</v>
      </c>
      <c r="AS7" s="17">
        <f>AM7</f>
        <v>0.97699999999999998</v>
      </c>
      <c r="AT7" s="20">
        <f>AM21</f>
        <v>0.87539999999999996</v>
      </c>
      <c r="AU7" s="20">
        <f>AM30</f>
        <v>0.66879999999999995</v>
      </c>
      <c r="AV7" s="20">
        <f>AM106/AM3</f>
        <v>0.66959734620674771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v>400000</v>
      </c>
      <c r="H10" s="1">
        <v>400000</v>
      </c>
      <c r="I10" s="1">
        <v>900000</v>
      </c>
      <c r="J10" s="1">
        <v>900000</v>
      </c>
      <c r="K10" s="1">
        <v>500000</v>
      </c>
      <c r="L10" s="1">
        <v>455972</v>
      </c>
      <c r="M10" s="1">
        <v>430583</v>
      </c>
      <c r="N10" s="1">
        <v>491395</v>
      </c>
      <c r="O10" s="1">
        <v>398692</v>
      </c>
      <c r="P10" s="1">
        <v>413616</v>
      </c>
      <c r="Q10" s="1">
        <v>468945</v>
      </c>
      <c r="R10" s="1">
        <v>530555</v>
      </c>
      <c r="S10" s="1">
        <v>445148</v>
      </c>
      <c r="T10" s="1">
        <v>405613</v>
      </c>
      <c r="U10" s="1">
        <v>442646</v>
      </c>
      <c r="V10" s="1">
        <v>487231</v>
      </c>
      <c r="W10" s="1">
        <v>555367</v>
      </c>
      <c r="X10" s="1">
        <v>579690</v>
      </c>
      <c r="Y10" s="1">
        <v>2784624</v>
      </c>
      <c r="Z10" s="1">
        <v>2439935</v>
      </c>
      <c r="AA10" s="1">
        <v>2876720</v>
      </c>
      <c r="AB10" s="1">
        <v>2583047</v>
      </c>
      <c r="AC10" s="1">
        <v>2317744</v>
      </c>
      <c r="AD10" s="1">
        <v>2533580</v>
      </c>
      <c r="AE10" s="1">
        <v>2065213</v>
      </c>
      <c r="AF10" s="1">
        <v>2638863</v>
      </c>
      <c r="AG10" s="1">
        <v>3023480</v>
      </c>
      <c r="AH10" s="1">
        <v>8517000</v>
      </c>
      <c r="AI10" s="1">
        <v>25635000</v>
      </c>
      <c r="AJ10" s="1">
        <v>61209000</v>
      </c>
      <c r="AK10" s="1">
        <v>52702000</v>
      </c>
      <c r="AL10" s="1">
        <v>59075000</v>
      </c>
      <c r="AM10" s="1">
        <v>22085000</v>
      </c>
      <c r="AS10" s="17">
        <f>AM9</f>
        <v>0</v>
      </c>
      <c r="AT10" s="20">
        <f>AM13</f>
        <v>3.309000901978059E-2</v>
      </c>
      <c r="AU10" s="20">
        <f>AM80</f>
        <v>1.2633686033723791E-2</v>
      </c>
      <c r="AV10" s="20">
        <f>AM89</f>
        <v>2.8785386157483571E-2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t="s">
        <v>92</v>
      </c>
      <c r="D12" s="1" t="s">
        <v>92</v>
      </c>
      <c r="E12" s="1" t="s">
        <v>92</v>
      </c>
      <c r="F12" s="1" t="s">
        <v>92</v>
      </c>
      <c r="G12" s="1">
        <v>400000</v>
      </c>
      <c r="H12" s="1">
        <v>400000</v>
      </c>
      <c r="I12" s="1">
        <v>900000</v>
      </c>
      <c r="J12" s="1">
        <v>900000</v>
      </c>
      <c r="K12" s="1">
        <v>500000</v>
      </c>
      <c r="L12" s="1">
        <v>455972</v>
      </c>
      <c r="M12" s="1">
        <v>430583</v>
      </c>
      <c r="N12" s="1">
        <v>491395</v>
      </c>
      <c r="O12" s="1">
        <v>398692</v>
      </c>
      <c r="P12" s="1">
        <v>413616</v>
      </c>
      <c r="Q12" s="1">
        <v>468945</v>
      </c>
      <c r="R12" s="1">
        <v>530555</v>
      </c>
      <c r="S12" s="1">
        <v>445148</v>
      </c>
      <c r="T12" s="1">
        <v>405613</v>
      </c>
      <c r="U12" s="1">
        <v>442646</v>
      </c>
      <c r="V12" s="1">
        <v>487231</v>
      </c>
      <c r="W12" s="1">
        <v>555367</v>
      </c>
      <c r="X12" s="1">
        <v>579690</v>
      </c>
      <c r="Y12" s="1">
        <v>2784624</v>
      </c>
      <c r="Z12" s="1">
        <v>2439935</v>
      </c>
      <c r="AA12" s="1">
        <v>2876720</v>
      </c>
      <c r="AB12" s="1">
        <v>2583047</v>
      </c>
      <c r="AC12" s="1">
        <v>2317744</v>
      </c>
      <c r="AD12" s="1">
        <v>2533580</v>
      </c>
      <c r="AE12" s="1">
        <v>2065213</v>
      </c>
      <c r="AF12" s="1">
        <v>2638863</v>
      </c>
      <c r="AG12" s="1">
        <v>3023480</v>
      </c>
      <c r="AH12" s="1">
        <v>8517000</v>
      </c>
      <c r="AI12" s="1">
        <v>25635000</v>
      </c>
      <c r="AJ12" s="1">
        <v>61209000</v>
      </c>
      <c r="AK12" s="1">
        <v>52702000</v>
      </c>
      <c r="AL12" s="1">
        <v>59075000</v>
      </c>
      <c r="AM12" s="1">
        <v>22085000</v>
      </c>
      <c r="AS12" s="18" t="s">
        <v>117</v>
      </c>
      <c r="AT12" s="19" t="s">
        <v>118</v>
      </c>
      <c r="AU12" s="19" t="s">
        <v>119</v>
      </c>
      <c r="AV12" s="19" t="s">
        <v>120</v>
      </c>
    </row>
    <row r="13" spans="1:48" ht="19" x14ac:dyDescent="0.25">
      <c r="A13" s="14" t="s">
        <v>100</v>
      </c>
      <c r="B13" s="15" t="e">
        <f>B12/B3</f>
        <v>#VALUE!</v>
      </c>
      <c r="C13" s="15" t="e">
        <f t="shared" ref="C13:AM13" si="2">C12/C3</f>
        <v>#VALUE!</v>
      </c>
      <c r="D13" s="15" t="e">
        <f t="shared" si="2"/>
        <v>#VALUE!</v>
      </c>
      <c r="E13" s="15" t="e">
        <f t="shared" si="2"/>
        <v>#VALUE!</v>
      </c>
      <c r="F13" s="15" t="e">
        <f t="shared" si="2"/>
        <v>#VALUE!</v>
      </c>
      <c r="G13" s="15">
        <f t="shared" si="2"/>
        <v>7.1428571428571425E-2</v>
      </c>
      <c r="H13" s="15">
        <f t="shared" si="2"/>
        <v>8.1632653061224483E-2</v>
      </c>
      <c r="I13" s="15">
        <f t="shared" si="2"/>
        <v>0.20930232558139536</v>
      </c>
      <c r="J13" s="15">
        <f t="shared" si="2"/>
        <v>0.16981132075471697</v>
      </c>
      <c r="K13" s="15">
        <f t="shared" si="2"/>
        <v>5.4945054945054944E-2</v>
      </c>
      <c r="L13" s="15">
        <f t="shared" si="2"/>
        <v>7.0799972361471578E-2</v>
      </c>
      <c r="M13" s="15">
        <f t="shared" si="2"/>
        <v>5.0178141766888042E-2</v>
      </c>
      <c r="N13" s="15">
        <f t="shared" si="2"/>
        <v>3.7582685234466257E-2</v>
      </c>
      <c r="O13" s="15">
        <f t="shared" si="2"/>
        <v>3.804432773169384E-2</v>
      </c>
      <c r="P13" s="15">
        <f t="shared" si="2"/>
        <v>6.9817598451918789E-2</v>
      </c>
      <c r="Q13" s="15">
        <f t="shared" si="2"/>
        <v>6.0128870384519861E-2</v>
      </c>
      <c r="R13" s="15">
        <f t="shared" si="2"/>
        <v>3.9507071367766523E-2</v>
      </c>
      <c r="S13" s="15">
        <f t="shared" si="2"/>
        <v>4.8798861840773908E-2</v>
      </c>
      <c r="T13" s="15">
        <f t="shared" si="2"/>
        <v>4.0751491284976113E-2</v>
      </c>
      <c r="U13" s="15">
        <f t="shared" si="2"/>
        <v>1.5190004601825425E-2</v>
      </c>
      <c r="V13" s="15">
        <f t="shared" si="2"/>
        <v>3.1622686432011236E-2</v>
      </c>
      <c r="W13" s="15">
        <f t="shared" si="2"/>
        <v>2.4725617930085476E-2</v>
      </c>
      <c r="X13" s="15">
        <f t="shared" si="2"/>
        <v>3.7483727080911348E-2</v>
      </c>
      <c r="Y13" s="15">
        <f t="shared" si="2"/>
        <v>0.14430895593997306</v>
      </c>
      <c r="Z13" s="15">
        <f t="shared" si="2"/>
        <v>0.1864700883310941</v>
      </c>
      <c r="AA13" s="15">
        <f t="shared" si="2"/>
        <v>0.14336315248232517</v>
      </c>
      <c r="AB13" s="15">
        <f t="shared" si="2"/>
        <v>7.7288699517566312E-2</v>
      </c>
      <c r="AC13" s="15">
        <f t="shared" si="2"/>
        <v>7.1123809112316097E-2</v>
      </c>
      <c r="AD13" s="15">
        <f t="shared" si="2"/>
        <v>5.7438975028131403E-2</v>
      </c>
      <c r="AE13" s="15">
        <f t="shared" si="2"/>
        <v>3.7411767604315985E-2</v>
      </c>
      <c r="AF13" s="15">
        <f t="shared" si="2"/>
        <v>3.3228834409603454E-2</v>
      </c>
      <c r="AG13" s="15">
        <f t="shared" si="2"/>
        <v>5.0465857105618822E-2</v>
      </c>
      <c r="AH13" s="15">
        <f t="shared" si="2"/>
        <v>6.4362309093244863E-2</v>
      </c>
      <c r="AI13" s="15">
        <f t="shared" si="2"/>
        <v>8.5387382586103525E-2</v>
      </c>
      <c r="AJ13" s="15">
        <f t="shared" si="2"/>
        <v>0.12479000848121086</v>
      </c>
      <c r="AK13" s="15">
        <f t="shared" si="2"/>
        <v>0.17419039245886686</v>
      </c>
      <c r="AL13" s="15">
        <f t="shared" si="2"/>
        <v>0.13099889568429876</v>
      </c>
      <c r="AM13" s="15">
        <f t="shared" si="2"/>
        <v>3.309000901978059E-2</v>
      </c>
      <c r="AS13" s="17">
        <f>AM28/AM72</f>
        <v>0.57752556324533855</v>
      </c>
      <c r="AT13" s="20">
        <f>AM28/AM54</f>
        <v>0.5087169644882138</v>
      </c>
      <c r="AU13" s="20">
        <f>AM22/(AM72+AM56+AM61)</f>
        <v>0.72570536961083676</v>
      </c>
      <c r="AV13" s="21">
        <f>AM67/AM72</f>
        <v>0.13525909997192345</v>
      </c>
    </row>
    <row r="14" spans="1:48" ht="19" x14ac:dyDescent="0.25">
      <c r="A14" s="5" t="s">
        <v>9</v>
      </c>
      <c r="B14" s="1">
        <v>-1400000</v>
      </c>
      <c r="C14" s="1">
        <v>-1300000</v>
      </c>
      <c r="D14" s="1">
        <v>-1300000</v>
      </c>
      <c r="E14" s="1">
        <v>-1300000</v>
      </c>
      <c r="F14" s="1">
        <v>-1400000</v>
      </c>
      <c r="G14" s="1">
        <v>-1500000</v>
      </c>
      <c r="H14" s="1">
        <v>-1600000</v>
      </c>
      <c r="I14" s="1">
        <v>-1600000</v>
      </c>
      <c r="J14" s="1">
        <v>-1700000</v>
      </c>
      <c r="K14" s="1">
        <v>-1800000</v>
      </c>
      <c r="L14" s="1">
        <v>1232595</v>
      </c>
      <c r="M14" s="1">
        <v>2011944</v>
      </c>
      <c r="N14" s="1">
        <v>2752525</v>
      </c>
      <c r="O14" s="1">
        <v>1239440</v>
      </c>
      <c r="P14" s="1">
        <v>1311199</v>
      </c>
      <c r="Q14" s="1">
        <v>1987297</v>
      </c>
      <c r="R14" s="1">
        <v>2854792</v>
      </c>
      <c r="S14" s="1">
        <v>1583330</v>
      </c>
      <c r="T14" s="1">
        <v>1952473</v>
      </c>
      <c r="U14" s="1">
        <v>2925529</v>
      </c>
      <c r="V14" s="1">
        <v>2747682</v>
      </c>
      <c r="W14" s="1">
        <v>5588100</v>
      </c>
      <c r="X14" s="1">
        <v>3377707</v>
      </c>
      <c r="Y14" s="1">
        <v>935422</v>
      </c>
      <c r="Z14" s="1">
        <v>653589</v>
      </c>
      <c r="AA14" s="1">
        <v>790771</v>
      </c>
      <c r="AB14" s="1">
        <v>980071</v>
      </c>
      <c r="AC14" s="1">
        <v>949757</v>
      </c>
      <c r="AD14" s="1">
        <v>1428635</v>
      </c>
      <c r="AE14" s="1">
        <v>1700256</v>
      </c>
      <c r="AF14" s="1">
        <v>1484576</v>
      </c>
      <c r="AG14" s="1">
        <v>1786777</v>
      </c>
      <c r="AH14" s="1">
        <v>3169000</v>
      </c>
      <c r="AI14" s="1" t="s">
        <v>92</v>
      </c>
      <c r="AJ14" s="1" t="s">
        <v>92</v>
      </c>
      <c r="AK14" s="1" t="s">
        <v>92</v>
      </c>
      <c r="AL14" s="1" t="s">
        <v>92</v>
      </c>
      <c r="AM14" s="1">
        <v>67654000</v>
      </c>
    </row>
    <row r="15" spans="1:48" ht="20" x14ac:dyDescent="0.25">
      <c r="A15" s="5" t="s">
        <v>10</v>
      </c>
      <c r="B15" s="1">
        <v>-1400000</v>
      </c>
      <c r="C15" s="1">
        <v>-1300000</v>
      </c>
      <c r="D15" s="1">
        <v>-1300000</v>
      </c>
      <c r="E15" s="1">
        <v>-1300000</v>
      </c>
      <c r="F15" s="1">
        <v>-1400000</v>
      </c>
      <c r="G15" s="1">
        <v>-1100000</v>
      </c>
      <c r="H15" s="1">
        <v>-1200000</v>
      </c>
      <c r="I15" s="1">
        <v>-700000</v>
      </c>
      <c r="J15" s="1">
        <v>-800000</v>
      </c>
      <c r="K15" s="1">
        <v>-1300000</v>
      </c>
      <c r="L15" s="1">
        <v>1688567</v>
      </c>
      <c r="M15" s="1">
        <v>2442527</v>
      </c>
      <c r="N15" s="1">
        <v>3243920</v>
      </c>
      <c r="O15" s="1">
        <v>1638132</v>
      </c>
      <c r="P15" s="1">
        <v>1724815</v>
      </c>
      <c r="Q15" s="1">
        <v>2456242</v>
      </c>
      <c r="R15" s="1">
        <v>3385347</v>
      </c>
      <c r="S15" s="1">
        <v>2028478</v>
      </c>
      <c r="T15" s="1">
        <v>2358086</v>
      </c>
      <c r="U15" s="1">
        <v>3368175</v>
      </c>
      <c r="V15" s="1">
        <v>3234913</v>
      </c>
      <c r="W15" s="1">
        <v>6143467</v>
      </c>
      <c r="X15" s="1">
        <v>3957397</v>
      </c>
      <c r="Y15" s="1">
        <v>3720046</v>
      </c>
      <c r="Z15" s="1">
        <v>3093524</v>
      </c>
      <c r="AA15" s="1">
        <v>3667491</v>
      </c>
      <c r="AB15" s="1">
        <v>3563118</v>
      </c>
      <c r="AC15" s="1">
        <v>3267501</v>
      </c>
      <c r="AD15" s="1">
        <v>3962215</v>
      </c>
      <c r="AE15" s="1">
        <v>3765469</v>
      </c>
      <c r="AF15" s="1">
        <v>4123439</v>
      </c>
      <c r="AG15" s="1">
        <v>4810257</v>
      </c>
      <c r="AH15" s="1">
        <v>11686000</v>
      </c>
      <c r="AI15" s="1">
        <v>25635000</v>
      </c>
      <c r="AJ15" s="1">
        <v>61209000</v>
      </c>
      <c r="AK15" s="1">
        <v>52702000</v>
      </c>
      <c r="AL15" s="1">
        <v>59075000</v>
      </c>
      <c r="AM15" s="1">
        <v>89739000</v>
      </c>
      <c r="AS15" s="18" t="s">
        <v>121</v>
      </c>
      <c r="AT15" s="19" t="s">
        <v>122</v>
      </c>
      <c r="AU15" s="19" t="s">
        <v>123</v>
      </c>
      <c r="AV15" s="19" t="s">
        <v>124</v>
      </c>
    </row>
    <row r="16" spans="1:48" ht="19" x14ac:dyDescent="0.25">
      <c r="A16" s="5" t="s">
        <v>11</v>
      </c>
      <c r="B16" s="1">
        <v>-1400000</v>
      </c>
      <c r="C16" s="1">
        <v>-1300000</v>
      </c>
      <c r="D16" s="1">
        <v>-1300000</v>
      </c>
      <c r="E16" s="1">
        <v>-1300000</v>
      </c>
      <c r="F16" s="1">
        <v>-1400000</v>
      </c>
      <c r="G16" s="1">
        <v>-1100000</v>
      </c>
      <c r="H16" s="1">
        <v>-1200000</v>
      </c>
      <c r="I16" s="1">
        <v>-700000</v>
      </c>
      <c r="J16" s="1">
        <v>-800000</v>
      </c>
      <c r="K16" s="1">
        <v>-1300000</v>
      </c>
      <c r="L16" s="1">
        <v>1688567</v>
      </c>
      <c r="M16" s="1">
        <v>2442527</v>
      </c>
      <c r="N16" s="1">
        <v>3243920</v>
      </c>
      <c r="O16" s="1">
        <v>1638132</v>
      </c>
      <c r="P16" s="1">
        <v>1724815</v>
      </c>
      <c r="Q16" s="1">
        <v>2456242</v>
      </c>
      <c r="R16" s="1">
        <v>3385347</v>
      </c>
      <c r="S16" s="1">
        <v>2028478</v>
      </c>
      <c r="T16" s="1">
        <v>2358086</v>
      </c>
      <c r="U16" s="1">
        <v>3368175</v>
      </c>
      <c r="V16" s="1">
        <v>3234913</v>
      </c>
      <c r="W16" s="1">
        <v>6143467</v>
      </c>
      <c r="X16" s="1">
        <v>3957397</v>
      </c>
      <c r="Y16" s="1">
        <v>3720046</v>
      </c>
      <c r="Z16" s="1">
        <v>3093524</v>
      </c>
      <c r="AA16" s="1">
        <v>3667491</v>
      </c>
      <c r="AB16" s="1">
        <v>3563118</v>
      </c>
      <c r="AC16" s="1">
        <v>3284005</v>
      </c>
      <c r="AD16" s="1">
        <v>3978501</v>
      </c>
      <c r="AE16" s="1">
        <v>3785199</v>
      </c>
      <c r="AF16" s="1">
        <v>4159271</v>
      </c>
      <c r="AG16" s="1">
        <v>4853547</v>
      </c>
      <c r="AH16" s="1">
        <v>12553000</v>
      </c>
      <c r="AI16" s="1">
        <v>39386000</v>
      </c>
      <c r="AJ16" s="1">
        <v>90923000</v>
      </c>
      <c r="AK16" s="1">
        <v>85303000</v>
      </c>
      <c r="AL16" s="1">
        <v>88565000</v>
      </c>
      <c r="AM16" s="1">
        <v>105115000</v>
      </c>
      <c r="AS16" s="29">
        <f>(AM35+AL35+AK35+AJ35+AI35)/5</f>
        <v>-3.2732892734298365E-3</v>
      </c>
      <c r="AT16" s="30">
        <f>AU101/AM3</f>
        <v>18.189560697729473</v>
      </c>
      <c r="AU16" s="30">
        <f>AU101/AM28</f>
        <v>27.197908827364337</v>
      </c>
      <c r="AV16" s="31">
        <f>AU101/AM106</f>
        <v>27.164923518250003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1590110</v>
      </c>
      <c r="Z17" s="1">
        <v>1269907</v>
      </c>
      <c r="AA17" s="1">
        <v>25707</v>
      </c>
      <c r="AB17" s="1">
        <v>898277</v>
      </c>
      <c r="AC17" s="1">
        <v>19435</v>
      </c>
      <c r="AD17" s="1">
        <v>12005</v>
      </c>
      <c r="AE17" s="1">
        <v>14523</v>
      </c>
      <c r="AF17" s="1">
        <v>27440</v>
      </c>
      <c r="AG17" s="1">
        <v>29070</v>
      </c>
      <c r="AH17" s="1">
        <v>84000</v>
      </c>
      <c r="AI17" s="1" t="s">
        <v>92</v>
      </c>
      <c r="AJ17" s="1" t="s">
        <v>92</v>
      </c>
      <c r="AK17" s="1" t="s">
        <v>92</v>
      </c>
      <c r="AL17" s="1" t="s">
        <v>92</v>
      </c>
      <c r="AM17" s="1">
        <v>0</v>
      </c>
    </row>
    <row r="18" spans="1:45" ht="20" x14ac:dyDescent="0.25">
      <c r="A18" s="5" t="s">
        <v>13</v>
      </c>
      <c r="B18" s="1" t="s">
        <v>92</v>
      </c>
      <c r="C18" s="1" t="s">
        <v>92</v>
      </c>
      <c r="D18" s="1" t="s">
        <v>92</v>
      </c>
      <c r="E18" s="1" t="s">
        <v>92</v>
      </c>
      <c r="F18" s="1" t="s">
        <v>92</v>
      </c>
      <c r="G18" s="1" t="s">
        <v>92</v>
      </c>
      <c r="H18" s="1" t="s">
        <v>92</v>
      </c>
      <c r="I18" s="1" t="s">
        <v>92</v>
      </c>
      <c r="J18" s="1" t="s">
        <v>92</v>
      </c>
      <c r="K18" s="1" t="s">
        <v>92</v>
      </c>
      <c r="L18" s="1">
        <v>11314</v>
      </c>
      <c r="M18" s="1">
        <v>15726</v>
      </c>
      <c r="N18" s="1">
        <v>49201</v>
      </c>
      <c r="O18" s="1">
        <v>60321</v>
      </c>
      <c r="P18" s="1">
        <v>48026</v>
      </c>
      <c r="Q18" s="1">
        <v>44413</v>
      </c>
      <c r="R18" s="1">
        <v>52116</v>
      </c>
      <c r="S18" s="1">
        <v>49965</v>
      </c>
      <c r="T18" s="1">
        <v>50929</v>
      </c>
      <c r="U18" s="1">
        <v>38174</v>
      </c>
      <c r="V18" s="1">
        <v>28791</v>
      </c>
      <c r="W18" s="1">
        <v>37134</v>
      </c>
      <c r="X18" s="1">
        <v>35999</v>
      </c>
      <c r="Y18" s="1">
        <v>36803</v>
      </c>
      <c r="Z18" s="1">
        <v>42142</v>
      </c>
      <c r="AA18" s="1">
        <v>15391</v>
      </c>
      <c r="AB18" s="1">
        <v>12675</v>
      </c>
      <c r="AC18" s="1">
        <v>16504</v>
      </c>
      <c r="AD18" s="1">
        <v>16286</v>
      </c>
      <c r="AE18" s="1">
        <v>19730</v>
      </c>
      <c r="AF18" s="1">
        <v>25374</v>
      </c>
      <c r="AG18" s="1">
        <v>43290</v>
      </c>
      <c r="AH18" s="1">
        <v>376000</v>
      </c>
      <c r="AI18" s="1">
        <v>2583000</v>
      </c>
      <c r="AJ18" s="1">
        <v>8906000</v>
      </c>
      <c r="AK18" s="1">
        <v>14395000</v>
      </c>
      <c r="AL18" s="1">
        <v>16257000</v>
      </c>
      <c r="AM18" s="1">
        <v>15376000</v>
      </c>
      <c r="AS18" s="18" t="s">
        <v>125</v>
      </c>
    </row>
    <row r="19" spans="1:45" ht="19" x14ac:dyDescent="0.25">
      <c r="A19" s="6" t="s">
        <v>14</v>
      </c>
      <c r="B19" s="10">
        <v>10800000</v>
      </c>
      <c r="C19" s="10">
        <v>4900000</v>
      </c>
      <c r="D19" s="10">
        <v>4100000</v>
      </c>
      <c r="E19" s="10">
        <v>3700000</v>
      </c>
      <c r="F19" s="10">
        <v>4000000</v>
      </c>
      <c r="G19" s="10">
        <v>4100000</v>
      </c>
      <c r="H19" s="10">
        <v>3300000</v>
      </c>
      <c r="I19" s="10">
        <v>2700000</v>
      </c>
      <c r="J19" s="10">
        <v>2800000</v>
      </c>
      <c r="K19" s="10">
        <v>7300000</v>
      </c>
      <c r="L19" s="10">
        <v>4763032</v>
      </c>
      <c r="M19" s="10">
        <v>6154286</v>
      </c>
      <c r="N19" s="10">
        <v>9880318</v>
      </c>
      <c r="O19" s="10">
        <v>8901859</v>
      </c>
      <c r="P19" s="10">
        <v>4247448</v>
      </c>
      <c r="Q19" s="10">
        <v>5387170</v>
      </c>
      <c r="R19" s="10">
        <v>10096137</v>
      </c>
      <c r="S19" s="10">
        <v>7143585</v>
      </c>
      <c r="T19" s="10">
        <v>7646172</v>
      </c>
      <c r="U19" s="10">
        <v>25810609</v>
      </c>
      <c r="V19" s="10">
        <v>12201519</v>
      </c>
      <c r="W19" s="10">
        <v>16916149</v>
      </c>
      <c r="X19" s="10">
        <v>11913713</v>
      </c>
      <c r="Y19" s="10">
        <v>17431879</v>
      </c>
      <c r="Z19" s="10">
        <v>11356812</v>
      </c>
      <c r="AA19" s="10">
        <v>16465279</v>
      </c>
      <c r="AB19" s="10">
        <v>31666870</v>
      </c>
      <c r="AC19" s="10">
        <v>29358825</v>
      </c>
      <c r="AD19" s="10">
        <v>40170869</v>
      </c>
      <c r="AE19" s="10">
        <v>51465807</v>
      </c>
      <c r="AF19" s="10">
        <v>75335836</v>
      </c>
      <c r="AG19" s="10">
        <v>55159280</v>
      </c>
      <c r="AH19" s="10">
        <v>120320000</v>
      </c>
      <c r="AI19" s="10">
        <v>264333000</v>
      </c>
      <c r="AJ19" s="10">
        <v>411161000</v>
      </c>
      <c r="AK19" s="10">
        <v>234057000</v>
      </c>
      <c r="AL19" s="10">
        <v>379274000</v>
      </c>
      <c r="AM19" s="10">
        <v>584231000</v>
      </c>
      <c r="AS19" s="32">
        <f>AM40-AM56-AM61</f>
        <v>508879000</v>
      </c>
    </row>
    <row r="20" spans="1:45" ht="19" customHeight="1" x14ac:dyDescent="0.25">
      <c r="A20" s="14" t="s">
        <v>101</v>
      </c>
      <c r="B20" s="1"/>
      <c r="C20" s="15">
        <f>(C19/B19)-1</f>
        <v>-0.54629629629629628</v>
      </c>
      <c r="D20" s="15">
        <f>(D19/C19)-1</f>
        <v>-0.16326530612244894</v>
      </c>
      <c r="E20" s="15">
        <f>(E19/D19)-1</f>
        <v>-9.7560975609756073E-2</v>
      </c>
      <c r="F20" s="15">
        <f t="shared" ref="F20:AM20" si="3">(F19/E19)-1</f>
        <v>8.1081081081081141E-2</v>
      </c>
      <c r="G20" s="15">
        <f t="shared" si="3"/>
        <v>2.4999999999999911E-2</v>
      </c>
      <c r="H20" s="15">
        <f t="shared" si="3"/>
        <v>-0.19512195121951215</v>
      </c>
      <c r="I20" s="15">
        <f t="shared" si="3"/>
        <v>-0.18181818181818177</v>
      </c>
      <c r="J20" s="15">
        <f t="shared" si="3"/>
        <v>3.7037037037036979E-2</v>
      </c>
      <c r="K20" s="15">
        <f t="shared" si="3"/>
        <v>1.6071428571428572</v>
      </c>
      <c r="L20" s="15">
        <f t="shared" si="3"/>
        <v>-0.34752986301369859</v>
      </c>
      <c r="M20" s="15">
        <f t="shared" si="3"/>
        <v>0.29209419546205018</v>
      </c>
      <c r="N20" s="15">
        <f t="shared" si="3"/>
        <v>0.6054369263956858</v>
      </c>
      <c r="O20" s="15">
        <f t="shared" si="3"/>
        <v>-9.9031124301869666E-2</v>
      </c>
      <c r="P20" s="15">
        <f t="shared" si="3"/>
        <v>-0.52285831532492266</v>
      </c>
      <c r="Q20" s="15">
        <f t="shared" si="3"/>
        <v>0.26833100723069481</v>
      </c>
      <c r="R20" s="15">
        <f t="shared" si="3"/>
        <v>0.87410774117022472</v>
      </c>
      <c r="S20" s="15">
        <f t="shared" si="3"/>
        <v>-0.29244373367754417</v>
      </c>
      <c r="T20" s="15">
        <f t="shared" si="3"/>
        <v>7.0355010824397102E-2</v>
      </c>
      <c r="U20" s="15">
        <f t="shared" si="3"/>
        <v>2.3756249532445777</v>
      </c>
      <c r="V20" s="15">
        <f t="shared" si="3"/>
        <v>-0.52726729539779549</v>
      </c>
      <c r="W20" s="15">
        <f t="shared" si="3"/>
        <v>0.3863969723769638</v>
      </c>
      <c r="X20" s="15">
        <f t="shared" si="3"/>
        <v>-0.29571955177268772</v>
      </c>
      <c r="Y20" s="15">
        <f t="shared" si="3"/>
        <v>0.46317768440451768</v>
      </c>
      <c r="Z20" s="15">
        <f t="shared" si="3"/>
        <v>-0.34850327953744975</v>
      </c>
      <c r="AA20" s="15">
        <f t="shared" si="3"/>
        <v>0.44981522983738742</v>
      </c>
      <c r="AB20" s="15">
        <f t="shared" si="3"/>
        <v>0.92325134605979042</v>
      </c>
      <c r="AC20" s="15">
        <f t="shared" si="3"/>
        <v>-7.2885163579475942E-2</v>
      </c>
      <c r="AD20" s="15">
        <f t="shared" si="3"/>
        <v>0.36827236784850892</v>
      </c>
      <c r="AE20" s="15">
        <f t="shared" si="3"/>
        <v>0.28117235900473059</v>
      </c>
      <c r="AF20" s="15">
        <f t="shared" si="3"/>
        <v>0.46380364734201107</v>
      </c>
      <c r="AG20" s="15">
        <f t="shared" si="3"/>
        <v>-0.26782149201875183</v>
      </c>
      <c r="AH20" s="15">
        <f t="shared" si="3"/>
        <v>1.1813192630505691</v>
      </c>
      <c r="AI20" s="15">
        <f t="shared" si="3"/>
        <v>1.1969165558510637</v>
      </c>
      <c r="AJ20" s="15">
        <f t="shared" si="3"/>
        <v>0.55546602202524853</v>
      </c>
      <c r="AK20" s="15">
        <f t="shared" si="3"/>
        <v>-0.43074124248165557</v>
      </c>
      <c r="AL20" s="15">
        <f t="shared" si="3"/>
        <v>0.62043433864400543</v>
      </c>
      <c r="AM20" s="15">
        <f t="shared" si="3"/>
        <v>0.5403929612892</v>
      </c>
    </row>
    <row r="21" spans="1:45" ht="19" x14ac:dyDescent="0.25">
      <c r="A21" s="5" t="s">
        <v>15</v>
      </c>
      <c r="B21" s="2">
        <v>0.88519999999999999</v>
      </c>
      <c r="C21" s="2">
        <v>0.7903</v>
      </c>
      <c r="D21" s="2">
        <v>0.75929999999999997</v>
      </c>
      <c r="E21" s="2">
        <v>0.75509999999999999</v>
      </c>
      <c r="F21" s="2">
        <v>0.74070000000000003</v>
      </c>
      <c r="G21" s="2">
        <v>0.73209999999999997</v>
      </c>
      <c r="H21" s="2">
        <v>0.67349999999999999</v>
      </c>
      <c r="I21" s="2">
        <v>0.62790000000000001</v>
      </c>
      <c r="J21" s="2">
        <v>0.52829999999999999</v>
      </c>
      <c r="K21" s="2">
        <v>0.80220000000000002</v>
      </c>
      <c r="L21" s="2">
        <v>0.73960000000000004</v>
      </c>
      <c r="M21" s="2">
        <v>0.71719999999999995</v>
      </c>
      <c r="N21" s="2">
        <v>0.75570000000000004</v>
      </c>
      <c r="O21" s="2">
        <v>0.84940000000000004</v>
      </c>
      <c r="P21" s="2">
        <v>0.71699999999999997</v>
      </c>
      <c r="Q21" s="2">
        <v>0.69079999999999997</v>
      </c>
      <c r="R21" s="2">
        <v>0.75180000000000002</v>
      </c>
      <c r="S21" s="2">
        <v>0.78310000000000002</v>
      </c>
      <c r="T21" s="2">
        <v>0.76819999999999999</v>
      </c>
      <c r="U21" s="2">
        <v>0.88570000000000004</v>
      </c>
      <c r="V21" s="2">
        <v>0.79190000000000005</v>
      </c>
      <c r="W21" s="2">
        <v>0.75309999999999999</v>
      </c>
      <c r="X21" s="2">
        <v>0.77039999999999997</v>
      </c>
      <c r="Y21" s="2">
        <v>0.90339999999999998</v>
      </c>
      <c r="Z21" s="2">
        <v>0.8679</v>
      </c>
      <c r="AA21" s="2">
        <v>0.8206</v>
      </c>
      <c r="AB21" s="2">
        <v>0.94750000000000001</v>
      </c>
      <c r="AC21" s="2">
        <v>0.90090000000000003</v>
      </c>
      <c r="AD21" s="2">
        <v>0.91069999999999995</v>
      </c>
      <c r="AE21" s="2">
        <v>0.93230000000000002</v>
      </c>
      <c r="AF21" s="2">
        <v>0.9486</v>
      </c>
      <c r="AG21" s="2">
        <v>0.92069999999999996</v>
      </c>
      <c r="AH21" s="2">
        <v>0.90920000000000001</v>
      </c>
      <c r="AI21" s="2">
        <v>0.88049999999999995</v>
      </c>
      <c r="AJ21" s="2">
        <v>0.83830000000000005</v>
      </c>
      <c r="AK21" s="2">
        <v>0.77359999999999995</v>
      </c>
      <c r="AL21" s="2">
        <v>0.84099999999999997</v>
      </c>
      <c r="AM21" s="2">
        <v>0.87539999999999996</v>
      </c>
    </row>
    <row r="22" spans="1:45" ht="19" x14ac:dyDescent="0.25">
      <c r="A22" s="6" t="s">
        <v>16</v>
      </c>
      <c r="B22" s="10">
        <v>13600000</v>
      </c>
      <c r="C22" s="10">
        <v>7500000</v>
      </c>
      <c r="D22" s="10">
        <v>6700000</v>
      </c>
      <c r="E22" s="10">
        <v>6200000</v>
      </c>
      <c r="F22" s="10">
        <v>6800000</v>
      </c>
      <c r="G22" s="10">
        <v>6700000</v>
      </c>
      <c r="H22" s="10">
        <v>6100000</v>
      </c>
      <c r="I22" s="10">
        <v>5000000</v>
      </c>
      <c r="J22" s="10">
        <v>6100000</v>
      </c>
      <c r="K22" s="10">
        <v>10400000</v>
      </c>
      <c r="L22" s="10">
        <v>4751718</v>
      </c>
      <c r="M22" s="10">
        <v>6138560</v>
      </c>
      <c r="N22" s="10">
        <v>9831117</v>
      </c>
      <c r="O22" s="10">
        <v>8841538</v>
      </c>
      <c r="P22" s="10">
        <v>4199422</v>
      </c>
      <c r="Q22" s="10">
        <v>5342757</v>
      </c>
      <c r="R22" s="10">
        <v>10044021</v>
      </c>
      <c r="S22" s="10">
        <v>7093620</v>
      </c>
      <c r="T22" s="10">
        <v>7595243</v>
      </c>
      <c r="U22" s="10">
        <v>25772435</v>
      </c>
      <c r="V22" s="10">
        <v>12172728</v>
      </c>
      <c r="W22" s="10">
        <v>16317731</v>
      </c>
      <c r="X22" s="10">
        <v>11507714</v>
      </c>
      <c r="Y22" s="10">
        <v>15576220</v>
      </c>
      <c r="Z22" s="10">
        <v>9991336</v>
      </c>
      <c r="AA22" s="10">
        <v>16398474</v>
      </c>
      <c r="AB22" s="10">
        <v>30737390</v>
      </c>
      <c r="AC22" s="10">
        <v>29303451</v>
      </c>
      <c r="AD22" s="10">
        <v>40130573</v>
      </c>
      <c r="AE22" s="10">
        <v>51417031</v>
      </c>
      <c r="AF22" s="10">
        <v>75255582</v>
      </c>
      <c r="AG22" s="10">
        <v>55057850</v>
      </c>
      <c r="AH22" s="10">
        <v>119776000</v>
      </c>
      <c r="AI22" s="10">
        <v>260834000</v>
      </c>
      <c r="AJ22" s="10">
        <v>399573000</v>
      </c>
      <c r="AK22" s="10">
        <v>217251000</v>
      </c>
      <c r="AL22" s="10">
        <v>362393000</v>
      </c>
      <c r="AM22" s="10">
        <v>562307000</v>
      </c>
    </row>
    <row r="23" spans="1:45" ht="19" x14ac:dyDescent="0.25">
      <c r="A23" s="5" t="s">
        <v>17</v>
      </c>
      <c r="B23" s="2">
        <v>1.1148</v>
      </c>
      <c r="C23" s="2">
        <v>1.2097</v>
      </c>
      <c r="D23" s="2">
        <v>1.2406999999999999</v>
      </c>
      <c r="E23" s="2">
        <v>1.2653000000000001</v>
      </c>
      <c r="F23" s="2">
        <v>1.2593000000000001</v>
      </c>
      <c r="G23" s="2">
        <v>1.1963999999999999</v>
      </c>
      <c r="H23" s="2">
        <v>1.2448999999999999</v>
      </c>
      <c r="I23" s="2">
        <v>1.1628000000000001</v>
      </c>
      <c r="J23" s="2">
        <v>1.1509</v>
      </c>
      <c r="K23" s="2">
        <v>1.1429</v>
      </c>
      <c r="L23" s="2">
        <v>0.73780000000000001</v>
      </c>
      <c r="M23" s="2">
        <v>0.71540000000000004</v>
      </c>
      <c r="N23" s="2">
        <v>0.75190000000000001</v>
      </c>
      <c r="O23" s="2">
        <v>0.84370000000000001</v>
      </c>
      <c r="P23" s="2">
        <v>0.70889999999999997</v>
      </c>
      <c r="Q23" s="2">
        <v>0.68510000000000004</v>
      </c>
      <c r="R23" s="2">
        <v>0.74790000000000001</v>
      </c>
      <c r="S23" s="2">
        <v>0.77759999999999996</v>
      </c>
      <c r="T23" s="2">
        <v>0.7631</v>
      </c>
      <c r="U23" s="2">
        <v>0.88439999999999996</v>
      </c>
      <c r="V23" s="2">
        <v>0.79</v>
      </c>
      <c r="W23" s="2">
        <v>0.72650000000000003</v>
      </c>
      <c r="X23" s="2">
        <v>0.74409999999999998</v>
      </c>
      <c r="Y23" s="2">
        <v>0.80720000000000003</v>
      </c>
      <c r="Z23" s="2">
        <v>0.76359999999999995</v>
      </c>
      <c r="AA23" s="2">
        <v>0.81720000000000004</v>
      </c>
      <c r="AB23" s="2">
        <v>0.91969999999999996</v>
      </c>
      <c r="AC23" s="2">
        <v>0.8992</v>
      </c>
      <c r="AD23" s="2">
        <v>0.90980000000000005</v>
      </c>
      <c r="AE23" s="2">
        <v>0.93140000000000001</v>
      </c>
      <c r="AF23" s="2">
        <v>0.9476</v>
      </c>
      <c r="AG23" s="2">
        <v>0.91900000000000004</v>
      </c>
      <c r="AH23" s="2">
        <v>0.90510000000000002</v>
      </c>
      <c r="AI23" s="2">
        <v>0.86880000000000002</v>
      </c>
      <c r="AJ23" s="2">
        <v>0.81459999999999999</v>
      </c>
      <c r="AK23" s="2">
        <v>0.71809999999999996</v>
      </c>
      <c r="AL23" s="2">
        <v>0.80359999999999998</v>
      </c>
      <c r="AM23" s="2">
        <v>0.84250000000000003</v>
      </c>
    </row>
    <row r="24" spans="1:45" ht="19" x14ac:dyDescent="0.25">
      <c r="A24" s="5" t="s">
        <v>18</v>
      </c>
      <c r="B24" s="1">
        <v>-2800000</v>
      </c>
      <c r="C24" s="1">
        <v>-2600000</v>
      </c>
      <c r="D24" s="1">
        <v>-2600000</v>
      </c>
      <c r="E24" s="1">
        <v>-2500000</v>
      </c>
      <c r="F24" s="1">
        <v>-2800000</v>
      </c>
      <c r="G24" s="1">
        <v>-2600000</v>
      </c>
      <c r="H24" s="1">
        <v>-2800000</v>
      </c>
      <c r="I24" s="1">
        <v>-2300000</v>
      </c>
      <c r="J24" s="1">
        <v>-2500000</v>
      </c>
      <c r="K24" s="1">
        <v>-3100000</v>
      </c>
      <c r="L24" s="1" t="s">
        <v>92</v>
      </c>
      <c r="M24" s="1" t="s">
        <v>92</v>
      </c>
      <c r="N24" s="1" t="s">
        <v>92</v>
      </c>
      <c r="O24" s="1" t="s">
        <v>92</v>
      </c>
      <c r="P24" s="1" t="s">
        <v>92</v>
      </c>
      <c r="Q24" s="1" t="s">
        <v>92</v>
      </c>
      <c r="R24" s="1" t="s">
        <v>92</v>
      </c>
      <c r="S24" s="1" t="s">
        <v>92</v>
      </c>
      <c r="T24" s="1" t="s">
        <v>92</v>
      </c>
      <c r="U24" s="1" t="s">
        <v>92</v>
      </c>
      <c r="V24" s="1" t="s">
        <v>92</v>
      </c>
      <c r="W24" s="1">
        <v>561284</v>
      </c>
      <c r="X24" s="1">
        <v>370000</v>
      </c>
      <c r="Y24" s="1">
        <v>228746</v>
      </c>
      <c r="Z24" s="1">
        <v>53427</v>
      </c>
      <c r="AA24" s="1">
        <v>25707</v>
      </c>
      <c r="AB24" s="1">
        <v>18528</v>
      </c>
      <c r="AC24" s="1">
        <v>19435</v>
      </c>
      <c r="AD24" s="1">
        <v>12005</v>
      </c>
      <c r="AE24" s="1">
        <v>14523</v>
      </c>
      <c r="AF24" s="1">
        <v>27440</v>
      </c>
      <c r="AG24" s="1">
        <v>29070</v>
      </c>
      <c r="AH24" s="1">
        <v>84000</v>
      </c>
      <c r="AI24" s="1">
        <v>916000</v>
      </c>
      <c r="AJ24" s="1">
        <v>2682000</v>
      </c>
      <c r="AK24" s="1">
        <v>2411000</v>
      </c>
      <c r="AL24" s="1">
        <v>624000</v>
      </c>
      <c r="AM24" s="1">
        <v>6548000</v>
      </c>
    </row>
    <row r="25" spans="1:45" ht="19" x14ac:dyDescent="0.25">
      <c r="A25" s="6" t="s">
        <v>19</v>
      </c>
      <c r="B25" s="10">
        <v>10800000</v>
      </c>
      <c r="C25" s="10">
        <v>4900000</v>
      </c>
      <c r="D25" s="10">
        <v>4100000</v>
      </c>
      <c r="E25" s="10">
        <v>3700000</v>
      </c>
      <c r="F25" s="10">
        <v>4000000</v>
      </c>
      <c r="G25" s="10">
        <v>4100000</v>
      </c>
      <c r="H25" s="10">
        <v>3300000</v>
      </c>
      <c r="I25" s="10">
        <v>2700000</v>
      </c>
      <c r="J25" s="10">
        <v>3600000</v>
      </c>
      <c r="K25" s="10">
        <v>7300000</v>
      </c>
      <c r="L25" s="10">
        <v>4751718</v>
      </c>
      <c r="M25" s="10">
        <v>6138560</v>
      </c>
      <c r="N25" s="10">
        <v>9831117</v>
      </c>
      <c r="O25" s="10">
        <v>8841538</v>
      </c>
      <c r="P25" s="10">
        <v>4199422</v>
      </c>
      <c r="Q25" s="10">
        <v>5342757</v>
      </c>
      <c r="R25" s="10">
        <v>10044021</v>
      </c>
      <c r="S25" s="10">
        <v>7093620</v>
      </c>
      <c r="T25" s="10">
        <v>7595243</v>
      </c>
      <c r="U25" s="10">
        <v>25772435</v>
      </c>
      <c r="V25" s="10">
        <v>12172728</v>
      </c>
      <c r="W25" s="10">
        <v>16879015</v>
      </c>
      <c r="X25" s="10">
        <v>11877714</v>
      </c>
      <c r="Y25" s="10">
        <v>15804966</v>
      </c>
      <c r="Z25" s="10">
        <v>10044763</v>
      </c>
      <c r="AA25" s="10">
        <v>16424181</v>
      </c>
      <c r="AB25" s="10">
        <v>30755918</v>
      </c>
      <c r="AC25" s="10">
        <v>29322886</v>
      </c>
      <c r="AD25" s="10">
        <v>40142578</v>
      </c>
      <c r="AE25" s="10">
        <v>51431554</v>
      </c>
      <c r="AF25" s="10">
        <v>75283022</v>
      </c>
      <c r="AG25" s="10">
        <v>55086920</v>
      </c>
      <c r="AH25" s="10">
        <v>119860000</v>
      </c>
      <c r="AI25" s="10">
        <v>261750000</v>
      </c>
      <c r="AJ25" s="10">
        <v>402255000</v>
      </c>
      <c r="AK25" s="10">
        <v>219662000</v>
      </c>
      <c r="AL25" s="10">
        <v>363017000</v>
      </c>
      <c r="AM25" s="10">
        <v>568855000</v>
      </c>
    </row>
    <row r="26" spans="1:45" ht="19" x14ac:dyDescent="0.25">
      <c r="A26" s="5" t="s">
        <v>20</v>
      </c>
      <c r="B26" s="2">
        <v>0.88519999999999999</v>
      </c>
      <c r="C26" s="2">
        <v>0.7903</v>
      </c>
      <c r="D26" s="2">
        <v>0.75929999999999997</v>
      </c>
      <c r="E26" s="2">
        <v>0.75509999999999999</v>
      </c>
      <c r="F26" s="2">
        <v>0.74070000000000003</v>
      </c>
      <c r="G26" s="2">
        <v>0.73209999999999997</v>
      </c>
      <c r="H26" s="2">
        <v>0.67349999999999999</v>
      </c>
      <c r="I26" s="2">
        <v>0.62790000000000001</v>
      </c>
      <c r="J26" s="2">
        <v>0.67920000000000003</v>
      </c>
      <c r="K26" s="2">
        <v>0.80220000000000002</v>
      </c>
      <c r="L26" s="2">
        <v>0.73780000000000001</v>
      </c>
      <c r="M26" s="2">
        <v>0.71540000000000004</v>
      </c>
      <c r="N26" s="2">
        <v>0.75190000000000001</v>
      </c>
      <c r="O26" s="2">
        <v>0.84370000000000001</v>
      </c>
      <c r="P26" s="2">
        <v>0.70889999999999997</v>
      </c>
      <c r="Q26" s="2">
        <v>0.68510000000000004</v>
      </c>
      <c r="R26" s="2">
        <v>0.74790000000000001</v>
      </c>
      <c r="S26" s="2">
        <v>0.77759999999999996</v>
      </c>
      <c r="T26" s="2">
        <v>0.7631</v>
      </c>
      <c r="U26" s="2">
        <v>0.88439999999999996</v>
      </c>
      <c r="V26" s="2">
        <v>0.79</v>
      </c>
      <c r="W26" s="2">
        <v>0.75149999999999995</v>
      </c>
      <c r="X26" s="2">
        <v>0.76800000000000002</v>
      </c>
      <c r="Y26" s="2">
        <v>0.81910000000000005</v>
      </c>
      <c r="Z26" s="2">
        <v>0.76770000000000005</v>
      </c>
      <c r="AA26" s="2">
        <v>0.81850000000000001</v>
      </c>
      <c r="AB26" s="2">
        <v>0.92030000000000001</v>
      </c>
      <c r="AC26" s="2">
        <v>0.89980000000000004</v>
      </c>
      <c r="AD26" s="2">
        <v>0.91010000000000002</v>
      </c>
      <c r="AE26" s="2">
        <v>0.93169999999999997</v>
      </c>
      <c r="AF26" s="2">
        <v>0.94799999999999995</v>
      </c>
      <c r="AG26" s="2">
        <v>0.91949999999999998</v>
      </c>
      <c r="AH26" s="2">
        <v>0.90580000000000005</v>
      </c>
      <c r="AI26" s="2">
        <v>0.87190000000000001</v>
      </c>
      <c r="AJ26" s="2">
        <v>0.82010000000000005</v>
      </c>
      <c r="AK26" s="2">
        <v>0.72599999999999998</v>
      </c>
      <c r="AL26" s="2">
        <v>0.80500000000000005</v>
      </c>
      <c r="AM26" s="2">
        <v>0.85229999999999995</v>
      </c>
    </row>
    <row r="27" spans="1:45" ht="19" x14ac:dyDescent="0.25">
      <c r="A27" s="5" t="s">
        <v>21</v>
      </c>
      <c r="B27" s="1">
        <v>3800000</v>
      </c>
      <c r="C27" s="1">
        <v>1800000</v>
      </c>
      <c r="D27" s="1">
        <v>1400000</v>
      </c>
      <c r="E27" s="1">
        <v>1400000</v>
      </c>
      <c r="F27" s="1">
        <v>1200000</v>
      </c>
      <c r="G27" s="1">
        <v>1300000</v>
      </c>
      <c r="H27" s="1">
        <v>1000000</v>
      </c>
      <c r="I27" s="1">
        <v>700000</v>
      </c>
      <c r="J27" s="1">
        <v>1100000</v>
      </c>
      <c r="K27" s="1">
        <v>2300000</v>
      </c>
      <c r="L27" s="1">
        <v>1422817</v>
      </c>
      <c r="M27" s="1">
        <v>1874287</v>
      </c>
      <c r="N27" s="1">
        <v>3124376</v>
      </c>
      <c r="O27" s="1">
        <v>2808277</v>
      </c>
      <c r="P27" s="1">
        <v>1261595</v>
      </c>
      <c r="Q27" s="1">
        <v>1584688</v>
      </c>
      <c r="R27" s="1">
        <v>3157508</v>
      </c>
      <c r="S27" s="1">
        <v>2192834</v>
      </c>
      <c r="T27" s="1">
        <v>2265092</v>
      </c>
      <c r="U27" s="1">
        <v>8359477</v>
      </c>
      <c r="V27" s="1">
        <v>3660141</v>
      </c>
      <c r="W27" s="1">
        <v>5309153</v>
      </c>
      <c r="X27" s="1">
        <v>3628026</v>
      </c>
      <c r="Y27" s="1">
        <v>4865193</v>
      </c>
      <c r="Z27" s="1">
        <v>3130720</v>
      </c>
      <c r="AA27" s="1">
        <v>5115470</v>
      </c>
      <c r="AB27" s="1">
        <v>10161149</v>
      </c>
      <c r="AC27" s="1">
        <v>9675068</v>
      </c>
      <c r="AD27" s="1">
        <v>12924070</v>
      </c>
      <c r="AE27" s="1">
        <v>16666534</v>
      </c>
      <c r="AF27" s="1">
        <v>25244515</v>
      </c>
      <c r="AG27" s="1">
        <v>17847370</v>
      </c>
      <c r="AH27" s="1">
        <v>43499000</v>
      </c>
      <c r="AI27" s="1">
        <v>52014000</v>
      </c>
      <c r="AJ27" s="1">
        <v>83527000</v>
      </c>
      <c r="AK27" s="1">
        <v>43613000</v>
      </c>
      <c r="AL27" s="1">
        <v>93037000</v>
      </c>
      <c r="AM27" s="1">
        <v>122493000</v>
      </c>
    </row>
    <row r="28" spans="1:45" ht="20" thickBot="1" x14ac:dyDescent="0.3">
      <c r="A28" s="7" t="s">
        <v>22</v>
      </c>
      <c r="B28" s="11">
        <v>7000000</v>
      </c>
      <c r="C28" s="11">
        <v>3100000</v>
      </c>
      <c r="D28" s="11">
        <v>2700000</v>
      </c>
      <c r="E28" s="11">
        <v>2300000</v>
      </c>
      <c r="F28" s="11">
        <v>2800000</v>
      </c>
      <c r="G28" s="11">
        <v>2800000</v>
      </c>
      <c r="H28" s="11">
        <v>2300000</v>
      </c>
      <c r="I28" s="11">
        <v>2000000</v>
      </c>
      <c r="J28" s="11">
        <v>1700000</v>
      </c>
      <c r="K28" s="11">
        <v>5000000</v>
      </c>
      <c r="L28" s="11">
        <v>3328901</v>
      </c>
      <c r="M28" s="11">
        <v>4264273</v>
      </c>
      <c r="N28" s="11">
        <v>6706741</v>
      </c>
      <c r="O28" s="11">
        <v>6033261</v>
      </c>
      <c r="P28" s="11">
        <v>2937827</v>
      </c>
      <c r="Q28" s="11">
        <v>3758069</v>
      </c>
      <c r="R28" s="11">
        <v>6886513</v>
      </c>
      <c r="S28" s="11">
        <v>4900786</v>
      </c>
      <c r="T28" s="11">
        <v>5330151</v>
      </c>
      <c r="U28" s="11">
        <v>17412958</v>
      </c>
      <c r="V28" s="11">
        <v>8512587</v>
      </c>
      <c r="W28" s="11">
        <v>11569862</v>
      </c>
      <c r="X28" s="11">
        <v>8249688</v>
      </c>
      <c r="Y28" s="11">
        <v>10939773</v>
      </c>
      <c r="Z28" s="11">
        <v>6914043</v>
      </c>
      <c r="AA28" s="11">
        <v>11308711</v>
      </c>
      <c r="AB28" s="11">
        <v>20594769</v>
      </c>
      <c r="AC28" s="11">
        <v>19647818</v>
      </c>
      <c r="AD28" s="11">
        <v>27218508</v>
      </c>
      <c r="AE28" s="11">
        <v>34765020</v>
      </c>
      <c r="AF28" s="11">
        <v>50038507</v>
      </c>
      <c r="AG28" s="11">
        <v>37239550</v>
      </c>
      <c r="AH28" s="11">
        <v>76361000</v>
      </c>
      <c r="AI28" s="11">
        <v>209736000</v>
      </c>
      <c r="AJ28" s="11">
        <v>318728000</v>
      </c>
      <c r="AK28" s="11">
        <v>176049000</v>
      </c>
      <c r="AL28" s="11">
        <v>269980000</v>
      </c>
      <c r="AM28" s="11">
        <v>446362000</v>
      </c>
    </row>
    <row r="29" spans="1:45" ht="20" customHeight="1" thickTop="1" x14ac:dyDescent="0.25">
      <c r="A29" s="14" t="s">
        <v>102</v>
      </c>
      <c r="B29" s="1"/>
      <c r="C29" s="15">
        <f>(C28/B28)-1</f>
        <v>-0.55714285714285716</v>
      </c>
      <c r="D29" s="15">
        <f>(D28/C28)-1</f>
        <v>-0.12903225806451613</v>
      </c>
      <c r="E29" s="15">
        <f>(E28/D28)-1</f>
        <v>-0.14814814814814814</v>
      </c>
      <c r="F29" s="15">
        <f t="shared" ref="F29:AM29" si="4">(F28/E28)-1</f>
        <v>0.21739130434782616</v>
      </c>
      <c r="G29" s="15">
        <f t="shared" si="4"/>
        <v>0</v>
      </c>
      <c r="H29" s="15">
        <f t="shared" si="4"/>
        <v>-0.1785714285714286</v>
      </c>
      <c r="I29" s="15">
        <f t="shared" si="4"/>
        <v>-0.13043478260869568</v>
      </c>
      <c r="J29" s="15">
        <f t="shared" si="4"/>
        <v>-0.15000000000000002</v>
      </c>
      <c r="K29" s="15">
        <f t="shared" si="4"/>
        <v>1.9411764705882355</v>
      </c>
      <c r="L29" s="15">
        <f t="shared" si="4"/>
        <v>-0.33421979999999996</v>
      </c>
      <c r="M29" s="15">
        <f t="shared" si="4"/>
        <v>0.28098522605508536</v>
      </c>
      <c r="N29" s="15">
        <f t="shared" si="4"/>
        <v>0.57277477309731339</v>
      </c>
      <c r="O29" s="15">
        <f t="shared" si="4"/>
        <v>-0.10041837011448629</v>
      </c>
      <c r="P29" s="15">
        <f t="shared" si="4"/>
        <v>-0.51306151018495638</v>
      </c>
      <c r="Q29" s="15">
        <f t="shared" si="4"/>
        <v>0.27920023881596845</v>
      </c>
      <c r="R29" s="15">
        <f t="shared" si="4"/>
        <v>0.83246050032609831</v>
      </c>
      <c r="S29" s="15">
        <f t="shared" si="4"/>
        <v>-0.28835014179164409</v>
      </c>
      <c r="T29" s="15">
        <f t="shared" si="4"/>
        <v>8.7611456611245586E-2</v>
      </c>
      <c r="U29" s="15">
        <f t="shared" si="4"/>
        <v>2.2668789308220347</v>
      </c>
      <c r="V29" s="15">
        <f t="shared" si="4"/>
        <v>-0.51113492607057343</v>
      </c>
      <c r="W29" s="15">
        <f t="shared" si="4"/>
        <v>0.35914757758129223</v>
      </c>
      <c r="X29" s="15">
        <f t="shared" si="4"/>
        <v>-0.28696746771914827</v>
      </c>
      <c r="Y29" s="15">
        <f t="shared" si="4"/>
        <v>0.32608324096620378</v>
      </c>
      <c r="Z29" s="15">
        <f t="shared" si="4"/>
        <v>-0.36799026817101232</v>
      </c>
      <c r="AA29" s="15">
        <f t="shared" si="4"/>
        <v>0.63561479151923117</v>
      </c>
      <c r="AB29" s="15">
        <f t="shared" si="4"/>
        <v>0.82114203820400045</v>
      </c>
      <c r="AC29" s="15">
        <f t="shared" si="4"/>
        <v>-4.5980170984195046E-2</v>
      </c>
      <c r="AD29" s="15">
        <f t="shared" si="4"/>
        <v>0.38531963193062957</v>
      </c>
      <c r="AE29" s="15">
        <f t="shared" si="4"/>
        <v>0.27725663728518835</v>
      </c>
      <c r="AF29" s="15">
        <f t="shared" si="4"/>
        <v>0.43933491193159102</v>
      </c>
      <c r="AG29" s="15">
        <f t="shared" si="4"/>
        <v>-0.25578215193350995</v>
      </c>
      <c r="AH29" s="15">
        <f t="shared" si="4"/>
        <v>1.0505349822970471</v>
      </c>
      <c r="AI29" s="15">
        <f t="shared" si="4"/>
        <v>1.7466376815390054</v>
      </c>
      <c r="AJ29" s="15">
        <f t="shared" si="4"/>
        <v>0.51966281420452387</v>
      </c>
      <c r="AK29" s="15">
        <f t="shared" si="4"/>
        <v>-0.44765128887327121</v>
      </c>
      <c r="AL29" s="15">
        <f t="shared" si="4"/>
        <v>0.53355031837727007</v>
      </c>
      <c r="AM29" s="15">
        <f t="shared" si="4"/>
        <v>0.65331506037484255</v>
      </c>
    </row>
    <row r="30" spans="1:45" ht="19" x14ac:dyDescent="0.25">
      <c r="A30" s="5" t="s">
        <v>23</v>
      </c>
      <c r="B30" s="2">
        <v>0.57379999999999998</v>
      </c>
      <c r="C30" s="2">
        <v>0.5</v>
      </c>
      <c r="D30" s="2">
        <v>0.5</v>
      </c>
      <c r="E30" s="2">
        <v>0.46939999999999998</v>
      </c>
      <c r="F30" s="2">
        <v>0.51849999999999996</v>
      </c>
      <c r="G30" s="2">
        <v>0.5</v>
      </c>
      <c r="H30" s="2">
        <v>0.46939999999999998</v>
      </c>
      <c r="I30" s="2">
        <v>0.46510000000000001</v>
      </c>
      <c r="J30" s="2">
        <v>0.32079999999999997</v>
      </c>
      <c r="K30" s="2">
        <v>0.54949999999999999</v>
      </c>
      <c r="L30" s="2">
        <v>0.51690000000000003</v>
      </c>
      <c r="M30" s="2">
        <v>0.49690000000000001</v>
      </c>
      <c r="N30" s="2">
        <v>0.51290000000000002</v>
      </c>
      <c r="O30" s="2">
        <v>0.57569999999999999</v>
      </c>
      <c r="P30" s="2">
        <v>0.49590000000000001</v>
      </c>
      <c r="Q30" s="2">
        <v>0.4819</v>
      </c>
      <c r="R30" s="2">
        <v>0.51280000000000003</v>
      </c>
      <c r="S30" s="2">
        <v>0.53720000000000001</v>
      </c>
      <c r="T30" s="2">
        <v>0.53549999999999998</v>
      </c>
      <c r="U30" s="2">
        <v>0.59750000000000003</v>
      </c>
      <c r="V30" s="2">
        <v>0.55249999999999999</v>
      </c>
      <c r="W30" s="2">
        <v>0.5151</v>
      </c>
      <c r="X30" s="2">
        <v>0.53339999999999999</v>
      </c>
      <c r="Y30" s="2">
        <v>0.56689999999999996</v>
      </c>
      <c r="Z30" s="2">
        <v>0.52839999999999998</v>
      </c>
      <c r="AA30" s="2">
        <v>0.56359999999999999</v>
      </c>
      <c r="AB30" s="2">
        <v>0.61619999999999997</v>
      </c>
      <c r="AC30" s="2">
        <v>0.60289999999999999</v>
      </c>
      <c r="AD30" s="2">
        <v>0.61709999999999998</v>
      </c>
      <c r="AE30" s="2">
        <v>0.62980000000000003</v>
      </c>
      <c r="AF30" s="2">
        <v>0.63009999999999999</v>
      </c>
      <c r="AG30" s="2">
        <v>0.62160000000000004</v>
      </c>
      <c r="AH30" s="2">
        <v>0.57709999999999995</v>
      </c>
      <c r="AI30" s="2">
        <v>0.6986</v>
      </c>
      <c r="AJ30" s="2">
        <v>0.64980000000000004</v>
      </c>
      <c r="AK30" s="2">
        <v>0.58189999999999997</v>
      </c>
      <c r="AL30" s="2">
        <v>0.59870000000000001</v>
      </c>
      <c r="AM30" s="2">
        <v>0.66879999999999995</v>
      </c>
    </row>
    <row r="31" spans="1:45" ht="19" x14ac:dyDescent="0.25">
      <c r="A31" s="5" t="s">
        <v>24</v>
      </c>
      <c r="B31" s="12">
        <v>0.35</v>
      </c>
      <c r="C31" s="12">
        <v>0.16</v>
      </c>
      <c r="D31" s="12">
        <v>0.15</v>
      </c>
      <c r="E31" s="12">
        <v>0.13</v>
      </c>
      <c r="F31" s="12">
        <v>0.15</v>
      </c>
      <c r="G31" s="12">
        <v>0.16</v>
      </c>
      <c r="H31" s="12">
        <v>0.13</v>
      </c>
      <c r="I31" s="12">
        <v>0.12</v>
      </c>
      <c r="J31" s="12">
        <v>0.1</v>
      </c>
      <c r="K31" s="12">
        <v>0.32</v>
      </c>
      <c r="L31" s="12">
        <v>0.22</v>
      </c>
      <c r="M31" s="12">
        <v>0.28999999999999998</v>
      </c>
      <c r="N31" s="12">
        <v>0.48</v>
      </c>
      <c r="O31" s="12">
        <v>0.44</v>
      </c>
      <c r="P31" s="12">
        <v>0.22</v>
      </c>
      <c r="Q31" s="12">
        <v>0.28999999999999998</v>
      </c>
      <c r="R31" s="12">
        <v>0.56000000000000005</v>
      </c>
      <c r="S31" s="12">
        <v>0.42</v>
      </c>
      <c r="T31" s="12">
        <v>0.47</v>
      </c>
      <c r="U31" s="12">
        <v>1.58</v>
      </c>
      <c r="V31" s="12">
        <v>0.78</v>
      </c>
      <c r="W31" s="12">
        <v>1.08</v>
      </c>
      <c r="X31" s="12">
        <v>0.78</v>
      </c>
      <c r="Y31" s="12">
        <v>1.06</v>
      </c>
      <c r="Z31" s="12">
        <v>0.69</v>
      </c>
      <c r="AA31" s="12">
        <v>1.17</v>
      </c>
      <c r="AB31" s="12">
        <v>2.21</v>
      </c>
      <c r="AC31" s="12">
        <v>2.2000000000000002</v>
      </c>
      <c r="AD31" s="12">
        <v>3.16</v>
      </c>
      <c r="AE31" s="12">
        <v>4.1399999999999997</v>
      </c>
      <c r="AF31" s="12">
        <v>6.1</v>
      </c>
      <c r="AG31" s="12">
        <v>4.66</v>
      </c>
      <c r="AH31" s="12">
        <v>9.7200000000000006</v>
      </c>
      <c r="AI31" s="12">
        <v>26.93</v>
      </c>
      <c r="AJ31" s="12">
        <v>41.38</v>
      </c>
      <c r="AK31" s="12">
        <v>22.7</v>
      </c>
      <c r="AL31" s="12">
        <v>34.83</v>
      </c>
      <c r="AM31" s="12">
        <v>57.8</v>
      </c>
    </row>
    <row r="32" spans="1:45" ht="19" x14ac:dyDescent="0.25">
      <c r="A32" s="5" t="s">
        <v>25</v>
      </c>
      <c r="B32" s="12">
        <v>0.35</v>
      </c>
      <c r="C32" s="12">
        <v>0.16</v>
      </c>
      <c r="D32" s="12">
        <v>0.15</v>
      </c>
      <c r="E32" s="12">
        <v>0.13</v>
      </c>
      <c r="F32" s="12">
        <v>0.15</v>
      </c>
      <c r="G32" s="12">
        <v>0.16</v>
      </c>
      <c r="H32" s="12">
        <v>0.13</v>
      </c>
      <c r="I32" s="12">
        <v>0.12</v>
      </c>
      <c r="J32" s="12">
        <v>0.1</v>
      </c>
      <c r="K32" s="12">
        <v>0.32</v>
      </c>
      <c r="L32" s="12">
        <v>0.22</v>
      </c>
      <c r="M32" s="12">
        <v>0.28999999999999998</v>
      </c>
      <c r="N32" s="12">
        <v>0.48</v>
      </c>
      <c r="O32" s="12">
        <v>0.44</v>
      </c>
      <c r="P32" s="12">
        <v>0.22</v>
      </c>
      <c r="Q32" s="12">
        <v>0.28999999999999998</v>
      </c>
      <c r="R32" s="12">
        <v>0.56000000000000005</v>
      </c>
      <c r="S32" s="12">
        <v>0.42</v>
      </c>
      <c r="T32" s="12">
        <v>0.47</v>
      </c>
      <c r="U32" s="12">
        <v>1.58</v>
      </c>
      <c r="V32" s="12">
        <v>0.78</v>
      </c>
      <c r="W32" s="12">
        <v>1.08</v>
      </c>
      <c r="X32" s="12">
        <v>0.78</v>
      </c>
      <c r="Y32" s="12">
        <v>1.06</v>
      </c>
      <c r="Z32" s="12">
        <v>0.69</v>
      </c>
      <c r="AA32" s="12">
        <v>1.17</v>
      </c>
      <c r="AB32" s="12">
        <v>2.21</v>
      </c>
      <c r="AC32" s="12">
        <v>2.2000000000000002</v>
      </c>
      <c r="AD32" s="12">
        <v>3.16</v>
      </c>
      <c r="AE32" s="12">
        <v>4.1399999999999997</v>
      </c>
      <c r="AF32" s="12">
        <v>6.1</v>
      </c>
      <c r="AG32" s="12">
        <v>4.66</v>
      </c>
      <c r="AH32" s="12">
        <v>9.7200000000000006</v>
      </c>
      <c r="AI32" s="12">
        <v>26.93</v>
      </c>
      <c r="AJ32" s="12">
        <v>41.38</v>
      </c>
      <c r="AK32" s="12">
        <v>22.7</v>
      </c>
      <c r="AL32" s="12">
        <v>34.83</v>
      </c>
      <c r="AM32" s="12">
        <v>57.77</v>
      </c>
    </row>
    <row r="33" spans="1:39" ht="19" x14ac:dyDescent="0.25">
      <c r="A33" s="5" t="s">
        <v>26</v>
      </c>
      <c r="B33" s="1">
        <v>19774011</v>
      </c>
      <c r="C33" s="1">
        <v>18902439</v>
      </c>
      <c r="D33" s="1">
        <v>18493151</v>
      </c>
      <c r="E33" s="1">
        <v>18253968</v>
      </c>
      <c r="F33" s="1">
        <v>18181818</v>
      </c>
      <c r="G33" s="1">
        <v>17721519</v>
      </c>
      <c r="H33" s="1">
        <v>17424242</v>
      </c>
      <c r="I33" s="1">
        <v>16666667</v>
      </c>
      <c r="J33" s="1">
        <v>16346154</v>
      </c>
      <c r="K33" s="1">
        <v>15822785</v>
      </c>
      <c r="L33" s="1">
        <v>15270188</v>
      </c>
      <c r="M33" s="1">
        <v>14603675</v>
      </c>
      <c r="N33" s="1">
        <v>14030839</v>
      </c>
      <c r="O33" s="1">
        <v>13588426</v>
      </c>
      <c r="P33" s="1">
        <v>13233455</v>
      </c>
      <c r="Q33" s="1">
        <v>12782548</v>
      </c>
      <c r="R33" s="1">
        <v>12341421</v>
      </c>
      <c r="S33" s="1">
        <v>11724368</v>
      </c>
      <c r="T33" s="1">
        <v>11389212</v>
      </c>
      <c r="U33" s="1">
        <v>11034828</v>
      </c>
      <c r="V33" s="1">
        <v>10857892</v>
      </c>
      <c r="W33" s="1">
        <v>10693033</v>
      </c>
      <c r="X33" s="1">
        <v>10576523</v>
      </c>
      <c r="Y33" s="1">
        <v>10354408</v>
      </c>
      <c r="Z33" s="1">
        <v>10018028</v>
      </c>
      <c r="AA33" s="1">
        <v>9679921</v>
      </c>
      <c r="AB33" s="1">
        <v>9336998</v>
      </c>
      <c r="AC33" s="1">
        <v>8939045</v>
      </c>
      <c r="AD33" s="1">
        <v>8601171</v>
      </c>
      <c r="AE33" s="1">
        <v>8397314</v>
      </c>
      <c r="AF33" s="1">
        <v>8197632</v>
      </c>
      <c r="AG33" s="1">
        <v>7989030</v>
      </c>
      <c r="AH33" s="1">
        <v>7854705</v>
      </c>
      <c r="AI33" s="1">
        <v>7787407</v>
      </c>
      <c r="AJ33" s="1">
        <v>7756437</v>
      </c>
      <c r="AK33" s="1">
        <v>7756156</v>
      </c>
      <c r="AL33" s="1">
        <v>7752027</v>
      </c>
      <c r="AM33" s="1">
        <v>7721957</v>
      </c>
    </row>
    <row r="34" spans="1:39" ht="19" x14ac:dyDescent="0.25">
      <c r="A34" s="5" t="s">
        <v>27</v>
      </c>
      <c r="B34" s="1">
        <v>19774011</v>
      </c>
      <c r="C34" s="1">
        <v>18902439</v>
      </c>
      <c r="D34" s="1">
        <v>18493151</v>
      </c>
      <c r="E34" s="1">
        <v>18253968</v>
      </c>
      <c r="F34" s="1">
        <v>18181818</v>
      </c>
      <c r="G34" s="1">
        <v>17721519</v>
      </c>
      <c r="H34" s="1">
        <v>17424242</v>
      </c>
      <c r="I34" s="1">
        <v>16666667</v>
      </c>
      <c r="J34" s="1">
        <v>16346154</v>
      </c>
      <c r="K34" s="1">
        <v>15822785</v>
      </c>
      <c r="L34" s="1">
        <v>15270188</v>
      </c>
      <c r="M34" s="1">
        <v>14673913</v>
      </c>
      <c r="N34" s="1">
        <v>14146341</v>
      </c>
      <c r="O34" s="1">
        <v>13650000</v>
      </c>
      <c r="P34" s="1">
        <v>13255000</v>
      </c>
      <c r="Q34" s="1">
        <v>12782548</v>
      </c>
      <c r="R34" s="1">
        <v>12341421</v>
      </c>
      <c r="S34" s="1">
        <v>11724368</v>
      </c>
      <c r="T34" s="1">
        <v>11389212</v>
      </c>
      <c r="U34" s="1">
        <v>11034828</v>
      </c>
      <c r="V34" s="1">
        <v>10857892</v>
      </c>
      <c r="W34" s="1">
        <v>10693033</v>
      </c>
      <c r="X34" s="1">
        <v>10576523</v>
      </c>
      <c r="Y34" s="1">
        <v>10406889</v>
      </c>
      <c r="Z34" s="1">
        <v>10070246</v>
      </c>
      <c r="AA34" s="1">
        <v>9679921</v>
      </c>
      <c r="AB34" s="1">
        <v>9336998</v>
      </c>
      <c r="AC34" s="1">
        <v>8939045</v>
      </c>
      <c r="AD34" s="1">
        <v>8601171</v>
      </c>
      <c r="AE34" s="1">
        <v>8397314</v>
      </c>
      <c r="AF34" s="1">
        <v>8197632</v>
      </c>
      <c r="AG34" s="1">
        <v>7989030</v>
      </c>
      <c r="AH34" s="1">
        <v>7854705</v>
      </c>
      <c r="AI34" s="1">
        <v>7787407</v>
      </c>
      <c r="AJ34" s="1">
        <v>7756437</v>
      </c>
      <c r="AK34" s="1">
        <v>7756156</v>
      </c>
      <c r="AL34" s="1">
        <v>7752054</v>
      </c>
      <c r="AM34" s="1">
        <v>7726809</v>
      </c>
    </row>
    <row r="35" spans="1:39" ht="20" customHeight="1" x14ac:dyDescent="0.25">
      <c r="A35" s="14" t="s">
        <v>103</v>
      </c>
      <c r="B35" s="1"/>
      <c r="C35" s="22">
        <f>(C34-B34)/B34</f>
        <v>-4.4076641810303435E-2</v>
      </c>
      <c r="D35" s="22">
        <f t="shared" ref="D35:AM35" si="5">(D34-C34)/C34</f>
        <v>-2.1652655511809879E-2</v>
      </c>
      <c r="E35" s="22">
        <f t="shared" si="5"/>
        <v>-1.2933599038909054E-2</v>
      </c>
      <c r="F35" s="22">
        <f t="shared" si="5"/>
        <v>-3.9525652723835167E-3</v>
      </c>
      <c r="G35" s="22">
        <f t="shared" si="5"/>
        <v>-2.5316445253164451E-2</v>
      </c>
      <c r="H35" s="22">
        <f t="shared" si="5"/>
        <v>-1.6774916416589344E-2</v>
      </c>
      <c r="I35" s="22">
        <f t="shared" si="5"/>
        <v>-4.3478218449904446E-2</v>
      </c>
      <c r="J35" s="22">
        <f t="shared" si="5"/>
        <v>-1.9230779615384407E-2</v>
      </c>
      <c r="K35" s="22">
        <f t="shared" si="5"/>
        <v>-3.2017867933949479E-2</v>
      </c>
      <c r="L35" s="22">
        <f t="shared" si="5"/>
        <v>-3.4924129980910441E-2</v>
      </c>
      <c r="M35" s="22">
        <f t="shared" si="5"/>
        <v>-3.9048307722210102E-2</v>
      </c>
      <c r="N35" s="22">
        <f t="shared" si="5"/>
        <v>-3.5953054921342383E-2</v>
      </c>
      <c r="O35" s="22">
        <f t="shared" si="5"/>
        <v>-3.5086175287305739E-2</v>
      </c>
      <c r="P35" s="22">
        <f t="shared" si="5"/>
        <v>-2.8937728937728939E-2</v>
      </c>
      <c r="Q35" s="22">
        <f t="shared" si="5"/>
        <v>-3.5643304413428896E-2</v>
      </c>
      <c r="R35" s="22">
        <f t="shared" si="5"/>
        <v>-3.4510099238430396E-2</v>
      </c>
      <c r="S35" s="22">
        <f t="shared" si="5"/>
        <v>-4.9998537445566441E-2</v>
      </c>
      <c r="T35" s="22">
        <f t="shared" si="5"/>
        <v>-2.8586274330522549E-2</v>
      </c>
      <c r="U35" s="22">
        <f t="shared" si="5"/>
        <v>-3.1115761125528264E-2</v>
      </c>
      <c r="V35" s="22">
        <f t="shared" si="5"/>
        <v>-1.6034323326108935E-2</v>
      </c>
      <c r="W35" s="22">
        <f t="shared" si="5"/>
        <v>-1.5183333928906273E-2</v>
      </c>
      <c r="X35" s="22">
        <f t="shared" si="5"/>
        <v>-1.0895879588139305E-2</v>
      </c>
      <c r="Y35" s="22">
        <f t="shared" si="5"/>
        <v>-1.6038730308627892E-2</v>
      </c>
      <c r="Z35" s="22">
        <f t="shared" si="5"/>
        <v>-3.2348091730391285E-2</v>
      </c>
      <c r="AA35" s="22">
        <f t="shared" si="5"/>
        <v>-3.876022492399888E-2</v>
      </c>
      <c r="AB35" s="22">
        <f t="shared" si="5"/>
        <v>-3.5426218871001114E-2</v>
      </c>
      <c r="AC35" s="22">
        <f t="shared" si="5"/>
        <v>-4.2621086563368653E-2</v>
      </c>
      <c r="AD35" s="22">
        <f t="shared" si="5"/>
        <v>-3.7797549961992583E-2</v>
      </c>
      <c r="AE35" s="22">
        <f t="shared" si="5"/>
        <v>-2.3701075121050377E-2</v>
      </c>
      <c r="AF35" s="22">
        <f t="shared" si="5"/>
        <v>-2.377927037145449E-2</v>
      </c>
      <c r="AG35" s="22">
        <f t="shared" si="5"/>
        <v>-2.5446616779089375E-2</v>
      </c>
      <c r="AH35" s="22">
        <f t="shared" si="5"/>
        <v>-1.6813680759741795E-2</v>
      </c>
      <c r="AI35" s="22">
        <f t="shared" si="5"/>
        <v>-8.5678583727842109E-3</v>
      </c>
      <c r="AJ35" s="22">
        <f t="shared" si="5"/>
        <v>-3.9769335287085936E-3</v>
      </c>
      <c r="AK35" s="22">
        <f t="shared" si="5"/>
        <v>-3.6227974261893705E-5</v>
      </c>
      <c r="AL35" s="22">
        <f t="shared" si="5"/>
        <v>-5.2887022901550716E-4</v>
      </c>
      <c r="AM35" s="22">
        <f t="shared" si="5"/>
        <v>-3.2565562623789773E-3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72985</v>
      </c>
      <c r="M38" s="1">
        <v>144898</v>
      </c>
      <c r="N38" s="1">
        <v>112591</v>
      </c>
      <c r="O38" s="1">
        <v>147375</v>
      </c>
      <c r="P38" s="1">
        <v>222539</v>
      </c>
      <c r="Q38" s="1">
        <v>263834</v>
      </c>
      <c r="R38" s="1">
        <v>85065</v>
      </c>
      <c r="S38" s="1">
        <v>147746</v>
      </c>
      <c r="T38" s="1">
        <v>163250</v>
      </c>
      <c r="U38" s="1">
        <v>342945</v>
      </c>
      <c r="V38" s="1">
        <v>226984</v>
      </c>
      <c r="W38" s="1">
        <v>8524177</v>
      </c>
      <c r="X38" s="1">
        <v>10153202</v>
      </c>
      <c r="Y38" s="1">
        <v>9654379</v>
      </c>
      <c r="Z38" s="1">
        <v>8151209</v>
      </c>
      <c r="AA38" s="1">
        <v>7149552</v>
      </c>
      <c r="AB38" s="1">
        <v>13029578</v>
      </c>
      <c r="AC38" s="1">
        <v>8424907</v>
      </c>
      <c r="AD38" s="1">
        <v>13239211</v>
      </c>
      <c r="AE38" s="1">
        <v>26814759</v>
      </c>
      <c r="AF38" s="1">
        <v>45011969</v>
      </c>
      <c r="AG38" s="1">
        <v>49417889</v>
      </c>
      <c r="AH38" s="1">
        <v>79580000</v>
      </c>
      <c r="AI38" s="1">
        <v>119647000</v>
      </c>
      <c r="AJ38" s="1">
        <v>303645000</v>
      </c>
      <c r="AK38" s="1">
        <v>281046000</v>
      </c>
      <c r="AL38" s="1">
        <v>428242000</v>
      </c>
      <c r="AM38" s="1">
        <v>510834000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2950000</v>
      </c>
      <c r="M39" s="1">
        <v>1650000</v>
      </c>
      <c r="N39" s="1">
        <v>1800000</v>
      </c>
      <c r="O39" s="1">
        <v>2450000</v>
      </c>
      <c r="P39" s="1">
        <v>1650000</v>
      </c>
      <c r="Q39" s="1">
        <v>1350000</v>
      </c>
      <c r="R39" s="1">
        <v>2500000</v>
      </c>
      <c r="S39" s="1">
        <v>3200000</v>
      </c>
      <c r="T39" s="1">
        <v>4350000</v>
      </c>
      <c r="U39" s="1">
        <v>5600000</v>
      </c>
      <c r="V39" s="1">
        <v>9400000</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3022985</v>
      </c>
      <c r="M40" s="1">
        <v>1794898</v>
      </c>
      <c r="N40" s="1">
        <v>1912591</v>
      </c>
      <c r="O40" s="1">
        <v>2597375</v>
      </c>
      <c r="P40" s="1">
        <v>1872539</v>
      </c>
      <c r="Q40" s="1">
        <v>1613834</v>
      </c>
      <c r="R40" s="1">
        <v>2585065</v>
      </c>
      <c r="S40" s="1">
        <v>3347746</v>
      </c>
      <c r="T40" s="1">
        <v>4513250</v>
      </c>
      <c r="U40" s="1">
        <v>5942945</v>
      </c>
      <c r="V40" s="1">
        <v>9626984</v>
      </c>
      <c r="W40" s="1">
        <v>8524177</v>
      </c>
      <c r="X40" s="1">
        <v>10153202</v>
      </c>
      <c r="Y40" s="1">
        <v>9654379</v>
      </c>
      <c r="Z40" s="1">
        <v>8151209</v>
      </c>
      <c r="AA40" s="1">
        <v>7149552</v>
      </c>
      <c r="AB40" s="1">
        <v>13029578</v>
      </c>
      <c r="AC40" s="1">
        <v>8424907</v>
      </c>
      <c r="AD40" s="1">
        <v>13239211</v>
      </c>
      <c r="AE40" s="1">
        <v>26814759</v>
      </c>
      <c r="AF40" s="1">
        <v>45011969</v>
      </c>
      <c r="AG40" s="1">
        <v>49417889</v>
      </c>
      <c r="AH40" s="1">
        <v>79580000</v>
      </c>
      <c r="AI40" s="1">
        <v>119647000</v>
      </c>
      <c r="AJ40" s="1">
        <v>303645000</v>
      </c>
      <c r="AK40" s="1">
        <v>281046000</v>
      </c>
      <c r="AL40" s="1">
        <v>428242000</v>
      </c>
      <c r="AM40" s="1">
        <v>510834000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3932072</v>
      </c>
      <c r="M41" s="1">
        <v>5067778</v>
      </c>
      <c r="N41" s="1">
        <v>9307218</v>
      </c>
      <c r="O41" s="1">
        <v>11006307</v>
      </c>
      <c r="P41" s="1">
        <v>8393007</v>
      </c>
      <c r="Q41" s="1">
        <v>8591998</v>
      </c>
      <c r="R41" s="1">
        <v>11421331</v>
      </c>
      <c r="S41" s="1">
        <v>11923998</v>
      </c>
      <c r="T41" s="1">
        <v>10501601</v>
      </c>
      <c r="U41" s="1">
        <v>22251684</v>
      </c>
      <c r="V41" s="1">
        <v>19083848</v>
      </c>
      <c r="W41" s="1">
        <v>21956737</v>
      </c>
      <c r="X41" s="1">
        <v>21165963</v>
      </c>
      <c r="Y41" s="1">
        <v>18828508</v>
      </c>
      <c r="Z41" s="1">
        <v>1630220</v>
      </c>
      <c r="AA41" s="1">
        <v>2164842</v>
      </c>
      <c r="AB41" s="1">
        <v>13147391</v>
      </c>
      <c r="AC41" s="1">
        <v>11071839</v>
      </c>
      <c r="AD41" s="1">
        <v>7613441</v>
      </c>
      <c r="AE41" s="1">
        <v>4143135</v>
      </c>
      <c r="AF41" s="1">
        <v>3926648</v>
      </c>
      <c r="AG41" s="1">
        <v>6645400</v>
      </c>
      <c r="AH41" s="1">
        <v>18205000</v>
      </c>
      <c r="AI41" s="1">
        <v>48750000</v>
      </c>
      <c r="AJ41" s="1">
        <v>62995000</v>
      </c>
      <c r="AK41" s="1">
        <v>48216000</v>
      </c>
      <c r="AL41" s="1">
        <v>95217000</v>
      </c>
      <c r="AM41" s="1">
        <v>103983000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v>1125059</v>
      </c>
      <c r="AD42" s="1">
        <v>1125059</v>
      </c>
      <c r="AE42" s="1">
        <v>1125059</v>
      </c>
      <c r="AF42" s="1">
        <v>1114601</v>
      </c>
      <c r="AG42" s="1">
        <v>1114601</v>
      </c>
      <c r="AH42" s="1">
        <v>1115000</v>
      </c>
      <c r="AI42" s="1">
        <v>10492000</v>
      </c>
      <c r="AJ42" s="1">
        <v>107075000</v>
      </c>
      <c r="AK42" s="1">
        <v>108536000</v>
      </c>
      <c r="AL42" s="1">
        <v>109071000</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t="s">
        <v>92</v>
      </c>
      <c r="T43" s="1" t="s">
        <v>92</v>
      </c>
      <c r="U43" s="1" t="s">
        <v>92</v>
      </c>
      <c r="V43" s="1" t="s">
        <v>92</v>
      </c>
      <c r="W43" s="1" t="s">
        <v>92</v>
      </c>
      <c r="X43" s="1" t="s">
        <v>92</v>
      </c>
      <c r="Y43" s="1">
        <v>1062336</v>
      </c>
      <c r="Z43" s="1">
        <v>73245</v>
      </c>
      <c r="AA43" s="1">
        <v>131152</v>
      </c>
      <c r="AB43" s="1">
        <v>82057</v>
      </c>
      <c r="AC43" s="1">
        <v>416882</v>
      </c>
      <c r="AD43" s="1" t="s">
        <v>92</v>
      </c>
      <c r="AE43" s="1">
        <v>815937</v>
      </c>
      <c r="AF43" s="1" t="s">
        <v>92</v>
      </c>
      <c r="AG43" s="1" t="s">
        <v>92</v>
      </c>
      <c r="AH43" s="1">
        <v>1202000</v>
      </c>
      <c r="AI43" s="1">
        <v>9398000</v>
      </c>
      <c r="AJ43" s="1" t="s">
        <v>92</v>
      </c>
      <c r="AK43" s="1">
        <v>1978000</v>
      </c>
      <c r="AL43" s="1">
        <v>3054000</v>
      </c>
      <c r="AM43" s="1">
        <v>18584000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t="s">
        <v>92</v>
      </c>
      <c r="R44" s="10" t="s">
        <v>92</v>
      </c>
      <c r="S44" s="10" t="s">
        <v>92</v>
      </c>
      <c r="T44" s="10" t="s">
        <v>92</v>
      </c>
      <c r="U44" s="10" t="s">
        <v>92</v>
      </c>
      <c r="V44" s="10" t="s">
        <v>92</v>
      </c>
      <c r="W44" s="10" t="s">
        <v>92</v>
      </c>
      <c r="X44" s="10" t="s">
        <v>92</v>
      </c>
      <c r="Y44" s="10">
        <v>29545223</v>
      </c>
      <c r="Z44" s="10">
        <v>9854674</v>
      </c>
      <c r="AA44" s="10">
        <v>9445546</v>
      </c>
      <c r="AB44" s="10">
        <v>26259026</v>
      </c>
      <c r="AC44" s="10">
        <v>21038687</v>
      </c>
      <c r="AD44" s="10">
        <v>21977711</v>
      </c>
      <c r="AE44" s="10">
        <v>32898890</v>
      </c>
      <c r="AF44" s="10">
        <v>50053218</v>
      </c>
      <c r="AG44" s="10">
        <v>57177890</v>
      </c>
      <c r="AH44" s="10">
        <v>100102000</v>
      </c>
      <c r="AI44" s="10">
        <v>188287000</v>
      </c>
      <c r="AJ44" s="10">
        <v>473715000</v>
      </c>
      <c r="AK44" s="10">
        <v>439776000</v>
      </c>
      <c r="AL44" s="10">
        <v>635584000</v>
      </c>
      <c r="AM44" s="10">
        <v>633401000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6898382</v>
      </c>
      <c r="M45" s="1">
        <v>6162569</v>
      </c>
      <c r="N45" s="1">
        <v>4609525</v>
      </c>
      <c r="O45" s="1">
        <v>4547643</v>
      </c>
      <c r="P45" s="1">
        <v>4718604</v>
      </c>
      <c r="Q45" s="1">
        <v>4113200</v>
      </c>
      <c r="R45" s="1">
        <v>2658274</v>
      </c>
      <c r="S45" s="1">
        <v>2573390</v>
      </c>
      <c r="T45" s="1">
        <v>2320309</v>
      </c>
      <c r="U45" s="1">
        <v>1599533</v>
      </c>
      <c r="V45" s="1">
        <v>1930089</v>
      </c>
      <c r="W45" s="1">
        <v>1894465</v>
      </c>
      <c r="X45" s="1">
        <v>1192283</v>
      </c>
      <c r="Y45" s="1">
        <v>1239811</v>
      </c>
      <c r="Z45" s="1">
        <v>1204021</v>
      </c>
      <c r="AA45" s="1">
        <v>1200916</v>
      </c>
      <c r="AB45" s="1">
        <v>1173231</v>
      </c>
      <c r="AC45" s="1">
        <v>66103</v>
      </c>
      <c r="AD45" s="1">
        <v>81132</v>
      </c>
      <c r="AE45" s="1">
        <v>89107</v>
      </c>
      <c r="AF45" s="1">
        <v>260901</v>
      </c>
      <c r="AG45" s="1">
        <v>1168281</v>
      </c>
      <c r="AH45" s="1">
        <v>19516000</v>
      </c>
      <c r="AI45" s="1">
        <v>89105000</v>
      </c>
      <c r="AJ45" s="1">
        <v>120481000</v>
      </c>
      <c r="AK45" s="1">
        <v>127386000</v>
      </c>
      <c r="AL45" s="1">
        <v>125938000</v>
      </c>
      <c r="AM45" s="1">
        <v>88003000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t="s">
        <v>92</v>
      </c>
      <c r="AB48" s="1" t="s">
        <v>92</v>
      </c>
      <c r="AC48" s="1" t="s">
        <v>92</v>
      </c>
      <c r="AD48" s="1" t="s">
        <v>92</v>
      </c>
      <c r="AE48" s="1" t="s">
        <v>92</v>
      </c>
      <c r="AF48" s="1" t="s">
        <v>92</v>
      </c>
      <c r="AG48" s="1" t="s">
        <v>92</v>
      </c>
      <c r="AH48" s="1" t="s">
        <v>92</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v>3874788</v>
      </c>
      <c r="AH50" s="1">
        <v>6992000</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c r="R51" s="1" t="s">
        <v>92</v>
      </c>
      <c r="S51" s="1" t="s">
        <v>92</v>
      </c>
      <c r="T51" s="1" t="s">
        <v>92</v>
      </c>
      <c r="U51" s="1" t="s">
        <v>92</v>
      </c>
      <c r="V51" s="1" t="s">
        <v>92</v>
      </c>
      <c r="W51" s="1" t="s">
        <v>92</v>
      </c>
      <c r="X51" s="1" t="s">
        <v>92</v>
      </c>
      <c r="Y51" s="1" t="s">
        <v>92</v>
      </c>
      <c r="Z51" s="1">
        <v>15728925</v>
      </c>
      <c r="AA51" s="1">
        <v>14342898</v>
      </c>
      <c r="AB51" s="1" t="s">
        <v>92</v>
      </c>
      <c r="AC51" s="1">
        <v>82082</v>
      </c>
      <c r="AD51" s="1">
        <v>298105</v>
      </c>
      <c r="AE51" s="1">
        <v>114491</v>
      </c>
      <c r="AF51" s="1">
        <v>121426</v>
      </c>
      <c r="AG51" s="1">
        <v>232970</v>
      </c>
      <c r="AH51" s="1">
        <v>850000</v>
      </c>
      <c r="AI51" s="1">
        <v>7683000</v>
      </c>
      <c r="AJ51" s="1">
        <v>3980000</v>
      </c>
      <c r="AK51" s="1">
        <v>4473000</v>
      </c>
      <c r="AL51" s="1">
        <v>2542000</v>
      </c>
      <c r="AM51" s="1">
        <v>156023000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c r="R52" s="1" t="s">
        <v>92</v>
      </c>
      <c r="S52" s="1" t="s">
        <v>92</v>
      </c>
      <c r="T52" s="1" t="s">
        <v>92</v>
      </c>
      <c r="U52" s="1" t="s">
        <v>92</v>
      </c>
      <c r="V52" s="1" t="s">
        <v>92</v>
      </c>
      <c r="W52" s="1" t="s">
        <v>92</v>
      </c>
      <c r="X52" s="1" t="s">
        <v>92</v>
      </c>
      <c r="Y52" s="1">
        <v>1239811</v>
      </c>
      <c r="Z52" s="1">
        <v>16932946</v>
      </c>
      <c r="AA52" s="1">
        <v>15543814</v>
      </c>
      <c r="AB52" s="1">
        <v>1173231</v>
      </c>
      <c r="AC52" s="1">
        <v>148185</v>
      </c>
      <c r="AD52" s="1">
        <v>379237</v>
      </c>
      <c r="AE52" s="1">
        <v>203598</v>
      </c>
      <c r="AF52" s="1">
        <v>382327</v>
      </c>
      <c r="AG52" s="1">
        <v>5276039</v>
      </c>
      <c r="AH52" s="1">
        <v>27358000</v>
      </c>
      <c r="AI52" s="1">
        <v>96788000</v>
      </c>
      <c r="AJ52" s="1">
        <v>124461000</v>
      </c>
      <c r="AK52" s="1">
        <v>131859000</v>
      </c>
      <c r="AL52" s="1">
        <v>128480000</v>
      </c>
      <c r="AM52" s="1">
        <v>244026000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v>13901804</v>
      </c>
      <c r="M53" s="1">
        <v>13710234</v>
      </c>
      <c r="N53" s="1">
        <v>16673289</v>
      </c>
      <c r="O53" s="1">
        <v>18856414</v>
      </c>
      <c r="P53" s="1">
        <v>15876606</v>
      </c>
      <c r="Q53" s="1">
        <v>15329316</v>
      </c>
      <c r="R53" s="1">
        <v>17628181</v>
      </c>
      <c r="S53" s="1">
        <v>18735307</v>
      </c>
      <c r="T53" s="1">
        <v>18321900</v>
      </c>
      <c r="U53" s="1">
        <v>31149178</v>
      </c>
      <c r="V53" s="1">
        <v>32304893</v>
      </c>
      <c r="W53" s="1">
        <v>32467548</v>
      </c>
      <c r="X53" s="1">
        <v>32656735</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13901804</v>
      </c>
      <c r="M54" s="11">
        <v>13710234</v>
      </c>
      <c r="N54" s="11">
        <v>16673289</v>
      </c>
      <c r="O54" s="11">
        <v>18856414</v>
      </c>
      <c r="P54" s="11">
        <v>15876606</v>
      </c>
      <c r="Q54" s="11">
        <v>15329316</v>
      </c>
      <c r="R54" s="11">
        <v>17628181</v>
      </c>
      <c r="S54" s="11">
        <v>18735307</v>
      </c>
      <c r="T54" s="11">
        <v>18321900</v>
      </c>
      <c r="U54" s="11">
        <v>31149178</v>
      </c>
      <c r="V54" s="11">
        <v>32304893</v>
      </c>
      <c r="W54" s="11">
        <v>32467548</v>
      </c>
      <c r="X54" s="11">
        <v>32656735</v>
      </c>
      <c r="Y54" s="11">
        <v>30785034</v>
      </c>
      <c r="Z54" s="11">
        <v>26787620</v>
      </c>
      <c r="AA54" s="11">
        <v>24989360</v>
      </c>
      <c r="AB54" s="11">
        <v>27432257</v>
      </c>
      <c r="AC54" s="11">
        <v>21186872</v>
      </c>
      <c r="AD54" s="11">
        <v>22356948</v>
      </c>
      <c r="AE54" s="11">
        <v>33102488</v>
      </c>
      <c r="AF54" s="11">
        <v>50435545</v>
      </c>
      <c r="AG54" s="11">
        <v>62453929</v>
      </c>
      <c r="AH54" s="11">
        <v>127460000</v>
      </c>
      <c r="AI54" s="11">
        <v>285075000</v>
      </c>
      <c r="AJ54" s="11">
        <v>598176000</v>
      </c>
      <c r="AK54" s="11">
        <v>571635000</v>
      </c>
      <c r="AL54" s="11">
        <v>764064000</v>
      </c>
      <c r="AM54" s="11">
        <v>877427000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55046</v>
      </c>
      <c r="M55" s="1">
        <v>70034</v>
      </c>
      <c r="N55" s="1">
        <v>93072</v>
      </c>
      <c r="O55" s="1">
        <v>9064</v>
      </c>
      <c r="P55" s="1">
        <v>80650</v>
      </c>
      <c r="Q55" s="1">
        <v>51711</v>
      </c>
      <c r="R55" s="1">
        <v>7537</v>
      </c>
      <c r="S55" s="1">
        <v>10120</v>
      </c>
      <c r="T55" s="1">
        <v>31434</v>
      </c>
      <c r="U55" s="1">
        <v>562855</v>
      </c>
      <c r="V55" s="1">
        <v>827911</v>
      </c>
      <c r="W55" s="1">
        <v>382153</v>
      </c>
      <c r="X55" s="1">
        <v>1142444</v>
      </c>
      <c r="Y55" s="1">
        <v>786848</v>
      </c>
      <c r="Z55" s="1">
        <v>753328</v>
      </c>
      <c r="AA55" s="1">
        <v>976202</v>
      </c>
      <c r="AB55" s="1">
        <v>1079310</v>
      </c>
      <c r="AC55" s="1">
        <v>1075256</v>
      </c>
      <c r="AD55" s="1">
        <v>862364</v>
      </c>
      <c r="AE55" s="1">
        <v>828672</v>
      </c>
      <c r="AF55" s="1">
        <v>868807</v>
      </c>
      <c r="AG55" s="1">
        <v>826771</v>
      </c>
      <c r="AH55" s="1">
        <v>5608000</v>
      </c>
      <c r="AI55" s="1">
        <v>10505000</v>
      </c>
      <c r="AJ55" s="1">
        <v>19193000</v>
      </c>
      <c r="AK55" s="1">
        <v>14680000</v>
      </c>
      <c r="AL55" s="1">
        <v>18008000</v>
      </c>
      <c r="AM55" s="1">
        <v>23897000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t="s">
        <v>92</v>
      </c>
      <c r="AA56" s="1" t="s">
        <v>92</v>
      </c>
      <c r="AB56" s="1" t="s">
        <v>92</v>
      </c>
      <c r="AC56" s="1" t="s">
        <v>92</v>
      </c>
      <c r="AD56" s="1" t="s">
        <v>92</v>
      </c>
      <c r="AE56" s="1" t="s">
        <v>92</v>
      </c>
      <c r="AF56" s="1" t="s">
        <v>92</v>
      </c>
      <c r="AG56" s="1" t="s">
        <v>92</v>
      </c>
      <c r="AH56" s="1" t="s">
        <v>92</v>
      </c>
      <c r="AI56" s="1" t="s">
        <v>92</v>
      </c>
      <c r="AJ56" s="1" t="s">
        <v>92</v>
      </c>
      <c r="AK56" s="1" t="s">
        <v>92</v>
      </c>
      <c r="AL56" s="1" t="s">
        <v>92</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155617</v>
      </c>
      <c r="T57" s="1">
        <v>240083</v>
      </c>
      <c r="U57" s="1">
        <v>43421</v>
      </c>
      <c r="V57" s="1">
        <v>54822</v>
      </c>
      <c r="W57" s="1">
        <v>271580</v>
      </c>
      <c r="X57" s="1">
        <v>75100</v>
      </c>
      <c r="Y57" s="1">
        <v>201863</v>
      </c>
      <c r="Z57" s="1">
        <v>263861</v>
      </c>
      <c r="AA57" s="1">
        <v>236657</v>
      </c>
      <c r="AB57" s="1">
        <v>1477919</v>
      </c>
      <c r="AC57" s="1">
        <v>349703</v>
      </c>
      <c r="AD57" s="1">
        <v>513466</v>
      </c>
      <c r="AE57" s="1">
        <v>566246</v>
      </c>
      <c r="AF57" s="1">
        <v>802201</v>
      </c>
      <c r="AG57" s="1">
        <v>2227587</v>
      </c>
      <c r="AH57" s="1">
        <v>1284000</v>
      </c>
      <c r="AI57" s="1">
        <v>1607000</v>
      </c>
      <c r="AJ57" s="1">
        <v>5271000</v>
      </c>
      <c r="AK57" s="1">
        <v>4054000</v>
      </c>
      <c r="AL57" s="1">
        <v>29083000</v>
      </c>
      <c r="AM57" s="1">
        <v>4809000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v>438374</v>
      </c>
      <c r="Z58" s="1">
        <v>767233</v>
      </c>
      <c r="AA58" s="1">
        <v>755199</v>
      </c>
      <c r="AB58" s="1">
        <v>834120</v>
      </c>
      <c r="AC58" s="1" t="s">
        <v>92</v>
      </c>
      <c r="AD58" s="1" t="s">
        <v>92</v>
      </c>
      <c r="AE58" s="1" t="s">
        <v>92</v>
      </c>
      <c r="AF58" s="1" t="s">
        <v>92</v>
      </c>
      <c r="AG58" s="1" t="s">
        <v>92</v>
      </c>
      <c r="AH58" s="1" t="s">
        <v>92</v>
      </c>
      <c r="AI58" s="1" t="s">
        <v>92</v>
      </c>
      <c r="AJ58" s="1" t="s">
        <v>92</v>
      </c>
      <c r="AK58" s="1" t="s">
        <v>92</v>
      </c>
      <c r="AL58" s="1">
        <v>20449000</v>
      </c>
      <c r="AM58" s="1">
        <v>4488000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v>3544954</v>
      </c>
      <c r="M59" s="1">
        <v>3529966</v>
      </c>
      <c r="N59" s="1">
        <v>4406928</v>
      </c>
      <c r="O59" s="1">
        <v>5190936</v>
      </c>
      <c r="P59" s="1" t="s">
        <v>92</v>
      </c>
      <c r="Q59" s="1" t="s">
        <v>92</v>
      </c>
      <c r="R59" s="1" t="s">
        <v>92</v>
      </c>
      <c r="S59" s="1" t="s">
        <v>92</v>
      </c>
      <c r="T59" s="1" t="s">
        <v>92</v>
      </c>
      <c r="U59" s="1" t="s">
        <v>92</v>
      </c>
      <c r="V59" s="1" t="s">
        <v>92</v>
      </c>
      <c r="W59" s="1" t="s">
        <v>92</v>
      </c>
      <c r="X59" s="1" t="s">
        <v>92</v>
      </c>
      <c r="Y59" s="1">
        <v>5141275</v>
      </c>
      <c r="Z59" s="1">
        <v>4727506</v>
      </c>
      <c r="AA59" s="1">
        <v>4282733</v>
      </c>
      <c r="AB59" s="1" t="s">
        <v>92</v>
      </c>
      <c r="AC59" s="1" t="s">
        <v>92</v>
      </c>
      <c r="AD59" s="1" t="s">
        <v>92</v>
      </c>
      <c r="AE59" s="1" t="s">
        <v>92</v>
      </c>
      <c r="AF59" s="1" t="s">
        <v>92</v>
      </c>
      <c r="AG59" s="1" t="s">
        <v>92</v>
      </c>
      <c r="AH59" s="1" t="s">
        <v>92</v>
      </c>
      <c r="AI59" s="1" t="s">
        <v>92</v>
      </c>
      <c r="AJ59" s="1" t="s">
        <v>92</v>
      </c>
      <c r="AK59" s="1" t="s">
        <v>92</v>
      </c>
      <c r="AL59" s="1" t="s">
        <v>92</v>
      </c>
      <c r="AM59" s="1">
        <v>6401000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3600000</v>
      </c>
      <c r="M60" s="10">
        <v>3600000</v>
      </c>
      <c r="N60" s="10">
        <v>4500000</v>
      </c>
      <c r="O60" s="10">
        <v>5200000</v>
      </c>
      <c r="P60" s="10" t="s">
        <v>92</v>
      </c>
      <c r="Q60" s="10" t="s">
        <v>92</v>
      </c>
      <c r="R60" s="10" t="s">
        <v>92</v>
      </c>
      <c r="S60" s="10" t="s">
        <v>92</v>
      </c>
      <c r="T60" s="10" t="s">
        <v>92</v>
      </c>
      <c r="U60" s="10" t="s">
        <v>92</v>
      </c>
      <c r="V60" s="10" t="s">
        <v>92</v>
      </c>
      <c r="W60" s="10" t="s">
        <v>92</v>
      </c>
      <c r="X60" s="10" t="s">
        <v>92</v>
      </c>
      <c r="Y60" s="10">
        <v>6568360</v>
      </c>
      <c r="Z60" s="10">
        <v>6511928</v>
      </c>
      <c r="AA60" s="10">
        <v>6250791</v>
      </c>
      <c r="AB60" s="10">
        <v>3391349</v>
      </c>
      <c r="AC60" s="10">
        <v>1424959</v>
      </c>
      <c r="AD60" s="10">
        <v>1375830</v>
      </c>
      <c r="AE60" s="10">
        <v>1394918</v>
      </c>
      <c r="AF60" s="10">
        <v>1671008</v>
      </c>
      <c r="AG60" s="10">
        <v>3054358</v>
      </c>
      <c r="AH60" s="10">
        <v>6892000</v>
      </c>
      <c r="AI60" s="10">
        <v>12112000</v>
      </c>
      <c r="AJ60" s="10">
        <v>24464000</v>
      </c>
      <c r="AK60" s="10">
        <v>18734000</v>
      </c>
      <c r="AL60" s="10">
        <v>67540000</v>
      </c>
      <c r="AM60" s="10">
        <v>39595000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t="s">
        <v>92</v>
      </c>
      <c r="AJ61" s="1">
        <v>3367000</v>
      </c>
      <c r="AK61" s="1">
        <v>2821000</v>
      </c>
      <c r="AL61" s="1">
        <v>1445000</v>
      </c>
      <c r="AM61" s="1">
        <v>1955000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v>415060</v>
      </c>
      <c r="X62" s="1">
        <v>413811</v>
      </c>
      <c r="Y62" s="1" t="s">
        <v>92</v>
      </c>
      <c r="Z62" s="1" t="s">
        <v>92</v>
      </c>
      <c r="AA62" s="1" t="s">
        <v>92</v>
      </c>
      <c r="AB62" s="1" t="s">
        <v>92</v>
      </c>
      <c r="AC62" s="1">
        <v>1017693</v>
      </c>
      <c r="AD62" s="1">
        <v>1377577</v>
      </c>
      <c r="AE62" s="1">
        <v>3940353</v>
      </c>
      <c r="AF62" s="1">
        <v>2579406</v>
      </c>
      <c r="AG62" s="1">
        <v>11775049</v>
      </c>
      <c r="AH62" s="1">
        <v>41375000</v>
      </c>
      <c r="AI62" s="1">
        <v>13369000</v>
      </c>
      <c r="AJ62" s="1">
        <v>17381000</v>
      </c>
      <c r="AK62" s="1">
        <v>26168000</v>
      </c>
      <c r="AL62" s="1">
        <v>3809000</v>
      </c>
      <c r="AM62" s="1">
        <v>21708000</v>
      </c>
    </row>
    <row r="63" spans="1:39" ht="19" x14ac:dyDescent="0.25">
      <c r="A63" s="5" t="s">
        <v>54</v>
      </c>
      <c r="B63" s="1" t="s">
        <v>92</v>
      </c>
      <c r="C63" s="1" t="s">
        <v>92</v>
      </c>
      <c r="D63" s="1" t="s">
        <v>92</v>
      </c>
      <c r="E63" s="1" t="s">
        <v>92</v>
      </c>
      <c r="F63" s="1" t="s">
        <v>92</v>
      </c>
      <c r="G63" s="1" t="s">
        <v>92</v>
      </c>
      <c r="H63" s="1" t="s">
        <v>92</v>
      </c>
      <c r="I63" s="1" t="s">
        <v>92</v>
      </c>
      <c r="J63" s="1" t="s">
        <v>92</v>
      </c>
      <c r="K63" s="1" t="s">
        <v>92</v>
      </c>
      <c r="L63" s="1">
        <v>3294317</v>
      </c>
      <c r="M63" s="1">
        <v>3388382</v>
      </c>
      <c r="N63" s="1">
        <v>4291856</v>
      </c>
      <c r="O63" s="1">
        <v>4840479</v>
      </c>
      <c r="P63" s="1">
        <v>4021803</v>
      </c>
      <c r="Q63" s="1">
        <v>3905678</v>
      </c>
      <c r="R63" s="1">
        <v>4402481</v>
      </c>
      <c r="S63" s="1">
        <v>4586451</v>
      </c>
      <c r="T63" s="1">
        <v>4059410</v>
      </c>
      <c r="U63" s="1">
        <v>7837643</v>
      </c>
      <c r="V63" s="1">
        <v>6808490</v>
      </c>
      <c r="W63" s="1">
        <v>6408682</v>
      </c>
      <c r="X63" s="1">
        <v>5964844</v>
      </c>
      <c r="Y63" s="1" t="s">
        <v>92</v>
      </c>
      <c r="Z63" s="1" t="s">
        <v>92</v>
      </c>
      <c r="AA63" s="1" t="s">
        <v>92</v>
      </c>
      <c r="AB63" s="1">
        <v>2953703</v>
      </c>
      <c r="AC63" s="1">
        <v>2274496</v>
      </c>
      <c r="AD63" s="1">
        <v>1673875</v>
      </c>
      <c r="AE63" s="1">
        <v>293140</v>
      </c>
      <c r="AF63" s="1">
        <v>163213</v>
      </c>
      <c r="AG63" s="1" t="s">
        <v>92</v>
      </c>
      <c r="AH63" s="1" t="s">
        <v>92</v>
      </c>
      <c r="AI63" s="1">
        <v>14903000</v>
      </c>
      <c r="AJ63" s="1">
        <v>40827000</v>
      </c>
      <c r="AK63" s="1">
        <v>38728000</v>
      </c>
      <c r="AL63" s="1">
        <v>38948000</v>
      </c>
      <c r="AM63" s="1" t="s">
        <v>92</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t="s">
        <v>92</v>
      </c>
      <c r="T64" s="1" t="s">
        <v>92</v>
      </c>
      <c r="U64" s="1" t="s">
        <v>92</v>
      </c>
      <c r="V64" s="1" t="s">
        <v>92</v>
      </c>
      <c r="W64" s="1" t="s">
        <v>92</v>
      </c>
      <c r="X64" s="1" t="s">
        <v>92</v>
      </c>
      <c r="Y64" s="1">
        <v>692002</v>
      </c>
      <c r="Z64" s="1">
        <v>571695</v>
      </c>
      <c r="AA64" s="1">
        <v>436343</v>
      </c>
      <c r="AB64" s="1">
        <v>539971</v>
      </c>
      <c r="AC64" s="1">
        <v>873579</v>
      </c>
      <c r="AD64" s="1" t="s">
        <v>92</v>
      </c>
      <c r="AE64" s="1">
        <v>754260</v>
      </c>
      <c r="AF64" s="1">
        <v>333239</v>
      </c>
      <c r="AG64" s="1" t="s">
        <v>92</v>
      </c>
      <c r="AH64" s="1" t="s">
        <v>92</v>
      </c>
      <c r="AI64" s="1" t="s">
        <v>92</v>
      </c>
      <c r="AJ64" s="1" t="s">
        <v>92</v>
      </c>
      <c r="AK64" s="1" t="s">
        <v>92</v>
      </c>
      <c r="AL64" s="1">
        <v>611000</v>
      </c>
      <c r="AM64" s="1">
        <v>41282000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t="s">
        <v>92</v>
      </c>
      <c r="R65" s="1" t="s">
        <v>92</v>
      </c>
      <c r="S65" s="1" t="s">
        <v>92</v>
      </c>
      <c r="T65" s="1" t="s">
        <v>92</v>
      </c>
      <c r="U65" s="1" t="s">
        <v>92</v>
      </c>
      <c r="V65" s="1" t="s">
        <v>92</v>
      </c>
      <c r="W65" s="1" t="s">
        <v>92</v>
      </c>
      <c r="X65" s="1" t="s">
        <v>92</v>
      </c>
      <c r="Y65" s="1">
        <v>692002</v>
      </c>
      <c r="Z65" s="1">
        <v>571695</v>
      </c>
      <c r="AA65" s="1">
        <v>436343</v>
      </c>
      <c r="AB65" s="1">
        <v>3493674</v>
      </c>
      <c r="AC65" s="1">
        <v>4165768</v>
      </c>
      <c r="AD65" s="1">
        <v>3051452</v>
      </c>
      <c r="AE65" s="1">
        <v>4987753</v>
      </c>
      <c r="AF65" s="1">
        <v>3075858</v>
      </c>
      <c r="AG65" s="1">
        <v>11775049</v>
      </c>
      <c r="AH65" s="1">
        <v>41375000</v>
      </c>
      <c r="AI65" s="1">
        <v>28272000</v>
      </c>
      <c r="AJ65" s="1">
        <v>61575000</v>
      </c>
      <c r="AK65" s="1">
        <v>67717000</v>
      </c>
      <c r="AL65" s="1">
        <v>44813000</v>
      </c>
      <c r="AM65" s="1">
        <v>64945000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v>7176</v>
      </c>
      <c r="M66" s="1" t="s">
        <v>92</v>
      </c>
      <c r="N66" s="1" t="s">
        <v>92</v>
      </c>
      <c r="O66" s="1">
        <v>14708</v>
      </c>
      <c r="P66" s="1">
        <v>4129836</v>
      </c>
      <c r="Q66" s="1">
        <v>4061009</v>
      </c>
      <c r="R66" s="1">
        <v>4430539</v>
      </c>
      <c r="S66" s="1">
        <v>4752188</v>
      </c>
      <c r="T66" s="1">
        <v>4330927</v>
      </c>
      <c r="U66" s="1">
        <v>8443919</v>
      </c>
      <c r="V66" s="1">
        <v>7691223</v>
      </c>
      <c r="W66" s="1">
        <v>8028146</v>
      </c>
      <c r="X66" s="1">
        <v>7767196</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3607176</v>
      </c>
      <c r="M67" s="10">
        <v>3584578</v>
      </c>
      <c r="N67" s="10">
        <v>4452083</v>
      </c>
      <c r="O67" s="10">
        <v>5214708</v>
      </c>
      <c r="P67" s="10">
        <v>4129836</v>
      </c>
      <c r="Q67" s="10">
        <v>4061009</v>
      </c>
      <c r="R67" s="10">
        <v>4430539</v>
      </c>
      <c r="S67" s="10">
        <v>4752188</v>
      </c>
      <c r="T67" s="10">
        <v>4330927</v>
      </c>
      <c r="U67" s="10">
        <v>8443919</v>
      </c>
      <c r="V67" s="10">
        <v>7691223</v>
      </c>
      <c r="W67" s="10">
        <v>8028146</v>
      </c>
      <c r="X67" s="10">
        <v>7767196</v>
      </c>
      <c r="Y67" s="10">
        <v>7260362</v>
      </c>
      <c r="Z67" s="10">
        <v>7083623</v>
      </c>
      <c r="AA67" s="10">
        <v>6687134</v>
      </c>
      <c r="AB67" s="10">
        <v>6885023</v>
      </c>
      <c r="AC67" s="10">
        <v>5590727</v>
      </c>
      <c r="AD67" s="10">
        <v>4427282</v>
      </c>
      <c r="AE67" s="10">
        <v>6382671</v>
      </c>
      <c r="AF67" s="10">
        <v>4746866</v>
      </c>
      <c r="AG67" s="10">
        <v>14829407</v>
      </c>
      <c r="AH67" s="10">
        <v>48267000</v>
      </c>
      <c r="AI67" s="10">
        <v>40384000</v>
      </c>
      <c r="AJ67" s="10">
        <v>86039000</v>
      </c>
      <c r="AK67" s="10">
        <v>86451000</v>
      </c>
      <c r="AL67" s="10">
        <v>112353000</v>
      </c>
      <c r="AM67" s="10">
        <v>104540000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t="s">
        <v>92</v>
      </c>
      <c r="U68" s="1" t="s">
        <v>92</v>
      </c>
      <c r="V68" s="1" t="s">
        <v>92</v>
      </c>
      <c r="W68" s="1" t="s">
        <v>92</v>
      </c>
      <c r="X68" s="1" t="s">
        <v>92</v>
      </c>
      <c r="Y68" s="1" t="s">
        <v>92</v>
      </c>
      <c r="Z68" s="1" t="s">
        <v>92</v>
      </c>
      <c r="AA68" s="1" t="s">
        <v>92</v>
      </c>
      <c r="AB68" s="1" t="s">
        <v>92</v>
      </c>
      <c r="AC68" s="1" t="s">
        <v>92</v>
      </c>
      <c r="AD68" s="1" t="s">
        <v>92</v>
      </c>
      <c r="AE68" s="1" t="s">
        <v>92</v>
      </c>
      <c r="AF68" s="1" t="s">
        <v>92</v>
      </c>
      <c r="AG68" s="1" t="s">
        <v>92</v>
      </c>
      <c r="AH68" s="1" t="s">
        <v>92</v>
      </c>
      <c r="AI68" s="1" t="s">
        <v>92</v>
      </c>
      <c r="AJ68" s="1" t="s">
        <v>92</v>
      </c>
      <c r="AK68" s="1" t="s">
        <v>92</v>
      </c>
      <c r="AL68" s="1">
        <v>78000</v>
      </c>
      <c r="AM68" s="1">
        <v>78000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c r="W69" s="1" t="s">
        <v>92</v>
      </c>
      <c r="X69" s="1" t="s">
        <v>92</v>
      </c>
      <c r="Y69" s="1" t="s">
        <v>92</v>
      </c>
      <c r="Z69" s="1" t="s">
        <v>92</v>
      </c>
      <c r="AA69" s="1" t="s">
        <v>92</v>
      </c>
      <c r="AB69" s="1" t="s">
        <v>92</v>
      </c>
      <c r="AC69" s="1" t="s">
        <v>92</v>
      </c>
      <c r="AD69" s="1" t="s">
        <v>92</v>
      </c>
      <c r="AE69" s="1" t="s">
        <v>92</v>
      </c>
      <c r="AF69" s="1" t="s">
        <v>92</v>
      </c>
      <c r="AG69" s="1" t="s">
        <v>92</v>
      </c>
      <c r="AH69" s="1" t="s">
        <v>92</v>
      </c>
      <c r="AI69" s="1" t="s">
        <v>92</v>
      </c>
      <c r="AJ69" s="1" t="s">
        <v>92</v>
      </c>
      <c r="AK69" s="1" t="s">
        <v>92</v>
      </c>
      <c r="AL69" s="1">
        <v>668029000</v>
      </c>
      <c r="AM69" s="1">
        <v>866139000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v>-336788</v>
      </c>
      <c r="X70" s="1">
        <v>-257842</v>
      </c>
      <c r="Y70" s="1">
        <v>-629075</v>
      </c>
      <c r="Z70" s="1">
        <v>-488348</v>
      </c>
      <c r="AA70" s="1">
        <v>-515724</v>
      </c>
      <c r="AB70" s="1">
        <v>-834314</v>
      </c>
      <c r="AC70" s="1">
        <v>-953965</v>
      </c>
      <c r="AD70" s="1">
        <v>-622012</v>
      </c>
      <c r="AE70" s="1">
        <v>-1352794</v>
      </c>
      <c r="AF70" s="1">
        <v>-1248906</v>
      </c>
      <c r="AG70" s="1">
        <v>-959563</v>
      </c>
      <c r="AH70" s="1">
        <v>-804000</v>
      </c>
      <c r="AI70" s="1">
        <v>-1078000</v>
      </c>
      <c r="AJ70" s="1">
        <v>-1461000</v>
      </c>
      <c r="AK70" s="1">
        <v>-2693000</v>
      </c>
      <c r="AL70" s="1">
        <v>-1007000</v>
      </c>
      <c r="AM70" s="1">
        <v>2516000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10294628</v>
      </c>
      <c r="M71" s="1">
        <v>10125656</v>
      </c>
      <c r="N71" s="1">
        <v>12221206</v>
      </c>
      <c r="O71" s="1">
        <v>13641706</v>
      </c>
      <c r="P71" s="1">
        <v>11746770</v>
      </c>
      <c r="Q71" s="1">
        <v>11268307</v>
      </c>
      <c r="R71" s="1">
        <v>13197642</v>
      </c>
      <c r="S71" s="1">
        <v>13983119</v>
      </c>
      <c r="T71" s="1">
        <v>13990973</v>
      </c>
      <c r="U71" s="1">
        <v>22705259</v>
      </c>
      <c r="V71" s="1">
        <v>24613670</v>
      </c>
      <c r="W71" s="1">
        <v>24776190</v>
      </c>
      <c r="X71" s="1">
        <v>25147381</v>
      </c>
      <c r="Y71" s="1">
        <v>24153747</v>
      </c>
      <c r="Z71" s="1">
        <v>20192345</v>
      </c>
      <c r="AA71" s="1">
        <v>18817950</v>
      </c>
      <c r="AB71" s="1">
        <v>21381548</v>
      </c>
      <c r="AC71" s="1">
        <v>16550110</v>
      </c>
      <c r="AD71" s="1">
        <v>18551678</v>
      </c>
      <c r="AE71" s="1">
        <v>28072611</v>
      </c>
      <c r="AF71" s="1">
        <v>46937585</v>
      </c>
      <c r="AG71" s="1">
        <v>48584085</v>
      </c>
      <c r="AH71" s="1">
        <v>79997000</v>
      </c>
      <c r="AI71" s="1">
        <v>245769000</v>
      </c>
      <c r="AJ71" s="1">
        <v>513598000</v>
      </c>
      <c r="AK71" s="1">
        <v>487877000</v>
      </c>
      <c r="AL71" s="1">
        <v>-15389000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10294628</v>
      </c>
      <c r="M72" s="10">
        <v>10125656</v>
      </c>
      <c r="N72" s="10">
        <v>12221206</v>
      </c>
      <c r="O72" s="10">
        <v>13641706</v>
      </c>
      <c r="P72" s="10">
        <v>11746770</v>
      </c>
      <c r="Q72" s="10">
        <v>11268307</v>
      </c>
      <c r="R72" s="10">
        <v>13197642</v>
      </c>
      <c r="S72" s="10">
        <v>13983119</v>
      </c>
      <c r="T72" s="10">
        <v>13990973</v>
      </c>
      <c r="U72" s="10">
        <v>22705259</v>
      </c>
      <c r="V72" s="10">
        <v>24613670</v>
      </c>
      <c r="W72" s="10">
        <v>24439402</v>
      </c>
      <c r="X72" s="10">
        <v>24889539</v>
      </c>
      <c r="Y72" s="10">
        <v>23524672</v>
      </c>
      <c r="Z72" s="10">
        <v>19703997</v>
      </c>
      <c r="AA72" s="10">
        <v>18302226</v>
      </c>
      <c r="AB72" s="10">
        <v>20547234</v>
      </c>
      <c r="AC72" s="10">
        <v>15596145</v>
      </c>
      <c r="AD72" s="10">
        <v>17929666</v>
      </c>
      <c r="AE72" s="10">
        <v>26719817</v>
      </c>
      <c r="AF72" s="10">
        <v>45688679</v>
      </c>
      <c r="AG72" s="10">
        <v>47624522</v>
      </c>
      <c r="AH72" s="10">
        <v>79193000</v>
      </c>
      <c r="AI72" s="10">
        <v>244691000</v>
      </c>
      <c r="AJ72" s="10">
        <v>512137000</v>
      </c>
      <c r="AK72" s="10">
        <v>485184000</v>
      </c>
      <c r="AL72" s="10">
        <v>651711000</v>
      </c>
      <c r="AM72" s="10">
        <v>772887000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13901804</v>
      </c>
      <c r="M73" s="11">
        <v>13710234</v>
      </c>
      <c r="N73" s="11">
        <v>16673289</v>
      </c>
      <c r="O73" s="11">
        <v>18856414</v>
      </c>
      <c r="P73" s="11">
        <v>15876606</v>
      </c>
      <c r="Q73" s="11">
        <v>15329316</v>
      </c>
      <c r="R73" s="11">
        <v>17628181</v>
      </c>
      <c r="S73" s="11">
        <v>18735307</v>
      </c>
      <c r="T73" s="11">
        <v>18321900</v>
      </c>
      <c r="U73" s="11">
        <v>31149178</v>
      </c>
      <c r="V73" s="11">
        <v>32304893</v>
      </c>
      <c r="W73" s="11">
        <v>32467548</v>
      </c>
      <c r="X73" s="11">
        <v>32656735</v>
      </c>
      <c r="Y73" s="11">
        <v>30785034</v>
      </c>
      <c r="Z73" s="11">
        <v>26787620</v>
      </c>
      <c r="AA73" s="11">
        <v>24989360</v>
      </c>
      <c r="AB73" s="11">
        <v>27432257</v>
      </c>
      <c r="AC73" s="11">
        <v>21186872</v>
      </c>
      <c r="AD73" s="11">
        <v>22356948</v>
      </c>
      <c r="AE73" s="11">
        <v>33102488</v>
      </c>
      <c r="AF73" s="11">
        <v>50435545</v>
      </c>
      <c r="AG73" s="11">
        <v>62453929</v>
      </c>
      <c r="AH73" s="11">
        <v>127460000</v>
      </c>
      <c r="AI73" s="11">
        <v>285075000</v>
      </c>
      <c r="AJ73" s="11">
        <v>598176000</v>
      </c>
      <c r="AK73" s="11">
        <v>571635000</v>
      </c>
      <c r="AL73" s="11">
        <v>764064000</v>
      </c>
      <c r="AM73" s="11">
        <v>877427000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2800000</v>
      </c>
      <c r="H76" s="1">
        <v>2300000</v>
      </c>
      <c r="I76" s="1">
        <v>2000000</v>
      </c>
      <c r="J76" s="1">
        <v>2500000</v>
      </c>
      <c r="K76" s="1">
        <v>5000000</v>
      </c>
      <c r="L76" s="1">
        <v>3300000</v>
      </c>
      <c r="M76" s="1">
        <v>4300000</v>
      </c>
      <c r="N76" s="1">
        <v>6700000</v>
      </c>
      <c r="O76" s="1">
        <v>6000000</v>
      </c>
      <c r="P76" s="1">
        <v>2900000</v>
      </c>
      <c r="Q76" s="1">
        <v>3758069</v>
      </c>
      <c r="R76" s="1">
        <v>6886513</v>
      </c>
      <c r="S76" s="1">
        <v>4900786</v>
      </c>
      <c r="T76" s="1">
        <v>5330151</v>
      </c>
      <c r="U76" s="1">
        <v>17412958</v>
      </c>
      <c r="V76" s="1">
        <v>8512587</v>
      </c>
      <c r="W76" s="1">
        <v>11569862</v>
      </c>
      <c r="X76" s="1">
        <v>8249688</v>
      </c>
      <c r="Y76" s="1">
        <v>10939773</v>
      </c>
      <c r="Z76" s="1">
        <v>6914043</v>
      </c>
      <c r="AA76" s="1">
        <v>11308711</v>
      </c>
      <c r="AB76" s="1" t="s">
        <v>92</v>
      </c>
      <c r="AC76" s="1">
        <v>19647818</v>
      </c>
      <c r="AD76" s="1">
        <v>27218508</v>
      </c>
      <c r="AE76" s="1">
        <v>34765020</v>
      </c>
      <c r="AF76" s="1">
        <v>50038507</v>
      </c>
      <c r="AG76" s="1">
        <v>37239550</v>
      </c>
      <c r="AH76" s="1">
        <v>76361000</v>
      </c>
      <c r="AI76" s="1">
        <v>209736000</v>
      </c>
      <c r="AJ76" s="1">
        <v>318728000</v>
      </c>
      <c r="AK76" s="1">
        <v>176049000</v>
      </c>
      <c r="AL76" s="1">
        <v>269980000</v>
      </c>
      <c r="AM76" s="1">
        <v>446362000</v>
      </c>
    </row>
    <row r="77" spans="1:39" ht="19" x14ac:dyDescent="0.25">
      <c r="A77" s="5" t="s">
        <v>13</v>
      </c>
      <c r="B77" s="1" t="s">
        <v>92</v>
      </c>
      <c r="C77" s="1" t="s">
        <v>92</v>
      </c>
      <c r="D77" s="1" t="s">
        <v>92</v>
      </c>
      <c r="E77" s="1" t="s">
        <v>92</v>
      </c>
      <c r="F77" s="1" t="s">
        <v>92</v>
      </c>
      <c r="G77" s="1" t="s">
        <v>92</v>
      </c>
      <c r="H77" s="1" t="s">
        <v>92</v>
      </c>
      <c r="I77" s="1" t="s">
        <v>92</v>
      </c>
      <c r="J77" s="1" t="s">
        <v>92</v>
      </c>
      <c r="K77" s="1" t="s">
        <v>92</v>
      </c>
      <c r="L77" s="1">
        <v>11314</v>
      </c>
      <c r="M77" s="1">
        <v>15726</v>
      </c>
      <c r="N77" s="1">
        <v>49201</v>
      </c>
      <c r="O77" s="1">
        <v>60321</v>
      </c>
      <c r="P77" s="1">
        <v>48026</v>
      </c>
      <c r="Q77" s="1">
        <v>44413</v>
      </c>
      <c r="R77" s="1">
        <v>52116</v>
      </c>
      <c r="S77" s="1">
        <v>49965</v>
      </c>
      <c r="T77" s="1">
        <v>50929</v>
      </c>
      <c r="U77" s="1">
        <v>38174</v>
      </c>
      <c r="V77" s="1">
        <v>28791</v>
      </c>
      <c r="W77" s="1">
        <v>37134</v>
      </c>
      <c r="X77" s="1">
        <v>35999</v>
      </c>
      <c r="Y77" s="1">
        <v>36803</v>
      </c>
      <c r="Z77" s="1">
        <v>42142</v>
      </c>
      <c r="AA77" s="1">
        <v>15391</v>
      </c>
      <c r="AB77" s="1">
        <v>12675</v>
      </c>
      <c r="AC77" s="1">
        <v>16504</v>
      </c>
      <c r="AD77" s="1">
        <v>16286</v>
      </c>
      <c r="AE77" s="1">
        <v>19730</v>
      </c>
      <c r="AF77" s="1">
        <v>25374</v>
      </c>
      <c r="AG77" s="1">
        <v>43290</v>
      </c>
      <c r="AH77" s="1">
        <v>376000</v>
      </c>
      <c r="AI77" s="1">
        <v>2583000</v>
      </c>
      <c r="AJ77" s="1" t="s">
        <v>92</v>
      </c>
      <c r="AK77" s="1" t="s">
        <v>92</v>
      </c>
      <c r="AL77" s="1" t="s">
        <v>92</v>
      </c>
      <c r="AM77" s="1">
        <v>15376000</v>
      </c>
    </row>
    <row r="78" spans="1:39" ht="19" x14ac:dyDescent="0.25">
      <c r="A78" s="5" t="s">
        <v>67</v>
      </c>
      <c r="B78" s="1" t="s">
        <v>92</v>
      </c>
      <c r="C78" s="1" t="s">
        <v>92</v>
      </c>
      <c r="D78" s="1" t="s">
        <v>92</v>
      </c>
      <c r="E78" s="1" t="s">
        <v>92</v>
      </c>
      <c r="F78" s="1" t="s">
        <v>92</v>
      </c>
      <c r="G78" s="1">
        <v>-900000</v>
      </c>
      <c r="H78" s="1">
        <v>-500000</v>
      </c>
      <c r="I78" s="1">
        <v>-300000</v>
      </c>
      <c r="J78" s="1">
        <v>-200000</v>
      </c>
      <c r="K78" s="1">
        <v>700000</v>
      </c>
      <c r="L78" s="1">
        <v>-472129</v>
      </c>
      <c r="M78" s="1">
        <v>94065</v>
      </c>
      <c r="N78" s="1">
        <v>903474</v>
      </c>
      <c r="O78" s="1">
        <v>548623</v>
      </c>
      <c r="P78" s="1">
        <v>-818677</v>
      </c>
      <c r="Q78" s="1">
        <v>-116125</v>
      </c>
      <c r="R78" s="1">
        <v>496803</v>
      </c>
      <c r="S78" s="1">
        <v>183970</v>
      </c>
      <c r="T78" s="1">
        <v>-527041</v>
      </c>
      <c r="U78" s="1">
        <v>3778233</v>
      </c>
      <c r="V78" s="1">
        <v>-1029153</v>
      </c>
      <c r="W78" s="1">
        <v>-399808</v>
      </c>
      <c r="X78" s="1">
        <v>-443838</v>
      </c>
      <c r="Y78" s="1">
        <v>-823569</v>
      </c>
      <c r="Z78" s="1">
        <v>-413769</v>
      </c>
      <c r="AA78" s="1">
        <v>-444773</v>
      </c>
      <c r="AB78" s="1">
        <v>-1329030</v>
      </c>
      <c r="AC78" s="1">
        <v>-679207</v>
      </c>
      <c r="AD78" s="1">
        <v>-600621</v>
      </c>
      <c r="AE78" s="1">
        <v>-1380735</v>
      </c>
      <c r="AF78" s="1">
        <v>-129927</v>
      </c>
      <c r="AG78" s="1">
        <v>-4038001</v>
      </c>
      <c r="AH78" s="1">
        <v>-3117000</v>
      </c>
      <c r="AI78" s="1">
        <v>14789000</v>
      </c>
      <c r="AJ78" s="1">
        <v>25924000</v>
      </c>
      <c r="AK78" s="1">
        <v>-2099000</v>
      </c>
      <c r="AL78" s="1">
        <v>220000</v>
      </c>
      <c r="AM78" s="1">
        <v>1263000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t="s">
        <v>92</v>
      </c>
      <c r="AD79" s="1" t="s">
        <v>92</v>
      </c>
      <c r="AE79" s="1" t="s">
        <v>92</v>
      </c>
      <c r="AF79" s="1" t="s">
        <v>92</v>
      </c>
      <c r="AG79" s="1" t="s">
        <v>92</v>
      </c>
      <c r="AH79" s="1" t="s">
        <v>92</v>
      </c>
      <c r="AI79" s="1" t="s">
        <v>92</v>
      </c>
      <c r="AJ79" s="1" t="s">
        <v>92</v>
      </c>
      <c r="AK79" s="1" t="s">
        <v>92</v>
      </c>
      <c r="AL79" s="1">
        <v>28000</v>
      </c>
      <c r="AM79" s="1">
        <v>8432000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t="e">
        <f t="shared" si="6"/>
        <v>#VALUE!</v>
      </c>
      <c r="AD80" s="15" t="e">
        <f t="shared" si="6"/>
        <v>#VALUE!</v>
      </c>
      <c r="AE80" s="15" t="e">
        <f t="shared" si="6"/>
        <v>#VALUE!</v>
      </c>
      <c r="AF80" s="15" t="e">
        <f t="shared" si="6"/>
        <v>#VALUE!</v>
      </c>
      <c r="AG80" s="15" t="e">
        <f t="shared" si="6"/>
        <v>#VALUE!</v>
      </c>
      <c r="AH80" s="15" t="e">
        <f t="shared" si="6"/>
        <v>#VALUE!</v>
      </c>
      <c r="AI80" s="15" t="e">
        <f t="shared" si="6"/>
        <v>#VALUE!</v>
      </c>
      <c r="AJ80" s="15" t="e">
        <f t="shared" si="6"/>
        <v>#VALUE!</v>
      </c>
      <c r="AK80" s="15" t="e">
        <f t="shared" si="6"/>
        <v>#VALUE!</v>
      </c>
      <c r="AL80" s="15">
        <f t="shared" si="6"/>
        <v>6.2090039427175036E-5</v>
      </c>
      <c r="AM80" s="15">
        <f t="shared" si="6"/>
        <v>1.2633686033723791E-2</v>
      </c>
    </row>
    <row r="81" spans="1:47" ht="19" x14ac:dyDescent="0.25">
      <c r="A81" s="5" t="s">
        <v>69</v>
      </c>
      <c r="B81" s="1" t="s">
        <v>92</v>
      </c>
      <c r="C81" s="1" t="s">
        <v>92</v>
      </c>
      <c r="D81" s="1" t="s">
        <v>92</v>
      </c>
      <c r="E81" s="1" t="s">
        <v>92</v>
      </c>
      <c r="F81" s="1" t="s">
        <v>92</v>
      </c>
      <c r="G81" s="1">
        <v>4600000</v>
      </c>
      <c r="H81" s="1">
        <v>3000000</v>
      </c>
      <c r="I81" s="1">
        <v>1800000</v>
      </c>
      <c r="J81" s="1">
        <v>2200000</v>
      </c>
      <c r="K81" s="1">
        <v>-800000</v>
      </c>
      <c r="L81" s="1">
        <v>1844904</v>
      </c>
      <c r="M81" s="1">
        <v>-1079626</v>
      </c>
      <c r="N81" s="1">
        <v>-2866301</v>
      </c>
      <c r="O81" s="1">
        <v>-1301404</v>
      </c>
      <c r="P81" s="1">
        <v>1983192</v>
      </c>
      <c r="Q81" s="1">
        <v>336801</v>
      </c>
      <c r="R81" s="1">
        <v>-1368417</v>
      </c>
      <c r="S81" s="1">
        <v>-311672</v>
      </c>
      <c r="T81" s="1">
        <v>1431610</v>
      </c>
      <c r="U81" s="1">
        <v>-11783600</v>
      </c>
      <c r="V81" s="1">
        <v>2819836</v>
      </c>
      <c r="W81" s="1">
        <v>-839825</v>
      </c>
      <c r="X81" s="1">
        <v>1692945</v>
      </c>
      <c r="Y81" s="1">
        <v>1287956</v>
      </c>
      <c r="Z81" s="1">
        <v>2836211</v>
      </c>
      <c r="AA81" s="1">
        <v>814406</v>
      </c>
      <c r="AB81" s="1">
        <v>4654218</v>
      </c>
      <c r="AC81" s="1">
        <v>923905</v>
      </c>
      <c r="AD81" s="1">
        <v>3428386</v>
      </c>
      <c r="AE81" s="1">
        <v>5443325</v>
      </c>
      <c r="AF81" s="1">
        <v>-366043</v>
      </c>
      <c r="AG81" s="1">
        <v>7704801</v>
      </c>
      <c r="AH81" s="1">
        <v>20214000</v>
      </c>
      <c r="AI81" s="1">
        <v>-35457000</v>
      </c>
      <c r="AJ81" s="1">
        <v>11232000</v>
      </c>
      <c r="AK81" s="1">
        <v>20107000</v>
      </c>
      <c r="AL81" s="1">
        <v>-21322000</v>
      </c>
      <c r="AM81" s="1">
        <v>-24284000</v>
      </c>
    </row>
    <row r="82" spans="1:47" ht="19" x14ac:dyDescent="0.25">
      <c r="A82" s="5" t="s">
        <v>70</v>
      </c>
      <c r="B82" s="1" t="s">
        <v>92</v>
      </c>
      <c r="C82" s="1" t="s">
        <v>92</v>
      </c>
      <c r="D82" s="1" t="s">
        <v>92</v>
      </c>
      <c r="E82" s="1" t="s">
        <v>92</v>
      </c>
      <c r="F82" s="1" t="s">
        <v>92</v>
      </c>
      <c r="G82" s="1">
        <v>2300000</v>
      </c>
      <c r="H82" s="1">
        <v>1500000</v>
      </c>
      <c r="I82" s="1">
        <v>1000000</v>
      </c>
      <c r="J82" s="1">
        <v>1000000</v>
      </c>
      <c r="K82" s="1">
        <v>-500000</v>
      </c>
      <c r="L82" s="1">
        <v>1800000</v>
      </c>
      <c r="M82" s="1">
        <v>-1800000</v>
      </c>
      <c r="N82" s="1">
        <v>-2800000</v>
      </c>
      <c r="O82" s="1">
        <v>-1500000</v>
      </c>
      <c r="P82" s="1">
        <v>2300000</v>
      </c>
      <c r="Q82" s="1">
        <v>-159351</v>
      </c>
      <c r="R82" s="1">
        <v>-2632892</v>
      </c>
      <c r="S82" s="1">
        <v>-599019</v>
      </c>
      <c r="T82" s="1">
        <v>1325830</v>
      </c>
      <c r="U82" s="1">
        <v>-12075489</v>
      </c>
      <c r="V82" s="1">
        <v>2729079</v>
      </c>
      <c r="W82" s="1">
        <v>-1529656</v>
      </c>
      <c r="X82" s="1">
        <v>800570</v>
      </c>
      <c r="Y82" s="1">
        <v>370447</v>
      </c>
      <c r="Z82" s="1">
        <v>-451198</v>
      </c>
      <c r="AA82" s="1" t="s">
        <v>92</v>
      </c>
      <c r="AB82" s="1">
        <v>-637244</v>
      </c>
      <c r="AC82" s="1">
        <v>92408</v>
      </c>
      <c r="AD82" s="1">
        <v>-1240703</v>
      </c>
      <c r="AE82" s="1">
        <v>689129</v>
      </c>
      <c r="AF82" s="1">
        <v>-563991</v>
      </c>
      <c r="AG82" s="1">
        <v>-2874439</v>
      </c>
      <c r="AH82" s="1">
        <v>-12226000</v>
      </c>
      <c r="AI82" s="1">
        <v>-37824000</v>
      </c>
      <c r="AJ82" s="1">
        <v>-13802000</v>
      </c>
      <c r="AK82" s="1">
        <v>18828000</v>
      </c>
      <c r="AL82" s="1">
        <v>-47603000</v>
      </c>
      <c r="AM82" s="1" t="s">
        <v>92</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33" t="s">
        <v>126</v>
      </c>
      <c r="AU83" s="34"/>
    </row>
    <row r="84" spans="1:47" ht="19" x14ac:dyDescent="0.25">
      <c r="A84" s="5" t="s">
        <v>47</v>
      </c>
      <c r="B84" s="1" t="s">
        <v>92</v>
      </c>
      <c r="C84" s="1" t="s">
        <v>92</v>
      </c>
      <c r="D84" s="1" t="s">
        <v>92</v>
      </c>
      <c r="E84" s="1" t="s">
        <v>92</v>
      </c>
      <c r="F84" s="1" t="s">
        <v>92</v>
      </c>
      <c r="G84" s="1" t="s">
        <v>92</v>
      </c>
      <c r="H84" s="1" t="s">
        <v>92</v>
      </c>
      <c r="I84" s="1">
        <v>-100000</v>
      </c>
      <c r="J84" s="1">
        <v>100000</v>
      </c>
      <c r="K84" s="1">
        <v>100000</v>
      </c>
      <c r="L84" s="1" t="s">
        <v>92</v>
      </c>
      <c r="M84" s="1" t="s">
        <v>92</v>
      </c>
      <c r="N84" s="1" t="s">
        <v>92</v>
      </c>
      <c r="O84" s="1">
        <v>-100000</v>
      </c>
      <c r="P84" s="1">
        <v>100000</v>
      </c>
      <c r="Q84" s="1">
        <v>-28939</v>
      </c>
      <c r="R84" s="1">
        <v>-44174</v>
      </c>
      <c r="S84" s="1">
        <v>2583</v>
      </c>
      <c r="T84" s="1">
        <v>21314</v>
      </c>
      <c r="U84" s="1">
        <v>531421</v>
      </c>
      <c r="V84" s="1">
        <v>265056</v>
      </c>
      <c r="W84" s="1">
        <v>186163</v>
      </c>
      <c r="X84" s="1">
        <v>475614</v>
      </c>
      <c r="Y84" s="1" t="s">
        <v>92</v>
      </c>
      <c r="Z84" s="1" t="s">
        <v>92</v>
      </c>
      <c r="AA84" s="1" t="s">
        <v>92</v>
      </c>
      <c r="AB84" s="1" t="s">
        <v>92</v>
      </c>
      <c r="AC84" s="1">
        <v>404585</v>
      </c>
      <c r="AD84" s="1">
        <v>-344671</v>
      </c>
      <c r="AE84" s="1">
        <v>2553084</v>
      </c>
      <c r="AF84" s="1">
        <v>-1629956</v>
      </c>
      <c r="AG84" s="1">
        <v>9219234</v>
      </c>
      <c r="AH84" s="1">
        <v>5093000</v>
      </c>
      <c r="AI84" s="1">
        <v>4783000</v>
      </c>
      <c r="AJ84" s="1">
        <v>7960000</v>
      </c>
      <c r="AK84" s="1">
        <v>-6291000</v>
      </c>
      <c r="AL84" s="1" t="s">
        <v>92</v>
      </c>
      <c r="AM84" s="1">
        <v>-245000</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t="s">
        <v>92</v>
      </c>
      <c r="L85" s="1">
        <v>-1744506</v>
      </c>
      <c r="M85" s="1">
        <v>2264156</v>
      </c>
      <c r="N85" s="1">
        <v>2710661</v>
      </c>
      <c r="O85" s="1">
        <v>1882604</v>
      </c>
      <c r="P85" s="1">
        <v>-2788394</v>
      </c>
      <c r="Q85" s="1">
        <v>713381</v>
      </c>
      <c r="R85" s="1">
        <v>3985715</v>
      </c>
      <c r="S85" s="1">
        <v>881200</v>
      </c>
      <c r="T85" s="1">
        <v>-1262678</v>
      </c>
      <c r="U85" s="1">
        <v>10979130</v>
      </c>
      <c r="V85" s="1">
        <v>-3607191</v>
      </c>
      <c r="W85" s="1">
        <v>1847161</v>
      </c>
      <c r="X85" s="1">
        <v>-859423</v>
      </c>
      <c r="Y85" s="1">
        <v>-77952</v>
      </c>
      <c r="Z85" s="1" t="s">
        <v>92</v>
      </c>
      <c r="AA85" s="1" t="s">
        <v>92</v>
      </c>
      <c r="AB85" s="1">
        <v>36445</v>
      </c>
      <c r="AC85" s="1" t="s">
        <v>92</v>
      </c>
      <c r="AD85" s="1" t="s">
        <v>92</v>
      </c>
      <c r="AE85" s="1" t="s">
        <v>92</v>
      </c>
      <c r="AF85" s="1" t="s">
        <v>92</v>
      </c>
      <c r="AG85" s="1" t="s">
        <v>92</v>
      </c>
      <c r="AH85" s="1" t="s">
        <v>92</v>
      </c>
      <c r="AI85" s="1" t="s">
        <v>92</v>
      </c>
      <c r="AJ85" s="1" t="s">
        <v>92</v>
      </c>
      <c r="AK85" s="1" t="s">
        <v>92</v>
      </c>
      <c r="AL85" s="1" t="s">
        <v>92</v>
      </c>
      <c r="AM85" s="1" t="s">
        <v>92</v>
      </c>
      <c r="AT85" s="23" t="s">
        <v>128</v>
      </c>
      <c r="AU85" s="24">
        <f>AM17</f>
        <v>0</v>
      </c>
    </row>
    <row r="86" spans="1:47" ht="20" x14ac:dyDescent="0.25">
      <c r="A86" s="5" t="s">
        <v>72</v>
      </c>
      <c r="B86" s="1" t="s">
        <v>92</v>
      </c>
      <c r="C86" s="1" t="s">
        <v>92</v>
      </c>
      <c r="D86" s="1" t="s">
        <v>92</v>
      </c>
      <c r="E86" s="1" t="s">
        <v>92</v>
      </c>
      <c r="F86" s="1" t="s">
        <v>92</v>
      </c>
      <c r="G86" s="1">
        <v>-2200000</v>
      </c>
      <c r="H86" s="1">
        <v>-1500000</v>
      </c>
      <c r="I86" s="1">
        <v>-900000</v>
      </c>
      <c r="J86" s="1">
        <v>-1400000</v>
      </c>
      <c r="K86" s="1">
        <v>-1300000</v>
      </c>
      <c r="L86" s="1">
        <v>28901</v>
      </c>
      <c r="M86" s="1">
        <v>-35727</v>
      </c>
      <c r="N86" s="1">
        <v>6741</v>
      </c>
      <c r="O86" s="1">
        <v>33261</v>
      </c>
      <c r="P86" s="1">
        <v>37827</v>
      </c>
      <c r="Q86" s="1" t="s">
        <v>92</v>
      </c>
      <c r="R86" s="1" t="s">
        <v>92</v>
      </c>
      <c r="S86" s="1">
        <v>98165</v>
      </c>
      <c r="T86" s="1">
        <v>232372</v>
      </c>
      <c r="U86" s="1">
        <v>715712</v>
      </c>
      <c r="V86" s="1" t="s">
        <v>92</v>
      </c>
      <c r="W86" s="1" t="s">
        <v>92</v>
      </c>
      <c r="X86" s="1" t="s">
        <v>92</v>
      </c>
      <c r="Y86" s="1" t="s">
        <v>92</v>
      </c>
      <c r="Z86" s="1">
        <v>14311</v>
      </c>
      <c r="AA86" s="1">
        <v>2884</v>
      </c>
      <c r="AB86" s="1">
        <v>20593345</v>
      </c>
      <c r="AC86" s="1">
        <v>2470</v>
      </c>
      <c r="AD86" s="1">
        <v>2795</v>
      </c>
      <c r="AE86" s="1">
        <v>5083</v>
      </c>
      <c r="AF86" s="1">
        <v>-712</v>
      </c>
      <c r="AG86" s="1">
        <v>8201</v>
      </c>
      <c r="AH86" s="1">
        <v>-4000</v>
      </c>
      <c r="AI86" s="1">
        <v>-2000</v>
      </c>
      <c r="AJ86" s="1">
        <v>-13094000</v>
      </c>
      <c r="AK86" s="1">
        <v>12980000</v>
      </c>
      <c r="AL86" s="1">
        <v>16257000</v>
      </c>
      <c r="AM86" s="1" t="s">
        <v>92</v>
      </c>
      <c r="AT86" s="23" t="s">
        <v>129</v>
      </c>
      <c r="AU86" s="24">
        <f>AM56</f>
        <v>0</v>
      </c>
    </row>
    <row r="87" spans="1:47" ht="20" x14ac:dyDescent="0.25">
      <c r="A87" s="6" t="s">
        <v>73</v>
      </c>
      <c r="B87" s="10" t="s">
        <v>92</v>
      </c>
      <c r="C87" s="10" t="s">
        <v>92</v>
      </c>
      <c r="D87" s="10" t="s">
        <v>92</v>
      </c>
      <c r="E87" s="10" t="s">
        <v>92</v>
      </c>
      <c r="F87" s="10" t="s">
        <v>92</v>
      </c>
      <c r="G87" s="10">
        <v>4300000</v>
      </c>
      <c r="H87" s="10">
        <v>3300000</v>
      </c>
      <c r="I87" s="10">
        <v>2600000</v>
      </c>
      <c r="J87" s="10">
        <v>3100000</v>
      </c>
      <c r="K87" s="10">
        <v>3600000</v>
      </c>
      <c r="L87" s="10">
        <v>4712990</v>
      </c>
      <c r="M87" s="10">
        <v>3294438</v>
      </c>
      <c r="N87" s="10">
        <v>4793115</v>
      </c>
      <c r="O87" s="10">
        <v>5340801</v>
      </c>
      <c r="P87" s="10">
        <v>4150368</v>
      </c>
      <c r="Q87" s="10">
        <v>4023158</v>
      </c>
      <c r="R87" s="10">
        <v>6067015</v>
      </c>
      <c r="S87" s="10">
        <v>4921214</v>
      </c>
      <c r="T87" s="10">
        <v>6518021</v>
      </c>
      <c r="U87" s="10">
        <v>10161477</v>
      </c>
      <c r="V87" s="10">
        <v>10332061</v>
      </c>
      <c r="W87" s="10">
        <v>10367363</v>
      </c>
      <c r="X87" s="10">
        <v>9534794</v>
      </c>
      <c r="Y87" s="10">
        <v>11440963</v>
      </c>
      <c r="Z87" s="10">
        <v>9392938</v>
      </c>
      <c r="AA87" s="10">
        <v>11696619</v>
      </c>
      <c r="AB87" s="10">
        <v>23931208</v>
      </c>
      <c r="AC87" s="10">
        <v>19911490</v>
      </c>
      <c r="AD87" s="10">
        <v>30065354</v>
      </c>
      <c r="AE87" s="10">
        <v>38852423</v>
      </c>
      <c r="AF87" s="10">
        <v>49567199</v>
      </c>
      <c r="AG87" s="10">
        <v>40957841</v>
      </c>
      <c r="AH87" s="10">
        <v>93830000</v>
      </c>
      <c r="AI87" s="10">
        <v>191649000</v>
      </c>
      <c r="AJ87" s="10">
        <v>342790000</v>
      </c>
      <c r="AK87" s="10">
        <v>207037000</v>
      </c>
      <c r="AL87" s="10">
        <v>265163000</v>
      </c>
      <c r="AM87" s="10">
        <v>447149000</v>
      </c>
      <c r="AT87" s="23" t="s">
        <v>130</v>
      </c>
      <c r="AU87" s="24">
        <f>AM61</f>
        <v>1955000</v>
      </c>
    </row>
    <row r="88" spans="1:47" ht="20" x14ac:dyDescent="0.25">
      <c r="A88" s="5" t="s">
        <v>74</v>
      </c>
      <c r="B88" s="1" t="s">
        <v>92</v>
      </c>
      <c r="C88" s="1" t="s">
        <v>92</v>
      </c>
      <c r="D88" s="1" t="s">
        <v>92</v>
      </c>
      <c r="E88" s="1" t="s">
        <v>92</v>
      </c>
      <c r="F88" s="1" t="s">
        <v>92</v>
      </c>
      <c r="G88" s="1" t="s">
        <v>92</v>
      </c>
      <c r="H88" s="1" t="s">
        <v>92</v>
      </c>
      <c r="I88" s="1" t="s">
        <v>92</v>
      </c>
      <c r="J88" s="1" t="s">
        <v>92</v>
      </c>
      <c r="K88" s="1" t="s">
        <v>92</v>
      </c>
      <c r="L88" s="1">
        <v>-19394</v>
      </c>
      <c r="M88" s="1">
        <v>-108653</v>
      </c>
      <c r="N88" s="1">
        <v>-78731</v>
      </c>
      <c r="O88" s="1">
        <v>-56243</v>
      </c>
      <c r="P88" s="1">
        <v>-57941</v>
      </c>
      <c r="Q88" s="1">
        <v>-61005</v>
      </c>
      <c r="R88" s="1">
        <v>-151606</v>
      </c>
      <c r="S88" s="1">
        <v>-55224</v>
      </c>
      <c r="T88" s="1">
        <v>-30220</v>
      </c>
      <c r="U88" s="1">
        <v>-33110</v>
      </c>
      <c r="V88" s="1">
        <v>-55486</v>
      </c>
      <c r="W88" s="1">
        <v>-62828</v>
      </c>
      <c r="X88" s="1">
        <v>-27272</v>
      </c>
      <c r="Y88" s="1">
        <v>-6379</v>
      </c>
      <c r="Z88" s="1">
        <v>-29663</v>
      </c>
      <c r="AA88" s="1">
        <v>-27670</v>
      </c>
      <c r="AB88" s="1">
        <v>-37261</v>
      </c>
      <c r="AC88" s="1">
        <v>-50405</v>
      </c>
      <c r="AD88" s="1">
        <v>-54610</v>
      </c>
      <c r="AE88" s="1">
        <v>-53788</v>
      </c>
      <c r="AF88" s="1">
        <v>-221456</v>
      </c>
      <c r="AG88" s="1">
        <v>-976871</v>
      </c>
      <c r="AH88" s="1">
        <v>-18747000</v>
      </c>
      <c r="AI88" s="1">
        <v>-72181000</v>
      </c>
      <c r="AJ88" s="1">
        <v>-37226000</v>
      </c>
      <c r="AK88" s="1">
        <v>-22032000</v>
      </c>
      <c r="AL88" s="1">
        <v>-15548000</v>
      </c>
      <c r="AM88" s="1">
        <v>-19212000</v>
      </c>
      <c r="AT88" s="37" t="s">
        <v>131</v>
      </c>
      <c r="AU88" s="38">
        <f>AU85/(AU86+AU87)</f>
        <v>0</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t="e">
        <f t="shared" si="7"/>
        <v>#VALUE!</v>
      </c>
      <c r="H89" s="15" t="e">
        <f t="shared" si="7"/>
        <v>#VALUE!</v>
      </c>
      <c r="I89" s="15" t="e">
        <f t="shared" si="7"/>
        <v>#VALUE!</v>
      </c>
      <c r="J89" s="15" t="e">
        <f t="shared" si="7"/>
        <v>#VALUE!</v>
      </c>
      <c r="K89" s="15" t="e">
        <f t="shared" si="7"/>
        <v>#VALUE!</v>
      </c>
      <c r="L89" s="15">
        <f t="shared" si="7"/>
        <v>3.0113574166360652E-3</v>
      </c>
      <c r="M89" s="15">
        <f t="shared" si="7"/>
        <v>1.2661915675718007E-2</v>
      </c>
      <c r="N89" s="15">
        <f t="shared" si="7"/>
        <v>6.021474356057272E-3</v>
      </c>
      <c r="O89" s="15">
        <f t="shared" si="7"/>
        <v>5.3668674681550087E-3</v>
      </c>
      <c r="P89" s="15">
        <f t="shared" si="7"/>
        <v>9.7803312055206437E-3</v>
      </c>
      <c r="Q89" s="15">
        <f t="shared" si="7"/>
        <v>7.8221576897240276E-3</v>
      </c>
      <c r="R89" s="15">
        <f t="shared" si="7"/>
        <v>1.1289138848529581E-2</v>
      </c>
      <c r="S89" s="15">
        <f t="shared" si="7"/>
        <v>6.053870502158604E-3</v>
      </c>
      <c r="T89" s="15">
        <f t="shared" si="7"/>
        <v>3.0361701095181319E-3</v>
      </c>
      <c r="U89" s="15">
        <f t="shared" si="7"/>
        <v>1.1362150620731688E-3</v>
      </c>
      <c r="V89" s="15">
        <f t="shared" si="7"/>
        <v>3.6012002096881672E-3</v>
      </c>
      <c r="W89" s="15">
        <f t="shared" si="7"/>
        <v>2.7971793846436866E-3</v>
      </c>
      <c r="X89" s="15">
        <f t="shared" si="7"/>
        <v>1.7634532335396751E-3</v>
      </c>
      <c r="Y89" s="15">
        <f t="shared" si="7"/>
        <v>3.3058209292927452E-4</v>
      </c>
      <c r="Z89" s="15">
        <f t="shared" si="7"/>
        <v>2.2669711406923727E-3</v>
      </c>
      <c r="AA89" s="15">
        <f t="shared" si="7"/>
        <v>1.3789518719882149E-3</v>
      </c>
      <c r="AB89" s="15">
        <f t="shared" si="7"/>
        <v>1.1149058583618642E-3</v>
      </c>
      <c r="AC89" s="15">
        <f t="shared" si="7"/>
        <v>1.546760814958983E-3</v>
      </c>
      <c r="AD89" s="15">
        <f t="shared" si="7"/>
        <v>1.2380672511964317E-3</v>
      </c>
      <c r="AE89" s="15">
        <f t="shared" si="7"/>
        <v>9.7438092627779715E-4</v>
      </c>
      <c r="AF89" s="15">
        <f t="shared" si="7"/>
        <v>2.7885967376908702E-3</v>
      </c>
      <c r="AG89" s="15">
        <f t="shared" si="7"/>
        <v>1.630526158487007E-2</v>
      </c>
      <c r="AH89" s="15">
        <f t="shared" si="7"/>
        <v>0.14166962646131989</v>
      </c>
      <c r="AI89" s="15">
        <f t="shared" si="7"/>
        <v>0.24042702018519752</v>
      </c>
      <c r="AJ89" s="15">
        <f t="shared" si="7"/>
        <v>7.5894604645093941E-2</v>
      </c>
      <c r="AK89" s="15">
        <f t="shared" si="7"/>
        <v>7.2820058568057275E-2</v>
      </c>
      <c r="AL89" s="15">
        <f t="shared" si="7"/>
        <v>3.447771189334705E-2</v>
      </c>
      <c r="AM89" s="15">
        <f t="shared" si="7"/>
        <v>2.8785386157483571E-2</v>
      </c>
      <c r="AT89" s="23" t="s">
        <v>106</v>
      </c>
      <c r="AU89" s="24">
        <f>AM27</f>
        <v>122493000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92</v>
      </c>
      <c r="AM90" s="1" t="s">
        <v>92</v>
      </c>
      <c r="AT90" s="23" t="s">
        <v>19</v>
      </c>
      <c r="AU90" s="24">
        <f>AM25</f>
        <v>568855000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7" t="s">
        <v>132</v>
      </c>
      <c r="AU91" s="38">
        <f>AU89/AU90</f>
        <v>0.21533255399003262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9" t="s">
        <v>133</v>
      </c>
      <c r="AU92" s="40">
        <f>AU88*(1-AU91)</f>
        <v>0</v>
      </c>
    </row>
    <row r="93" spans="1:47" ht="19" x14ac:dyDescent="0.25">
      <c r="A93" s="5" t="s">
        <v>78</v>
      </c>
      <c r="B93" s="1" t="s">
        <v>92</v>
      </c>
      <c r="C93" s="1" t="s">
        <v>92</v>
      </c>
      <c r="D93" s="1" t="s">
        <v>92</v>
      </c>
      <c r="E93" s="1" t="s">
        <v>92</v>
      </c>
      <c r="F93" s="1" t="s">
        <v>92</v>
      </c>
      <c r="G93" s="1" t="s">
        <v>92</v>
      </c>
      <c r="H93" s="1" t="s">
        <v>92</v>
      </c>
      <c r="I93" s="1" t="s">
        <v>92</v>
      </c>
      <c r="J93" s="1" t="s">
        <v>92</v>
      </c>
      <c r="K93" s="1" t="s">
        <v>92</v>
      </c>
      <c r="L93" s="1" t="s">
        <v>92</v>
      </c>
      <c r="M93" s="1">
        <v>19373</v>
      </c>
      <c r="N93" s="1">
        <v>14500</v>
      </c>
      <c r="O93" s="1">
        <v>12987</v>
      </c>
      <c r="P93" s="1">
        <v>15500</v>
      </c>
      <c r="Q93" s="1">
        <v>15674</v>
      </c>
      <c r="R93" s="1">
        <v>13000</v>
      </c>
      <c r="S93" s="1">
        <v>12000</v>
      </c>
      <c r="T93" s="1" t="s">
        <v>92</v>
      </c>
      <c r="U93" s="1" t="s">
        <v>92</v>
      </c>
      <c r="V93" s="1">
        <v>11640</v>
      </c>
      <c r="W93" s="1" t="s">
        <v>92</v>
      </c>
      <c r="X93" s="1" t="s">
        <v>92</v>
      </c>
      <c r="Y93" s="1" t="s">
        <v>92</v>
      </c>
      <c r="Z93" s="1">
        <v>9000</v>
      </c>
      <c r="AA93" s="1">
        <v>12500</v>
      </c>
      <c r="AB93" s="1">
        <v>17250</v>
      </c>
      <c r="AC93" s="1">
        <v>13500</v>
      </c>
      <c r="AD93" s="1">
        <v>20500</v>
      </c>
      <c r="AE93" s="1">
        <v>21000</v>
      </c>
      <c r="AF93" s="1">
        <v>25000</v>
      </c>
      <c r="AG93" s="1">
        <v>18000</v>
      </c>
      <c r="AH93" s="1">
        <v>27000</v>
      </c>
      <c r="AI93" s="1">
        <v>-9352000</v>
      </c>
      <c r="AJ93" s="1">
        <v>-74466000</v>
      </c>
      <c r="AK93" s="1">
        <v>-3966000</v>
      </c>
      <c r="AL93" s="1">
        <v>551000</v>
      </c>
      <c r="AM93" s="1">
        <v>-2189000</v>
      </c>
      <c r="AT93" s="35" t="s">
        <v>134</v>
      </c>
      <c r="AU93" s="36"/>
    </row>
    <row r="94" spans="1:47" ht="20" x14ac:dyDescent="0.25">
      <c r="A94" s="6" t="s">
        <v>79</v>
      </c>
      <c r="B94" s="10" t="s">
        <v>92</v>
      </c>
      <c r="C94" s="10" t="s">
        <v>92</v>
      </c>
      <c r="D94" s="10" t="s">
        <v>92</v>
      </c>
      <c r="E94" s="10" t="s">
        <v>92</v>
      </c>
      <c r="F94" s="10" t="s">
        <v>92</v>
      </c>
      <c r="G94" s="10" t="s">
        <v>92</v>
      </c>
      <c r="H94" s="10" t="s">
        <v>92</v>
      </c>
      <c r="I94" s="10" t="s">
        <v>92</v>
      </c>
      <c r="J94" s="10" t="s">
        <v>92</v>
      </c>
      <c r="K94" s="10" t="s">
        <v>92</v>
      </c>
      <c r="L94" s="10">
        <v>-19394</v>
      </c>
      <c r="M94" s="10">
        <v>-89280</v>
      </c>
      <c r="N94" s="10">
        <v>-64231</v>
      </c>
      <c r="O94" s="10">
        <v>-43256</v>
      </c>
      <c r="P94" s="10">
        <v>-42441</v>
      </c>
      <c r="Q94" s="10">
        <v>-45331</v>
      </c>
      <c r="R94" s="10">
        <v>-138606</v>
      </c>
      <c r="S94" s="10">
        <v>-43224</v>
      </c>
      <c r="T94" s="10">
        <v>-30220</v>
      </c>
      <c r="U94" s="10">
        <v>-33110</v>
      </c>
      <c r="V94" s="10">
        <v>-43846</v>
      </c>
      <c r="W94" s="10">
        <v>-62828</v>
      </c>
      <c r="X94" s="10">
        <v>-27272</v>
      </c>
      <c r="Y94" s="10">
        <v>-6379</v>
      </c>
      <c r="Z94" s="10">
        <v>-20663</v>
      </c>
      <c r="AA94" s="10">
        <v>-15170</v>
      </c>
      <c r="AB94" s="10">
        <v>-20011</v>
      </c>
      <c r="AC94" s="10">
        <v>-36905</v>
      </c>
      <c r="AD94" s="10">
        <v>-34110</v>
      </c>
      <c r="AE94" s="10">
        <v>-32788</v>
      </c>
      <c r="AF94" s="10">
        <v>-196456</v>
      </c>
      <c r="AG94" s="10">
        <v>-958871</v>
      </c>
      <c r="AH94" s="10">
        <v>-18720000</v>
      </c>
      <c r="AI94" s="10">
        <v>-81533000</v>
      </c>
      <c r="AJ94" s="10">
        <v>-111692000</v>
      </c>
      <c r="AK94" s="10">
        <v>-25998000</v>
      </c>
      <c r="AL94" s="10">
        <v>-14997000</v>
      </c>
      <c r="AM94" s="10">
        <v>-21401000</v>
      </c>
      <c r="AT94" s="23" t="s">
        <v>135</v>
      </c>
      <c r="AU94" s="41">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t="s">
        <v>92</v>
      </c>
      <c r="AC95" s="1" t="s">
        <v>92</v>
      </c>
      <c r="AD95" s="1" t="s">
        <v>92</v>
      </c>
      <c r="AE95" s="1" t="s">
        <v>92</v>
      </c>
      <c r="AF95" s="1" t="s">
        <v>92</v>
      </c>
      <c r="AG95" s="1" t="s">
        <v>92</v>
      </c>
      <c r="AH95" s="1" t="s">
        <v>92</v>
      </c>
      <c r="AI95" s="1" t="s">
        <v>92</v>
      </c>
      <c r="AJ95" s="1" t="s">
        <v>92</v>
      </c>
      <c r="AK95" s="1" t="s">
        <v>92</v>
      </c>
      <c r="AL95" s="1" t="s">
        <v>92</v>
      </c>
      <c r="AM95" s="1" t="s">
        <v>92</v>
      </c>
      <c r="AT95" s="23" t="s">
        <v>136</v>
      </c>
      <c r="AU95" s="42" cm="1">
        <f t="array" ref="AU95">_FV(A1,"Beta")</f>
        <v>1.8876999999999999</v>
      </c>
    </row>
    <row r="96" spans="1:47"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41">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v>-3800000</v>
      </c>
      <c r="Q97" s="1">
        <v>-3202690</v>
      </c>
      <c r="R97" s="1">
        <v>-3953656</v>
      </c>
      <c r="S97" s="1">
        <v>-3158314</v>
      </c>
      <c r="T97" s="1">
        <v>-3604427</v>
      </c>
      <c r="U97" s="1">
        <v>-3737308</v>
      </c>
      <c r="V97" s="1">
        <v>-5400790</v>
      </c>
      <c r="W97" s="1">
        <v>-5534661</v>
      </c>
      <c r="X97" s="1">
        <v>-6181717</v>
      </c>
      <c r="Y97" s="1">
        <v>-10048739</v>
      </c>
      <c r="Z97" s="1">
        <v>-8945001</v>
      </c>
      <c r="AA97" s="1">
        <v>-10715045</v>
      </c>
      <c r="AB97" s="1">
        <v>-16030938</v>
      </c>
      <c r="AC97" s="1">
        <v>-20183747</v>
      </c>
      <c r="AD97" s="1">
        <v>-25216940</v>
      </c>
      <c r="AE97" s="1">
        <v>-22963786</v>
      </c>
      <c r="AF97" s="1">
        <v>-28771073</v>
      </c>
      <c r="AG97" s="1">
        <v>-33085867</v>
      </c>
      <c r="AH97" s="1">
        <v>-34267000</v>
      </c>
      <c r="AI97" s="1">
        <v>-38397000</v>
      </c>
      <c r="AJ97" s="1">
        <v>-4353000</v>
      </c>
      <c r="AK97" s="1" t="s">
        <v>92</v>
      </c>
      <c r="AL97" s="1">
        <v>-19684000</v>
      </c>
      <c r="AM97" s="1">
        <v>-87765000</v>
      </c>
      <c r="AT97" s="39" t="s">
        <v>138</v>
      </c>
      <c r="AU97" s="40">
        <f>(AU94)+((AU95)*(AU96-AU94))</f>
        <v>0.12221548500000001</v>
      </c>
    </row>
    <row r="98" spans="1:47" ht="19" x14ac:dyDescent="0.25">
      <c r="A98" s="5" t="s">
        <v>83</v>
      </c>
      <c r="B98" s="1" t="s">
        <v>92</v>
      </c>
      <c r="C98" s="1" t="s">
        <v>92</v>
      </c>
      <c r="D98" s="1" t="s">
        <v>92</v>
      </c>
      <c r="E98" s="1" t="s">
        <v>92</v>
      </c>
      <c r="F98" s="1" t="s">
        <v>92</v>
      </c>
      <c r="G98" s="1">
        <v>-1400000</v>
      </c>
      <c r="H98" s="1">
        <v>-1400000</v>
      </c>
      <c r="I98" s="1">
        <v>-1300000</v>
      </c>
      <c r="J98" s="1">
        <v>-1300000</v>
      </c>
      <c r="K98" s="1">
        <v>-1300000</v>
      </c>
      <c r="L98" s="1">
        <v>-1222802</v>
      </c>
      <c r="M98" s="1">
        <v>-1178802</v>
      </c>
      <c r="N98" s="1">
        <v>-1134882</v>
      </c>
      <c r="O98" s="1">
        <v>-1102802</v>
      </c>
      <c r="P98" s="1">
        <v>-1067202</v>
      </c>
      <c r="Q98" s="1">
        <v>-1033842</v>
      </c>
      <c r="R98" s="1">
        <v>-1003522</v>
      </c>
      <c r="S98" s="1">
        <v>-956995</v>
      </c>
      <c r="T98" s="1">
        <v>-1717870</v>
      </c>
      <c r="U98" s="1">
        <v>-4961364</v>
      </c>
      <c r="V98" s="1">
        <v>-1203386</v>
      </c>
      <c r="W98" s="1">
        <v>-5872681</v>
      </c>
      <c r="X98" s="1">
        <v>-1696780</v>
      </c>
      <c r="Y98" s="1">
        <v>-1884668</v>
      </c>
      <c r="Z98" s="1">
        <v>-1930444</v>
      </c>
      <c r="AA98" s="1">
        <v>-1968061</v>
      </c>
      <c r="AB98" s="1">
        <v>-2000233</v>
      </c>
      <c r="AC98" s="1">
        <v>-4295509</v>
      </c>
      <c r="AD98" s="1" t="s">
        <v>92</v>
      </c>
      <c r="AE98" s="1">
        <v>-2280301</v>
      </c>
      <c r="AF98" s="1">
        <v>-2402460</v>
      </c>
      <c r="AG98" s="1">
        <v>-2507183</v>
      </c>
      <c r="AH98" s="1">
        <v>-10681000</v>
      </c>
      <c r="AI98" s="1">
        <v>-31652000</v>
      </c>
      <c r="AJ98" s="1">
        <v>-46546000</v>
      </c>
      <c r="AK98" s="1">
        <v>-201660000</v>
      </c>
      <c r="AL98" s="1">
        <v>-85264000</v>
      </c>
      <c r="AM98" s="1">
        <v>-247281000</v>
      </c>
      <c r="AT98" s="35" t="s">
        <v>139</v>
      </c>
      <c r="AU98" s="36"/>
    </row>
    <row r="99" spans="1:47" ht="20" x14ac:dyDescent="0.25">
      <c r="A99" s="5" t="s">
        <v>84</v>
      </c>
      <c r="B99" s="1" t="s">
        <v>92</v>
      </c>
      <c r="C99" s="1" t="s">
        <v>92</v>
      </c>
      <c r="D99" s="1" t="s">
        <v>92</v>
      </c>
      <c r="E99" s="1" t="s">
        <v>92</v>
      </c>
      <c r="F99" s="1" t="s">
        <v>92</v>
      </c>
      <c r="G99" s="1">
        <v>-3700000</v>
      </c>
      <c r="H99" s="1">
        <v>-2100000</v>
      </c>
      <c r="I99" s="1">
        <v>-1600000</v>
      </c>
      <c r="J99" s="1">
        <v>-2000000</v>
      </c>
      <c r="K99" s="1">
        <v>-2000000</v>
      </c>
      <c r="L99" s="1">
        <v>-2680652</v>
      </c>
      <c r="M99" s="1">
        <v>-3254443</v>
      </c>
      <c r="N99" s="1">
        <v>-3476309</v>
      </c>
      <c r="O99" s="1">
        <v>-3509959</v>
      </c>
      <c r="P99" s="1">
        <v>34439</v>
      </c>
      <c r="Q99" s="1" t="s">
        <v>92</v>
      </c>
      <c r="R99" s="1" t="s">
        <v>92</v>
      </c>
      <c r="S99" s="1" t="s">
        <v>92</v>
      </c>
      <c r="T99" s="1" t="s">
        <v>92</v>
      </c>
      <c r="U99" s="1" t="s">
        <v>92</v>
      </c>
      <c r="V99" s="1" t="s">
        <v>92</v>
      </c>
      <c r="W99" s="1" t="s">
        <v>92</v>
      </c>
      <c r="X99" s="1" t="s">
        <v>92</v>
      </c>
      <c r="Y99" s="1" t="s">
        <v>92</v>
      </c>
      <c r="Z99" s="1" t="s">
        <v>92</v>
      </c>
      <c r="AA99" s="1" t="s">
        <v>92</v>
      </c>
      <c r="AB99" s="1" t="s">
        <v>92</v>
      </c>
      <c r="AC99" s="1" t="s">
        <v>92</v>
      </c>
      <c r="AD99" s="1" t="s">
        <v>92</v>
      </c>
      <c r="AE99" s="1" t="s">
        <v>92</v>
      </c>
      <c r="AF99" s="1" t="s">
        <v>92</v>
      </c>
      <c r="AG99" s="1" t="s">
        <v>92</v>
      </c>
      <c r="AH99" s="1" t="s">
        <v>92</v>
      </c>
      <c r="AI99" s="1" t="s">
        <v>92</v>
      </c>
      <c r="AJ99" s="1" t="s">
        <v>92</v>
      </c>
      <c r="AK99" s="1" t="s">
        <v>92</v>
      </c>
      <c r="AL99" s="1" t="s">
        <v>92</v>
      </c>
      <c r="AM99" s="1">
        <v>-1762000</v>
      </c>
      <c r="AT99" s="23" t="s">
        <v>140</v>
      </c>
      <c r="AU99" s="24">
        <f>AU86+AU87</f>
        <v>1955000</v>
      </c>
    </row>
    <row r="100" spans="1:47" ht="20" x14ac:dyDescent="0.25">
      <c r="A100" s="6" t="s">
        <v>85</v>
      </c>
      <c r="B100" s="10" t="s">
        <v>92</v>
      </c>
      <c r="C100" s="10" t="s">
        <v>92</v>
      </c>
      <c r="D100" s="10" t="s">
        <v>92</v>
      </c>
      <c r="E100" s="10" t="s">
        <v>92</v>
      </c>
      <c r="F100" s="10" t="s">
        <v>92</v>
      </c>
      <c r="G100" s="10">
        <v>-5100000</v>
      </c>
      <c r="H100" s="10">
        <v>-3500000</v>
      </c>
      <c r="I100" s="10">
        <v>-2900000</v>
      </c>
      <c r="J100" s="10">
        <v>-3300000</v>
      </c>
      <c r="K100" s="10">
        <v>-3300000</v>
      </c>
      <c r="L100" s="10">
        <v>-3903454</v>
      </c>
      <c r="M100" s="10">
        <v>-4433245</v>
      </c>
      <c r="N100" s="10">
        <v>-4611191</v>
      </c>
      <c r="O100" s="10">
        <v>-4612761</v>
      </c>
      <c r="P100" s="10">
        <v>-4832763</v>
      </c>
      <c r="Q100" s="10">
        <v>-4236532</v>
      </c>
      <c r="R100" s="10">
        <v>-4957178</v>
      </c>
      <c r="S100" s="10">
        <v>-4115309</v>
      </c>
      <c r="T100" s="10">
        <v>-5322297</v>
      </c>
      <c r="U100" s="10">
        <v>-8698672</v>
      </c>
      <c r="V100" s="10">
        <v>-6604176</v>
      </c>
      <c r="W100" s="10">
        <v>-11407342</v>
      </c>
      <c r="X100" s="10">
        <v>-7878497</v>
      </c>
      <c r="Y100" s="10">
        <v>-11933407</v>
      </c>
      <c r="Z100" s="10">
        <v>-10875445</v>
      </c>
      <c r="AA100" s="10">
        <v>-12683106</v>
      </c>
      <c r="AB100" s="10">
        <v>-18031171</v>
      </c>
      <c r="AC100" s="10">
        <v>-24479256</v>
      </c>
      <c r="AD100" s="10">
        <v>-25216940</v>
      </c>
      <c r="AE100" s="10">
        <v>-25244087</v>
      </c>
      <c r="AF100" s="10">
        <v>-31173533</v>
      </c>
      <c r="AG100" s="10">
        <v>-35593050</v>
      </c>
      <c r="AH100" s="10">
        <v>-44948000</v>
      </c>
      <c r="AI100" s="10">
        <v>-70049000</v>
      </c>
      <c r="AJ100" s="10">
        <v>-50899000</v>
      </c>
      <c r="AK100" s="10">
        <v>-201660000</v>
      </c>
      <c r="AL100" s="10">
        <v>-104948000</v>
      </c>
      <c r="AM100" s="10">
        <v>-336808000</v>
      </c>
      <c r="AT100" s="37" t="s">
        <v>141</v>
      </c>
      <c r="AU100" s="38">
        <f>AU99/AU103</f>
        <v>1.6101046405111628E-4</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142</v>
      </c>
      <c r="AU101" s="43" cm="1">
        <f t="array" ref="AU101">_FV(A1,"Market cap",TRUE)</f>
        <v>12140112980</v>
      </c>
    </row>
    <row r="102" spans="1:47" ht="20" x14ac:dyDescent="0.25">
      <c r="A102" s="6" t="s">
        <v>87</v>
      </c>
      <c r="B102" s="10" t="s">
        <v>92</v>
      </c>
      <c r="C102" s="10" t="s">
        <v>92</v>
      </c>
      <c r="D102" s="10" t="s">
        <v>92</v>
      </c>
      <c r="E102" s="10" t="s">
        <v>92</v>
      </c>
      <c r="F102" s="10" t="s">
        <v>92</v>
      </c>
      <c r="G102" s="10">
        <v>-5100000</v>
      </c>
      <c r="H102" s="10">
        <v>-3500000</v>
      </c>
      <c r="I102" s="10">
        <v>-2900000</v>
      </c>
      <c r="J102" s="10">
        <v>-3300000</v>
      </c>
      <c r="K102" s="10">
        <v>-3300000</v>
      </c>
      <c r="L102" s="10">
        <v>790142</v>
      </c>
      <c r="M102" s="10">
        <v>-1228087</v>
      </c>
      <c r="N102" s="10">
        <v>117693</v>
      </c>
      <c r="O102" s="10">
        <v>684784</v>
      </c>
      <c r="P102" s="10">
        <v>-724836</v>
      </c>
      <c r="Q102" s="10">
        <v>-258705</v>
      </c>
      <c r="R102" s="10">
        <v>971231</v>
      </c>
      <c r="S102" s="10">
        <v>762681</v>
      </c>
      <c r="T102" s="10">
        <v>1165504</v>
      </c>
      <c r="U102" s="10">
        <v>1429695</v>
      </c>
      <c r="V102" s="10">
        <v>3684039</v>
      </c>
      <c r="W102" s="10">
        <v>-1102807</v>
      </c>
      <c r="X102" s="10">
        <v>1629025</v>
      </c>
      <c r="Y102" s="10">
        <v>-498823</v>
      </c>
      <c r="Z102" s="10">
        <v>-1503170</v>
      </c>
      <c r="AA102" s="10">
        <v>-1001657</v>
      </c>
      <c r="AB102" s="10">
        <v>5880026</v>
      </c>
      <c r="AC102" s="10">
        <v>-4604671</v>
      </c>
      <c r="AD102" s="10">
        <v>4814304</v>
      </c>
      <c r="AE102" s="10">
        <v>13575548</v>
      </c>
      <c r="AF102" s="10">
        <v>18197210</v>
      </c>
      <c r="AG102" s="10">
        <v>4405920</v>
      </c>
      <c r="AH102" s="10">
        <v>30162000</v>
      </c>
      <c r="AI102" s="10">
        <v>40067000</v>
      </c>
      <c r="AJ102" s="10">
        <v>180199000</v>
      </c>
      <c r="AK102" s="10">
        <v>-20621000</v>
      </c>
      <c r="AL102" s="10">
        <v>145218000</v>
      </c>
      <c r="AM102" s="10">
        <v>88940000</v>
      </c>
      <c r="AT102" s="37" t="s">
        <v>143</v>
      </c>
      <c r="AU102" s="38">
        <f>AU101/AU103</f>
        <v>0.99983898953594885</v>
      </c>
    </row>
    <row r="103" spans="1:47" ht="20" x14ac:dyDescent="0.25">
      <c r="A103" s="5" t="s">
        <v>88</v>
      </c>
      <c r="B103" s="1" t="s">
        <v>92</v>
      </c>
      <c r="C103" s="1" t="s">
        <v>92</v>
      </c>
      <c r="D103" s="1" t="s">
        <v>92</v>
      </c>
      <c r="E103" s="1" t="s">
        <v>92</v>
      </c>
      <c r="F103" s="1" t="s">
        <v>92</v>
      </c>
      <c r="G103" s="1">
        <v>3400000</v>
      </c>
      <c r="H103" s="1">
        <v>2700000</v>
      </c>
      <c r="I103" s="1">
        <v>2500000</v>
      </c>
      <c r="J103" s="1">
        <v>2200000</v>
      </c>
      <c r="K103" s="1">
        <v>2000000</v>
      </c>
      <c r="L103" s="1">
        <v>2232843</v>
      </c>
      <c r="M103" s="1">
        <v>3022985</v>
      </c>
      <c r="N103" s="1">
        <v>1794898</v>
      </c>
      <c r="O103" s="1">
        <v>1912591</v>
      </c>
      <c r="P103" s="1">
        <v>2597375</v>
      </c>
      <c r="Q103" s="1">
        <v>1872539</v>
      </c>
      <c r="R103" s="1">
        <v>1613834</v>
      </c>
      <c r="S103" s="1">
        <v>2585065</v>
      </c>
      <c r="T103" s="1">
        <v>3347746</v>
      </c>
      <c r="U103" s="1">
        <v>4513250</v>
      </c>
      <c r="V103" s="1">
        <v>5942945</v>
      </c>
      <c r="W103" s="1">
        <v>9626984</v>
      </c>
      <c r="X103" s="1">
        <v>8524177</v>
      </c>
      <c r="Y103" s="1">
        <v>10153202</v>
      </c>
      <c r="Z103" s="1">
        <v>9654379</v>
      </c>
      <c r="AA103" s="1">
        <v>8151209</v>
      </c>
      <c r="AB103" s="1">
        <v>7149552</v>
      </c>
      <c r="AC103" s="1">
        <v>13029578</v>
      </c>
      <c r="AD103" s="1">
        <v>8424907</v>
      </c>
      <c r="AE103" s="1">
        <v>13239211</v>
      </c>
      <c r="AF103" s="1">
        <v>26814759</v>
      </c>
      <c r="AG103" s="1">
        <v>45011969</v>
      </c>
      <c r="AH103" s="1">
        <v>49418000</v>
      </c>
      <c r="AI103" s="1">
        <v>79580000</v>
      </c>
      <c r="AJ103" s="1">
        <v>123446000</v>
      </c>
      <c r="AK103" s="1">
        <v>303645000</v>
      </c>
      <c r="AL103" s="1">
        <v>283024000</v>
      </c>
      <c r="AM103" s="1">
        <v>428242000</v>
      </c>
      <c r="AT103" s="39" t="s">
        <v>144</v>
      </c>
      <c r="AU103" s="44">
        <f>AU99+AU101</f>
        <v>12142067980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3022985</v>
      </c>
      <c r="M104" s="11">
        <v>1794898</v>
      </c>
      <c r="N104" s="11">
        <v>1912591</v>
      </c>
      <c r="O104" s="11">
        <v>2597375</v>
      </c>
      <c r="P104" s="11">
        <v>1872539</v>
      </c>
      <c r="Q104" s="11">
        <v>1613834</v>
      </c>
      <c r="R104" s="11">
        <v>2585065</v>
      </c>
      <c r="S104" s="11">
        <v>3347746</v>
      </c>
      <c r="T104" s="11">
        <v>4513250</v>
      </c>
      <c r="U104" s="11">
        <v>5942945</v>
      </c>
      <c r="V104" s="11">
        <v>9626984</v>
      </c>
      <c r="W104" s="11">
        <v>8524177</v>
      </c>
      <c r="X104" s="11">
        <v>10153202</v>
      </c>
      <c r="Y104" s="11">
        <v>9654379</v>
      </c>
      <c r="Z104" s="11">
        <v>8151209</v>
      </c>
      <c r="AA104" s="11">
        <v>7149552</v>
      </c>
      <c r="AB104" s="11">
        <v>13029578</v>
      </c>
      <c r="AC104" s="11">
        <v>8424907</v>
      </c>
      <c r="AD104" s="11">
        <v>13239211</v>
      </c>
      <c r="AE104" s="11">
        <v>26814759</v>
      </c>
      <c r="AF104" s="11">
        <v>45011969</v>
      </c>
      <c r="AG104" s="11">
        <v>49417889</v>
      </c>
      <c r="AH104" s="11">
        <v>79580000</v>
      </c>
      <c r="AI104" s="11">
        <v>119647000</v>
      </c>
      <c r="AJ104" s="11">
        <v>303645000</v>
      </c>
      <c r="AK104" s="11">
        <v>283024000</v>
      </c>
      <c r="AL104" s="11">
        <v>428242000</v>
      </c>
      <c r="AM104" s="11">
        <v>517182000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t="e">
        <f>(G106/F106)-1</f>
        <v>#VALUE!</v>
      </c>
      <c r="H105" s="15">
        <f t="shared" ref="H105:AM105" si="8">(H106/G106)-1</f>
        <v>-0.23255813953488369</v>
      </c>
      <c r="I105" s="15">
        <f t="shared" si="8"/>
        <v>-0.21212121212121215</v>
      </c>
      <c r="J105" s="15">
        <f t="shared" si="8"/>
        <v>0.19230769230769229</v>
      </c>
      <c r="K105" s="15">
        <f t="shared" si="8"/>
        <v>0.16129032258064524</v>
      </c>
      <c r="L105" s="15">
        <f t="shared" si="8"/>
        <v>0.30377666666666658</v>
      </c>
      <c r="M105" s="15">
        <f t="shared" si="8"/>
        <v>-0.32124856932722801</v>
      </c>
      <c r="N105" s="15">
        <f t="shared" si="8"/>
        <v>0.47981863182857598</v>
      </c>
      <c r="O105" s="15">
        <f t="shared" si="8"/>
        <v>0.12094347851172071</v>
      </c>
      <c r="P105" s="15">
        <f t="shared" si="8"/>
        <v>-0.22558764611912674</v>
      </c>
      <c r="Q105" s="15">
        <f t="shared" si="8"/>
        <v>-3.1832944118490025E-2</v>
      </c>
      <c r="R105" s="15">
        <f t="shared" si="8"/>
        <v>0.49297843874277447</v>
      </c>
      <c r="S105" s="15">
        <f t="shared" si="8"/>
        <v>-0.17740430120723694</v>
      </c>
      <c r="T105" s="15">
        <f t="shared" si="8"/>
        <v>0.33329517734315117</v>
      </c>
      <c r="U105" s="15">
        <f t="shared" si="8"/>
        <v>0.56114020759884586</v>
      </c>
      <c r="V105" s="15">
        <f t="shared" si="8"/>
        <v>1.4632961068649974E-2</v>
      </c>
      <c r="W105" s="15">
        <f t="shared" si="8"/>
        <v>2.7207508338138453E-3</v>
      </c>
      <c r="X105" s="15">
        <f t="shared" si="8"/>
        <v>-7.7345848211491375E-2</v>
      </c>
      <c r="Y105" s="15">
        <f t="shared" si="8"/>
        <v>0.2026881452391065</v>
      </c>
      <c r="Z105" s="15">
        <f t="shared" si="8"/>
        <v>-0.18114423751664255</v>
      </c>
      <c r="AA105" s="15">
        <f t="shared" si="8"/>
        <v>0.24624653232976712</v>
      </c>
      <c r="AB105" s="15">
        <f t="shared" si="8"/>
        <v>1.0476520207603959</v>
      </c>
      <c r="AC105" s="15">
        <f t="shared" si="8"/>
        <v>-0.1687817420872324</v>
      </c>
      <c r="AD105" s="15">
        <f t="shared" si="8"/>
        <v>0.51103245366504391</v>
      </c>
      <c r="AE105" s="15">
        <f t="shared" si="8"/>
        <v>0.29282482966766832</v>
      </c>
      <c r="AF105" s="15">
        <f t="shared" si="8"/>
        <v>0.27184224393461265</v>
      </c>
      <c r="AG105" s="15">
        <f t="shared" si="8"/>
        <v>-0.18977874140024598</v>
      </c>
      <c r="AH105" s="15">
        <f t="shared" si="8"/>
        <v>0.87796844348698899</v>
      </c>
      <c r="AI105" s="15">
        <f t="shared" si="8"/>
        <v>0.59114579864949457</v>
      </c>
      <c r="AJ105" s="15">
        <f t="shared" si="8"/>
        <v>1.5577058291760135</v>
      </c>
      <c r="AK105" s="15">
        <f t="shared" si="8"/>
        <v>-0.39454582346087885</v>
      </c>
      <c r="AL105" s="15">
        <f t="shared" si="8"/>
        <v>0.34923380449177044</v>
      </c>
      <c r="AM105" s="15">
        <f t="shared" si="8"/>
        <v>0.79037317468902102</v>
      </c>
      <c r="AN105" s="15"/>
      <c r="AO105" s="15"/>
      <c r="AP105" s="15"/>
      <c r="AQ105" s="15"/>
      <c r="AR105" s="15"/>
      <c r="AS105" s="15"/>
      <c r="AT105" s="25" t="s">
        <v>108</v>
      </c>
      <c r="AU105" s="26">
        <f>(AU100*AU92)+(AU102*AU97)</f>
        <v>0.12219580702804593</v>
      </c>
    </row>
    <row r="106" spans="1:47" ht="19" x14ac:dyDescent="0.25">
      <c r="A106" s="5" t="s">
        <v>90</v>
      </c>
      <c r="B106" s="1" t="s">
        <v>92</v>
      </c>
      <c r="C106" s="1" t="s">
        <v>92</v>
      </c>
      <c r="D106" s="1" t="s">
        <v>92</v>
      </c>
      <c r="E106" s="1" t="s">
        <v>92</v>
      </c>
      <c r="F106" s="1" t="s">
        <v>92</v>
      </c>
      <c r="G106" s="1">
        <v>4300000</v>
      </c>
      <c r="H106" s="1">
        <v>3300000</v>
      </c>
      <c r="I106" s="1">
        <v>2600000</v>
      </c>
      <c r="J106" s="1">
        <v>3100000</v>
      </c>
      <c r="K106" s="1">
        <v>3600000</v>
      </c>
      <c r="L106" s="1">
        <v>4693596</v>
      </c>
      <c r="M106" s="1">
        <v>3185785</v>
      </c>
      <c r="N106" s="1">
        <v>4714384</v>
      </c>
      <c r="O106" s="1">
        <v>5284558</v>
      </c>
      <c r="P106" s="1">
        <v>4092427</v>
      </c>
      <c r="Q106" s="1">
        <v>3962153</v>
      </c>
      <c r="R106" s="1">
        <v>5915409</v>
      </c>
      <c r="S106" s="1">
        <v>4865990</v>
      </c>
      <c r="T106" s="1">
        <v>6487801</v>
      </c>
      <c r="U106" s="1">
        <v>10128367</v>
      </c>
      <c r="V106" s="1">
        <v>10276575</v>
      </c>
      <c r="W106" s="1">
        <v>10304535</v>
      </c>
      <c r="X106" s="1">
        <v>9507522</v>
      </c>
      <c r="Y106" s="1">
        <v>11434584</v>
      </c>
      <c r="Z106" s="1">
        <v>9363275</v>
      </c>
      <c r="AA106" s="1">
        <v>11668949</v>
      </c>
      <c r="AB106" s="1">
        <v>23893947</v>
      </c>
      <c r="AC106" s="1">
        <v>19861085</v>
      </c>
      <c r="AD106" s="1">
        <v>30010744</v>
      </c>
      <c r="AE106" s="1">
        <v>38798635</v>
      </c>
      <c r="AF106" s="1">
        <v>49345743</v>
      </c>
      <c r="AG106" s="1">
        <v>39980970</v>
      </c>
      <c r="AH106" s="1">
        <v>75083000</v>
      </c>
      <c r="AI106" s="1">
        <v>119468000</v>
      </c>
      <c r="AJ106" s="1">
        <v>305564000</v>
      </c>
      <c r="AK106" s="1">
        <v>185005000</v>
      </c>
      <c r="AL106" s="1">
        <v>249615000</v>
      </c>
      <c r="AM106" s="1">
        <v>446904000</v>
      </c>
      <c r="AN106" s="45">
        <f>AM106*(1+$AU$106)</f>
        <v>507537546.82155883</v>
      </c>
      <c r="AO106" s="45">
        <f t="shared" ref="AO106:AR106" si="9">AN106*(1+$AU$106)</f>
        <v>576397529.29856527</v>
      </c>
      <c r="AP106" s="45">
        <f t="shared" si="9"/>
        <v>654600066.26524127</v>
      </c>
      <c r="AQ106" s="45">
        <f t="shared" si="9"/>
        <v>743412705.59558749</v>
      </c>
      <c r="AR106" s="45">
        <f t="shared" si="9"/>
        <v>844274969.28638422</v>
      </c>
      <c r="AS106" s="46" t="s">
        <v>146</v>
      </c>
      <c r="AT106" s="47" t="s">
        <v>147</v>
      </c>
      <c r="AU106" s="48">
        <f>(SUM(AN4:AR4)/5)</f>
        <v>0.13567465679778851</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6"/>
      <c r="AO107" s="46"/>
      <c r="AP107" s="46"/>
      <c r="AQ107" s="46"/>
      <c r="AR107" s="49">
        <f>AR106*(1+AU107)/(AU108-AU107)</f>
        <v>8903489460.9068584</v>
      </c>
      <c r="AS107" s="50" t="s">
        <v>148</v>
      </c>
      <c r="AT107" s="51" t="s">
        <v>149</v>
      </c>
      <c r="AU107" s="52">
        <v>2.5000000000000001E-2</v>
      </c>
    </row>
    <row r="108" spans="1:47" ht="19" x14ac:dyDescent="0.25">
      <c r="AN108" s="49">
        <f t="shared" ref="AN108:AP108" si="10">AN107+AN106</f>
        <v>507537546.82155883</v>
      </c>
      <c r="AO108" s="49">
        <f t="shared" si="10"/>
        <v>576397529.29856527</v>
      </c>
      <c r="AP108" s="49">
        <f t="shared" si="10"/>
        <v>654600066.26524127</v>
      </c>
      <c r="AQ108" s="49">
        <f>AQ107+AQ106</f>
        <v>743412705.59558749</v>
      </c>
      <c r="AR108" s="49">
        <f>AR107+AR106</f>
        <v>9747764430.193243</v>
      </c>
      <c r="AS108" s="50" t="s">
        <v>144</v>
      </c>
      <c r="AT108" s="53" t="s">
        <v>150</v>
      </c>
      <c r="AU108" s="54">
        <f>AU105</f>
        <v>0.12219580702804593</v>
      </c>
    </row>
    <row r="109" spans="1:47" ht="19" x14ac:dyDescent="0.25">
      <c r="AN109" s="55" t="s">
        <v>151</v>
      </c>
      <c r="AO109" s="56"/>
    </row>
    <row r="110" spans="1:47" ht="20" x14ac:dyDescent="0.25">
      <c r="AN110" s="57" t="s">
        <v>152</v>
      </c>
      <c r="AO110" s="43">
        <f>NPV(AU108,AN108,AO108,AP108,AQ108,AR108)</f>
        <v>7319183455.7905407</v>
      </c>
    </row>
    <row r="111" spans="1:47" ht="20" x14ac:dyDescent="0.25">
      <c r="AN111" s="57" t="s">
        <v>153</v>
      </c>
      <c r="AO111" s="43">
        <f>AM40</f>
        <v>510834000</v>
      </c>
    </row>
    <row r="112" spans="1:47" ht="20" x14ac:dyDescent="0.25">
      <c r="AN112" s="57" t="s">
        <v>140</v>
      </c>
      <c r="AO112" s="43">
        <f>AU99</f>
        <v>1955000</v>
      </c>
    </row>
    <row r="113" spans="40:41" ht="20" x14ac:dyDescent="0.25">
      <c r="AN113" s="57" t="s">
        <v>154</v>
      </c>
      <c r="AO113" s="43">
        <f>AO110+AO111-AO112</f>
        <v>7828062455.7905407</v>
      </c>
    </row>
    <row r="114" spans="40:41" ht="20" x14ac:dyDescent="0.25">
      <c r="AN114" s="57" t="s">
        <v>159</v>
      </c>
      <c r="AO114" s="58">
        <f>AM34*(1+(AS16*5))</f>
        <v>7600348.5949122943</v>
      </c>
    </row>
    <row r="115" spans="40:41" ht="20" x14ac:dyDescent="0.25">
      <c r="AN115" s="59" t="s">
        <v>155</v>
      </c>
      <c r="AO115" s="60">
        <f>AO113/AO114</f>
        <v>1029.9609758729591</v>
      </c>
    </row>
    <row r="116" spans="40:41" ht="20" x14ac:dyDescent="0.25">
      <c r="AN116" s="57" t="s">
        <v>156</v>
      </c>
      <c r="AO116" s="61" cm="1">
        <f t="array" ref="AO116">_FV(A1,"Price")</f>
        <v>1577.56</v>
      </c>
    </row>
    <row r="117" spans="40:41" ht="20" x14ac:dyDescent="0.25">
      <c r="AN117" s="62" t="s">
        <v>157</v>
      </c>
      <c r="AO117" s="63">
        <f>AO115/AO116-1</f>
        <v>-0.34711771604695918</v>
      </c>
    </row>
    <row r="118" spans="40:41" ht="20" x14ac:dyDescent="0.25">
      <c r="AN118" s="62" t="s">
        <v>158</v>
      </c>
      <c r="AO118" s="64" t="str">
        <f>IF(AO115&gt;AO116,"BUY","SELL")</f>
        <v>SELL</v>
      </c>
    </row>
  </sheetData>
  <mergeCells count="6">
    <mergeCell ref="AT83:AU83"/>
    <mergeCell ref="AT84:AU84"/>
    <mergeCell ref="AT93:AU93"/>
    <mergeCell ref="AT98:AU98"/>
    <mergeCell ref="AT104:AU104"/>
    <mergeCell ref="AN109:AO109"/>
  </mergeCells>
  <hyperlinks>
    <hyperlink ref="A1" r:id="rId1" tooltip="https://roic.ai/company/TPL" display="ROIC.AI | T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97517/000093244004000089/0000932440-04-000089-index.htm" xr:uid="{00000000-0004-0000-0000-000037000000}"/>
    <hyperlink ref="T74" r:id="rId39" tooltip="https://www.sec.gov/Archives/edgar/data/97517/000093244004000089/0000932440-04-000089-index.htm" xr:uid="{00000000-0004-0000-0000-000038000000}"/>
    <hyperlink ref="U36" r:id="rId40" tooltip="https://sec.gov" xr:uid="{00000000-0004-0000-0000-00003A000000}"/>
    <hyperlink ref="U74" r:id="rId41" tooltip="https://sec.gov" xr:uid="{00000000-0004-0000-0000-00003B000000}"/>
    <hyperlink ref="V36" r:id="rId42" tooltip="https://www.sec.gov/Archives/edgar/data/97517/000093244006000125/0000932440-06-000125-index.htm" xr:uid="{00000000-0004-0000-0000-00003D000000}"/>
    <hyperlink ref="V74" r:id="rId43" tooltip="https://www.sec.gov/Archives/edgar/data/97517/000093244006000125/0000932440-06-000125-index.htm" xr:uid="{00000000-0004-0000-0000-00003E000000}"/>
    <hyperlink ref="W36" r:id="rId44" tooltip="https://www.sec.gov/Archives/edgar/data/97517/000093244007000218/0000932440-07-000218-index.htm" xr:uid="{00000000-0004-0000-0000-000040000000}"/>
    <hyperlink ref="W74" r:id="rId45" tooltip="https://www.sec.gov/Archives/edgar/data/97517/000093244007000218/0000932440-07-000218-index.htm" xr:uid="{00000000-0004-0000-0000-000041000000}"/>
    <hyperlink ref="X36" r:id="rId46" tooltip="https://www.sec.gov/Archives/edgar/data/97517/000093244008000195/0000932440-08-000195-index.htm" xr:uid="{00000000-0004-0000-0000-000043000000}"/>
    <hyperlink ref="X74" r:id="rId47" tooltip="https://www.sec.gov/Archives/edgar/data/97517/000093244008000195/0000932440-08-000195-index.htm" xr:uid="{00000000-0004-0000-0000-000044000000}"/>
    <hyperlink ref="Y36" r:id="rId48" tooltip="https://www.sec.gov/Archives/edgar/data/97517/000093244009000215/0000932440-09-000215-index.htm" xr:uid="{00000000-0004-0000-0000-000046000000}"/>
    <hyperlink ref="Y74" r:id="rId49" tooltip="https://www.sec.gov/Archives/edgar/data/97517/000093244009000215/0000932440-09-000215-index.htm" xr:uid="{00000000-0004-0000-0000-000047000000}"/>
    <hyperlink ref="Z36" r:id="rId50" tooltip="https://www.sec.gov/Archives/edgar/data/97517/000093244010000057/0000932440-10-000057-index.htm" xr:uid="{00000000-0004-0000-0000-000049000000}"/>
    <hyperlink ref="Z74" r:id="rId51" tooltip="https://www.sec.gov/Archives/edgar/data/97517/000093244010000057/0000932440-10-000057-index.htm" xr:uid="{00000000-0004-0000-0000-00004A000000}"/>
    <hyperlink ref="AA36" r:id="rId52" tooltip="https://www.sec.gov/Archives/edgar/data/97517/000093244011000107/0000932440-11-000107-index.htm" xr:uid="{00000000-0004-0000-0000-00004C000000}"/>
    <hyperlink ref="AA74" r:id="rId53" tooltip="https://www.sec.gov/Archives/edgar/data/97517/000093244011000107/0000932440-11-000107-index.htm" xr:uid="{00000000-0004-0000-0000-00004D000000}"/>
    <hyperlink ref="AB36" r:id="rId54" tooltip="https://www.sec.gov/Archives/edgar/data/97517/000143774912002194/0001437749-12-002194-index.htm" xr:uid="{00000000-0004-0000-0000-00004F000000}"/>
    <hyperlink ref="AB74" r:id="rId55" tooltip="https://www.sec.gov/Archives/edgar/data/97517/000143774912002194/0001437749-12-002194-index.htm" xr:uid="{00000000-0004-0000-0000-000050000000}"/>
    <hyperlink ref="AC36" r:id="rId56" tooltip="https://www.sec.gov/Archives/edgar/data/97517/000143774913002599/0001437749-13-002599-index.htm" xr:uid="{00000000-0004-0000-0000-000052000000}"/>
    <hyperlink ref="AC74" r:id="rId57" tooltip="https://www.sec.gov/Archives/edgar/data/97517/000143774913002599/0001437749-13-002599-index.htm" xr:uid="{00000000-0004-0000-0000-000053000000}"/>
    <hyperlink ref="AD36" r:id="rId58" tooltip="https://www.sec.gov/Archives/edgar/data/97517/000143774914003082/0001437749-14-003082-index.htm" xr:uid="{00000000-0004-0000-0000-000055000000}"/>
    <hyperlink ref="AD74" r:id="rId59" tooltip="https://www.sec.gov/Archives/edgar/data/97517/000143774914003082/0001437749-14-003082-index.htm" xr:uid="{00000000-0004-0000-0000-000056000000}"/>
    <hyperlink ref="AE36" r:id="rId60" tooltip="https://www.sec.gov/Archives/edgar/data/97517/000143774915003635/0001437749-15-003635-index.htm" xr:uid="{00000000-0004-0000-0000-000058000000}"/>
    <hyperlink ref="AE74" r:id="rId61" tooltip="https://www.sec.gov/Archives/edgar/data/97517/000143774915003635/0001437749-15-003635-index.htm" xr:uid="{00000000-0004-0000-0000-000059000000}"/>
    <hyperlink ref="AF36" r:id="rId62" tooltip="https://www.sec.gov/Archives/edgar/data/97517/000143774916026297/0001437749-16-026297-index.htm" xr:uid="{00000000-0004-0000-0000-00005B000000}"/>
    <hyperlink ref="AF74" r:id="rId63" tooltip="https://www.sec.gov/Archives/edgar/data/97517/000143774916026297/0001437749-16-026297-index.htm" xr:uid="{00000000-0004-0000-0000-00005C000000}"/>
    <hyperlink ref="AG36" r:id="rId64" tooltip="https://www.sec.gov/Archives/edgar/data/97517/000143774917003418/0001437749-17-003418-index.htm" xr:uid="{00000000-0004-0000-0000-00005E000000}"/>
    <hyperlink ref="AG74" r:id="rId65" tooltip="https://www.sec.gov/Archives/edgar/data/97517/000143774917003418/0001437749-17-003418-index.htm" xr:uid="{00000000-0004-0000-0000-00005F000000}"/>
    <hyperlink ref="AH36" r:id="rId66" tooltip="https://www.sec.gov/Archives/edgar/data/97517/000143774918003528/0001437749-18-003528-index.htm" xr:uid="{00000000-0004-0000-0000-000061000000}"/>
    <hyperlink ref="AH74" r:id="rId67" tooltip="https://www.sec.gov/Archives/edgar/data/97517/000143774918003528/0001437749-18-003528-index.htm" xr:uid="{00000000-0004-0000-0000-000062000000}"/>
    <hyperlink ref="AI36" r:id="rId68" tooltip="https://www.sec.gov/Archives/edgar/data/97517/000009751719000015/0000097517-19-000015-index.htm" xr:uid="{00000000-0004-0000-0000-000064000000}"/>
    <hyperlink ref="AI74" r:id="rId69" tooltip="https://www.sec.gov/Archives/edgar/data/97517/000009751719000015/0000097517-19-000015-index.htm" xr:uid="{00000000-0004-0000-0000-000065000000}"/>
    <hyperlink ref="AJ36" r:id="rId70" tooltip="https://www.sec.gov/Archives/edgar/data/97517/000009751720000017/0000097517-20-000017-index.htm" xr:uid="{00000000-0004-0000-0000-000067000000}"/>
    <hyperlink ref="AJ74" r:id="rId71" tooltip="https://www.sec.gov/Archives/edgar/data/97517/000009751720000017/0000097517-20-000017-index.htm" xr:uid="{00000000-0004-0000-0000-000068000000}"/>
    <hyperlink ref="AK36" r:id="rId72" tooltip="https://www.sec.gov/Archives/edgar/data/1811074/000181107421000013/0001811074-21-000013-index.htm" xr:uid="{00000000-0004-0000-0000-00006A000000}"/>
    <hyperlink ref="AK74" r:id="rId73" tooltip="https://www.sec.gov/Archives/edgar/data/1811074/000181107421000013/0001811074-21-000013-index.htm" xr:uid="{00000000-0004-0000-0000-00006B000000}"/>
    <hyperlink ref="AL36" r:id="rId74" tooltip="https://www.sec.gov/Archives/edgar/data/1811074/000181107422000014/0001811074-22-000014-index.htm" xr:uid="{00000000-0004-0000-0000-00006D000000}"/>
    <hyperlink ref="AL74" r:id="rId75" tooltip="https://www.sec.gov/Archives/edgar/data/1811074/000181107422000014/0001811074-22-000014-index.htm" xr:uid="{00000000-0004-0000-0000-00006E000000}"/>
    <hyperlink ref="AM36" r:id="rId76" tooltip="https://www.sec.gov/Archives/edgar/data/1811074/000181107423000014/0001811074-23-000014-index.htm" xr:uid="{00000000-0004-0000-0000-000070000000}"/>
    <hyperlink ref="AM74" r:id="rId77" tooltip="https://www.sec.gov/Archives/edgar/data/1811074/000181107423000014/0001811074-23-000014-index.htm" xr:uid="{00000000-0004-0000-0000-000071000000}"/>
    <hyperlink ref="AN1" r:id="rId78" display="https://finbox.com/NYSE:TPL/explorer/revenue_proj" xr:uid="{28A10274-04FB-6F4F-ADCD-70F55CD3B0D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2023-03-13T11:44:11Z</dcterms:created>
  <dcterms:modified xsi:type="dcterms:W3CDTF">2023-04-20T09:37:25Z</dcterms:modified>
</cp:coreProperties>
</file>