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D32DA9A-DF7B-1840-A52E-37DD14FD8D6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s="1"/>
  <c r="AM101" i="1" a="1"/>
  <c r="AM101" i="1" s="1"/>
  <c r="AM95" i="1" a="1"/>
  <c r="AM95" i="1" s="1"/>
  <c r="AM97" i="1" s="1"/>
  <c r="AM86" i="1"/>
  <c r="AM87" i="1"/>
  <c r="AM99" i="1"/>
  <c r="AM85" i="1"/>
  <c r="AM88" i="1"/>
  <c r="AM89" i="1"/>
  <c r="AM90" i="1"/>
  <c r="AM91" i="1"/>
  <c r="AM92" i="1"/>
  <c r="AF108" i="1"/>
  <c r="AG108" i="1"/>
  <c r="AH108" i="1"/>
  <c r="AI108" i="1"/>
  <c r="AG111" i="1"/>
  <c r="AG112" i="1"/>
  <c r="AK16" i="1"/>
  <c r="AG114" i="1"/>
  <c r="AF4" i="1"/>
  <c r="AG4" i="1"/>
  <c r="AH4" i="1"/>
  <c r="AI4" i="1"/>
  <c r="AJ4" i="1"/>
  <c r="AM106" i="1"/>
  <c r="AK19" i="1"/>
  <c r="AN13" i="1"/>
  <c r="AM13" i="1"/>
  <c r="AL13" i="1"/>
  <c r="AK13" i="1"/>
  <c r="AE89"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16" i="1" l="1"/>
  <c r="AM16" i="1"/>
  <c r="AL16" i="1"/>
  <c r="AM103" i="1"/>
  <c r="AM100" i="1" s="1"/>
  <c r="AM102" i="1" l="1"/>
  <c r="AM105" i="1" s="1"/>
  <c r="AM108" i="1" s="1"/>
  <c r="AJ107" i="1" l="1"/>
  <c r="AJ108" i="1" s="1"/>
  <c r="AG110" i="1" s="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<sst xmlns="http://schemas.openxmlformats.org/spreadsheetml/2006/main" count="915" uniqueCount="160">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</sst>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MCHP</a:t>
            </a:r>
            <a:endParaRPr lang="en-US"/>
          </a:p>
        </c:rich>
      </c:tx>
      <c:layout>
        <c:manualLayout>
          <c:xMode val="edge"/>
          <c:yMode val="edge"/>
          <c:x val="0.45516083623875375"/>
          <c:y val="2.93040319046538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956882255389735E-2"/>
          <c:y val="0.12066498675816292"/>
          <c:w val="0.86230182421227208"/>
          <c:h val="0.74437814306153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88700000</c:v>
                </c:pt>
                <c:pt idx="1">
                  <c:v>138700000</c:v>
                </c:pt>
                <c:pt idx="2">
                  <c:v>208000000</c:v>
                </c:pt>
                <c:pt idx="3">
                  <c:v>285900000</c:v>
                </c:pt>
                <c:pt idx="4">
                  <c:v>334252000</c:v>
                </c:pt>
                <c:pt idx="5">
                  <c:v>396894000</c:v>
                </c:pt>
                <c:pt idx="6">
                  <c:v>406460000</c:v>
                </c:pt>
                <c:pt idx="7">
                  <c:v>495729000</c:v>
                </c:pt>
                <c:pt idx="8">
                  <c:v>715730000</c:v>
                </c:pt>
                <c:pt idx="9">
                  <c:v>571254000</c:v>
                </c:pt>
                <c:pt idx="10">
                  <c:v>651462000</c:v>
                </c:pt>
                <c:pt idx="11">
                  <c:v>699260000</c:v>
                </c:pt>
                <c:pt idx="12">
                  <c:v>846936000</c:v>
                </c:pt>
                <c:pt idx="13">
                  <c:v>927893000</c:v>
                </c:pt>
                <c:pt idx="14">
                  <c:v>1039671000</c:v>
                </c:pt>
                <c:pt idx="15">
                  <c:v>1035737000</c:v>
                </c:pt>
                <c:pt idx="16">
                  <c:v>903297000</c:v>
                </c:pt>
                <c:pt idx="17">
                  <c:v>947729000</c:v>
                </c:pt>
                <c:pt idx="18">
                  <c:v>1487205000</c:v>
                </c:pt>
                <c:pt idx="19">
                  <c:v>1383176000</c:v>
                </c:pt>
                <c:pt idx="20">
                  <c:v>1581623000</c:v>
                </c:pt>
                <c:pt idx="21">
                  <c:v>1931217000</c:v>
                </c:pt>
                <c:pt idx="22">
                  <c:v>2147036000</c:v>
                </c:pt>
                <c:pt idx="23">
                  <c:v>2173334000</c:v>
                </c:pt>
                <c:pt idx="24">
                  <c:v>3407807000</c:v>
                </c:pt>
                <c:pt idx="25">
                  <c:v>3980800000</c:v>
                </c:pt>
                <c:pt idx="26">
                  <c:v>5349500000</c:v>
                </c:pt>
                <c:pt idx="27">
                  <c:v>5274200000</c:v>
                </c:pt>
                <c:pt idx="28">
                  <c:v>5438400000</c:v>
                </c:pt>
                <c:pt idx="29">
                  <c:v>6820900000</c:v>
                </c:pt>
              </c:numCache>
            </c:numRef>
          </c:val>
          <c:extLst>
            <c:ext xmlns:c16="http://schemas.microsoft.com/office/drawing/2014/chart" uri="{C3380CC4-5D6E-409C-BE32-E72D297353CC}">
              <c16:uniqueId val="{00000000-AAC0-9547-A6A6-BDFC6A4D721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7100000</c:v>
                </c:pt>
                <c:pt idx="1">
                  <c:v>31900000</c:v>
                </c:pt>
                <c:pt idx="2">
                  <c:v>66200000</c:v>
                </c:pt>
                <c:pt idx="3">
                  <c:v>90000000</c:v>
                </c:pt>
                <c:pt idx="4">
                  <c:v>109646000</c:v>
                </c:pt>
                <c:pt idx="5">
                  <c:v>141935000</c:v>
                </c:pt>
                <c:pt idx="6">
                  <c:v>133762000</c:v>
                </c:pt>
                <c:pt idx="7">
                  <c:v>208256000</c:v>
                </c:pt>
                <c:pt idx="8">
                  <c:v>300525000</c:v>
                </c:pt>
                <c:pt idx="9">
                  <c:v>236230000</c:v>
                </c:pt>
                <c:pt idx="10">
                  <c:v>227965000</c:v>
                </c:pt>
                <c:pt idx="11">
                  <c:v>289523000</c:v>
                </c:pt>
                <c:pt idx="12">
                  <c:v>397734000</c:v>
                </c:pt>
                <c:pt idx="13">
                  <c:v>469867000</c:v>
                </c:pt>
                <c:pt idx="14">
                  <c:v>517261000</c:v>
                </c:pt>
                <c:pt idx="15">
                  <c:v>451302000</c:v>
                </c:pt>
                <c:pt idx="16">
                  <c:v>357565000</c:v>
                </c:pt>
                <c:pt idx="17">
                  <c:v>359020000</c:v>
                </c:pt>
                <c:pt idx="18">
                  <c:v>588614000</c:v>
                </c:pt>
                <c:pt idx="19">
                  <c:v>513385000</c:v>
                </c:pt>
                <c:pt idx="20">
                  <c:v>397189000</c:v>
                </c:pt>
                <c:pt idx="21">
                  <c:v>670209000</c:v>
                </c:pt>
                <c:pt idx="22">
                  <c:v>689923000</c:v>
                </c:pt>
                <c:pt idx="23">
                  <c:v>668689000</c:v>
                </c:pt>
                <c:pt idx="24">
                  <c:v>699388000</c:v>
                </c:pt>
                <c:pt idx="25">
                  <c:v>1552200000</c:v>
                </c:pt>
                <c:pt idx="26">
                  <c:v>1583800000</c:v>
                </c:pt>
                <c:pt idx="27">
                  <c:v>1863300000</c:v>
                </c:pt>
                <c:pt idx="28">
                  <c:v>1849700000</c:v>
                </c:pt>
                <c:pt idx="29">
                  <c:v>2871500000</c:v>
                </c:pt>
              </c:numCache>
            </c:numRef>
          </c:val>
          <c:extLst>
            <c:ext xmlns:c16="http://schemas.microsoft.com/office/drawing/2014/chart" uri="{C3380CC4-5D6E-409C-BE32-E72D297353CC}">
              <c16:uniqueId val="{00000001-AAC0-9547-A6A6-BDFC6A4D721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5100000</c:v>
                </c:pt>
                <c:pt idx="1">
                  <c:v>-900000</c:v>
                </c:pt>
                <c:pt idx="2">
                  <c:v>-27700000</c:v>
                </c:pt>
                <c:pt idx="3">
                  <c:v>-42400000</c:v>
                </c:pt>
                <c:pt idx="4">
                  <c:v>-1426000</c:v>
                </c:pt>
                <c:pt idx="5">
                  <c:v>-8760000</c:v>
                </c:pt>
                <c:pt idx="6">
                  <c:v>62997000</c:v>
                </c:pt>
                <c:pt idx="7">
                  <c:v>27331000</c:v>
                </c:pt>
                <c:pt idx="8">
                  <c:v>-186783000</c:v>
                </c:pt>
                <c:pt idx="9">
                  <c:v>134136000</c:v>
                </c:pt>
                <c:pt idx="10">
                  <c:v>179800000</c:v>
                </c:pt>
                <c:pt idx="11">
                  <c:v>279573000</c:v>
                </c:pt>
                <c:pt idx="12">
                  <c:v>289499000</c:v>
                </c:pt>
                <c:pt idx="13">
                  <c:v>361029000</c:v>
                </c:pt>
                <c:pt idx="14">
                  <c:v>369730000</c:v>
                </c:pt>
                <c:pt idx="15">
                  <c:v>377480000</c:v>
                </c:pt>
                <c:pt idx="16">
                  <c:v>206284000</c:v>
                </c:pt>
                <c:pt idx="17">
                  <c:v>404443000</c:v>
                </c:pt>
                <c:pt idx="18">
                  <c:v>458207000</c:v>
                </c:pt>
                <c:pt idx="19">
                  <c:v>334088000</c:v>
                </c:pt>
                <c:pt idx="20">
                  <c:v>395361000</c:v>
                </c:pt>
                <c:pt idx="21">
                  <c:v>563492000</c:v>
                </c:pt>
                <c:pt idx="22">
                  <c:v>571710000</c:v>
                </c:pt>
                <c:pt idx="23">
                  <c:v>646588000</c:v>
                </c:pt>
                <c:pt idx="24">
                  <c:v>984142000</c:v>
                </c:pt>
                <c:pt idx="25">
                  <c:v>1212800000</c:v>
                </c:pt>
                <c:pt idx="26">
                  <c:v>1445900000</c:v>
                </c:pt>
                <c:pt idx="27">
                  <c:v>1476200000</c:v>
                </c:pt>
                <c:pt idx="28">
                  <c:v>1823900000</c:v>
                </c:pt>
                <c:pt idx="29">
                  <c:v>2472600000</c:v>
                </c:pt>
              </c:numCache>
            </c:numRef>
          </c:val>
          <c:extLst>
            <c:ext xmlns:c16="http://schemas.microsoft.com/office/drawing/2014/chart" uri="{C3380CC4-5D6E-409C-BE32-E72D297353CC}">
              <c16:uniqueId val="{00000002-AAC0-9547-A6A6-BDFC6A4D7217}"/>
            </c:ext>
          </c:extLst>
        </c:ser>
        <c:dLbls>
          <c:showLegendKey val="0"/>
          <c:showVal val="0"/>
          <c:showCatName val="0"/>
          <c:showSerName val="0"/>
          <c:showPercent val="0"/>
          <c:showBubbleSize val="0"/>
        </c:dLbls>
        <c:gapWidth val="100"/>
        <c:overlap val="-24"/>
        <c:axId val="1540387760"/>
        <c:axId val="1510854800"/>
      </c:barChart>
      <c:catAx>
        <c:axId val="1540387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0854800"/>
        <c:crosses val="autoZero"/>
        <c:auto val="1"/>
        <c:lblAlgn val="ctr"/>
        <c:lblOffset val="100"/>
        <c:noMultiLvlLbl val="0"/>
      </c:catAx>
      <c:valAx>
        <c:axId val="15108548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0387760"/>
        <c:crosses val="autoZero"/>
        <c:crossBetween val="between"/>
      </c:valAx>
      <c:spPr>
        <a:noFill/>
        <a:ln>
          <a:noFill/>
        </a:ln>
        <a:effectLst/>
      </c:spPr>
    </c:plotArea>
    <c:legend>
      <c:legendPos val="b"/>
      <c:layout>
        <c:manualLayout>
          <c:xMode val="edge"/>
          <c:yMode val="edge"/>
          <c:x val="0.34797048876353143"/>
          <c:y val="0.92674329259818489"/>
          <c:w val="0.30405891800838331"/>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15874</xdr:colOff>
      <xdr:row>108</xdr:row>
      <xdr:rowOff>17462</xdr:rowOff>
    </xdr:from>
    <xdr:to>
      <xdr:col>38</xdr:col>
      <xdr:colOff>1571624</xdr:colOff>
      <xdr:row>133</xdr:row>
      <xdr:rowOff>31749</xdr:rowOff>
    </xdr:to>
    <xdr:graphicFrame macro="">
      <xdr:nvGraphicFramePr>
        <xdr:cNvPr id="2" name="Chart 1">
          <a:extLst>
            <a:ext uri="{FF2B5EF4-FFF2-40B4-BE49-F238E27FC236}">
              <a16:creationId xmlns:a16="http://schemas.microsoft.com/office/drawing/2014/main" id="{4781C492-016C-319B-B8DD-23ECE9B89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https://www.bing.com/financeapi/forcetrigger?t=a1xdvh&amp;q=XNAS%3aMCHP&amp;form=skydnc</v>
    <v>Learn more on Bing</v>
  </rv>
  <rv s="1">
    <v>0</v>
    <v>MICROCHIP TECHNOLOGY INCORPORATED (XNAS:MCHP)</v>
    <v>2</v>
    <v>3</v>
    <v>Finance</v>
    <v>4</v>
    <v>en-US</v>
    <v>a1xdvh</v>
    <v>268435456</v>
    <v>1</v>
    <v>Powered by Refinitiv</v>
    <v>87.76</v>
    <v>54.33</v>
    <v>1.5811999999999999</v>
    <v>-0.7</v>
    <v>-9.0320000000000001E-3</v>
    <v>0.32</v>
    <v>4.1670000000000006E-3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77.14</v>
    <v>Semiconductors &amp; Semiconductor Equipment</v>
    <v>Stock</v>
    <v>45037.987321435154</v>
    <v>0</v>
    <v>76.17</v>
    <v>42070730000</v>
    <v>MICROCHIP TECHNOLOGY INCORPORATED</v>
    <v>MICROCHIP TECHNOLOGY INCORPORATED</v>
    <v>77.099999999999994</v>
    <v>20.939800000000002</v>
    <v>77.5</v>
    <v>76.8</v>
    <v>77.12</v>
    <v>547795900</v>
    <v>MCHP</v>
    <v>MICROCHIP TECHNOLOGY INCORPORATED (XNAS:MCHP)</v>
    <v>3683294</v>
    <v>4318121</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827054/000110465905025010/a05-9691_110k.htm"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27054/000082705409000103/0000827054-09-000103-index.html" TargetMode="External"/><Relationship Id="rId42" Type="http://schemas.openxmlformats.org/officeDocument/2006/relationships/hyperlink" Target="https://www.sec.gov/Archives/edgar/data/827054/000082705413000171/0000827054-13-000171-index.html" TargetMode="External"/><Relationship Id="rId47" Type="http://schemas.openxmlformats.org/officeDocument/2006/relationships/hyperlink" Target="https://www.sec.gov/Archives/edgar/data/827054/000082705415000103/0000827054-15-000103-index.html" TargetMode="External"/><Relationship Id="rId50" Type="http://schemas.openxmlformats.org/officeDocument/2006/relationships/hyperlink" Target="https://www.sec.gov/Archives/edgar/data/827054/000082705417000098/0000827054-17-000098-index.html" TargetMode="External"/><Relationship Id="rId55" Type="http://schemas.openxmlformats.org/officeDocument/2006/relationships/hyperlink" Target="https://www.sec.gov/Archives/edgar/data/827054/000082705419000143/0000827054-19-000143-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27054/000095014700000885/0000950147-00-000885-index.htm" TargetMode="External"/><Relationship Id="rId29" Type="http://schemas.openxmlformats.org/officeDocument/2006/relationships/hyperlink" Target="https://www.sec.gov/Archives/edgar/data/827054/000110465906038580/a06-12509_110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27054/000110465904016118/a04-6586_110k.htm" TargetMode="External"/><Relationship Id="rId32" Type="http://schemas.openxmlformats.org/officeDocument/2006/relationships/hyperlink" Target="https://www.sec.gov/Archives/edgar/data/827054/000082705408000120/0000827054-08-000120-index.html" TargetMode="External"/><Relationship Id="rId37" Type="http://schemas.openxmlformats.org/officeDocument/2006/relationships/hyperlink" Target="https://www.sec.gov/Archives/edgar/data/827054/000114036110023724/0001140361-10-023724-index.html" TargetMode="External"/><Relationship Id="rId40" Type="http://schemas.openxmlformats.org/officeDocument/2006/relationships/hyperlink" Target="https://www.sec.gov/Archives/edgar/data/827054/000082705412000170/a2012-03x3110k.htm" TargetMode="External"/><Relationship Id="rId45" Type="http://schemas.openxmlformats.org/officeDocument/2006/relationships/hyperlink" Target="https://www.sec.gov/Archives/edgar/data/827054/000082705414000140/0000827054-14-000140-index.html" TargetMode="External"/><Relationship Id="rId53" Type="http://schemas.openxmlformats.org/officeDocument/2006/relationships/hyperlink" Target="https://www.sec.gov/Archives/edgar/data/827054/000162828018006982/0001628280-18-006982-index.html" TargetMode="External"/><Relationship Id="rId58" Type="http://schemas.openxmlformats.org/officeDocument/2006/relationships/hyperlink" Target="https://www.sec.gov/Archives/edgar/data/827054/000082705421000106/0000827054-21-00010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7054/000082705422000094/0000827054-22-00009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27054/000110465905025010/a05-9691_110k.htm" TargetMode="External"/><Relationship Id="rId30" Type="http://schemas.openxmlformats.org/officeDocument/2006/relationships/hyperlink" Target="https://www.sec.gov/Archives/edgar/data/827054/000082705407000095/0000827054-07-000095-index.html" TargetMode="External"/><Relationship Id="rId35" Type="http://schemas.openxmlformats.org/officeDocument/2006/relationships/hyperlink" Target="https://www.sec.gov/Archives/edgar/data/827054/000082705409000103/0000827054-09-000103-index.html" TargetMode="External"/><Relationship Id="rId43" Type="http://schemas.openxmlformats.org/officeDocument/2006/relationships/hyperlink" Target="https://www.sec.gov/Archives/edgar/data/827054/000082705413000171/0000827054-13-000171-index.html" TargetMode="External"/><Relationship Id="rId48" Type="http://schemas.openxmlformats.org/officeDocument/2006/relationships/hyperlink" Target="https://www.sec.gov/Archives/edgar/data/827054/000082705416000344/0000827054-16-000344-index.html" TargetMode="External"/><Relationship Id="rId56" Type="http://schemas.openxmlformats.org/officeDocument/2006/relationships/hyperlink" Target="https://www.sec.gov/Archives/edgar/data/827054/000082705420000119/a2020-03x3110k.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7054/000082705417000098/0000827054-17-00009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27054/000095014700000885/0000950147-00-000885-index.htm" TargetMode="External"/><Relationship Id="rId25" Type="http://schemas.openxmlformats.org/officeDocument/2006/relationships/hyperlink" Target="https://www.sec.gov/Archives/edgar/data/827054/000110465904016118/a04-6586_110k.htm" TargetMode="External"/><Relationship Id="rId33" Type="http://schemas.openxmlformats.org/officeDocument/2006/relationships/hyperlink" Target="https://www.sec.gov/Archives/edgar/data/827054/000082705408000120/0000827054-08-000120-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27054/000082705415000103/0000827054-15-000103-index.html" TargetMode="External"/><Relationship Id="rId59" Type="http://schemas.openxmlformats.org/officeDocument/2006/relationships/hyperlink" Target="https://www.sec.gov/Archives/edgar/data/827054/000082705421000106/0000827054-21-0001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7054/000082705412000170/a2012-03x3110k.htm" TargetMode="External"/><Relationship Id="rId54" Type="http://schemas.openxmlformats.org/officeDocument/2006/relationships/hyperlink" Target="https://www.sec.gov/Archives/edgar/data/827054/000082705419000143/0000827054-19-000143-index.html" TargetMode="External"/><Relationship Id="rId62" Type="http://schemas.openxmlformats.org/officeDocument/2006/relationships/hyperlink" Target="https://finbox.com/NASDAQGS:MCHP/explorer/revenue_proj" TargetMode="External"/><Relationship Id="rId1" Type="http://schemas.openxmlformats.org/officeDocument/2006/relationships/hyperlink" Target="https://roic.ai/company/MCH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7054/000110465906038580/a06-12509_110k.htm" TargetMode="External"/><Relationship Id="rId36" Type="http://schemas.openxmlformats.org/officeDocument/2006/relationships/hyperlink" Target="https://www.sec.gov/Archives/edgar/data/827054/000114036110023724/0001140361-10-023724-index.html" TargetMode="External"/><Relationship Id="rId49" Type="http://schemas.openxmlformats.org/officeDocument/2006/relationships/hyperlink" Target="https://www.sec.gov/Archives/edgar/data/827054/000082705416000344/0000827054-16-000344-index.html" TargetMode="External"/><Relationship Id="rId57" Type="http://schemas.openxmlformats.org/officeDocument/2006/relationships/hyperlink" Target="https://www.sec.gov/Archives/edgar/data/827054/000082705420000119/a2020-03x3110k.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27054/000082705407000095/0000827054-07-000095-index.html" TargetMode="External"/><Relationship Id="rId44" Type="http://schemas.openxmlformats.org/officeDocument/2006/relationships/hyperlink" Target="https://www.sec.gov/Archives/edgar/data/827054/000082705414000140/0000827054-14-000140-index.html" TargetMode="External"/><Relationship Id="rId52" Type="http://schemas.openxmlformats.org/officeDocument/2006/relationships/hyperlink" Target="https://www.sec.gov/Archives/edgar/data/827054/000162828018006982/0001628280-18-006982-index.html" TargetMode="External"/><Relationship Id="rId60" Type="http://schemas.openxmlformats.org/officeDocument/2006/relationships/hyperlink" Target="https://www.sec.gov/Archives/edgar/data/827054/000082705422000094/0000827054-22-00009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C74" activePane="bottomRight" state="frozen"/>
      <selection pane="topRight"/>
      <selection pane="bottomLeft"/>
      <selection pane="bottomRight" activeCell="AH88" sqref="AH88"/>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88700000</v>
      </c>
      <c r="C3" s="1">
        <v>138700000</v>
      </c>
      <c r="D3" s="1">
        <v>208000000</v>
      </c>
      <c r="E3" s="1">
        <v>285900000</v>
      </c>
      <c r="F3" s="1">
        <v>334252000</v>
      </c>
      <c r="G3" s="1">
        <v>396894000</v>
      </c>
      <c r="H3" s="1">
        <v>406460000</v>
      </c>
      <c r="I3" s="1">
        <v>495729000</v>
      </c>
      <c r="J3" s="1">
        <v>715730000</v>
      </c>
      <c r="K3" s="1">
        <v>571254000</v>
      </c>
      <c r="L3" s="1">
        <v>651462000</v>
      </c>
      <c r="M3" s="1">
        <v>699260000</v>
      </c>
      <c r="N3" s="1">
        <v>846936000</v>
      </c>
      <c r="O3" s="1">
        <v>927893000</v>
      </c>
      <c r="P3" s="1">
        <v>1039671000</v>
      </c>
      <c r="Q3" s="1">
        <v>1035737000</v>
      </c>
      <c r="R3" s="1">
        <v>903297000</v>
      </c>
      <c r="S3" s="1">
        <v>947729000</v>
      </c>
      <c r="T3" s="1">
        <v>1487205000</v>
      </c>
      <c r="U3" s="1">
        <v>1383176000</v>
      </c>
      <c r="V3" s="1">
        <v>1581623000</v>
      </c>
      <c r="W3" s="1">
        <v>1931217000</v>
      </c>
      <c r="X3" s="1">
        <v>2147036000</v>
      </c>
      <c r="Y3" s="1">
        <v>2173334000</v>
      </c>
      <c r="Z3" s="1">
        <v>3407807000</v>
      </c>
      <c r="AA3" s="1">
        <v>3980800000</v>
      </c>
      <c r="AB3" s="1">
        <v>5349500000</v>
      </c>
      <c r="AC3" s="1">
        <v>5274200000</v>
      </c>
      <c r="AD3" s="1">
        <v>5438400000</v>
      </c>
      <c r="AE3" s="1">
        <v>6820900000</v>
      </c>
      <c r="AF3" s="28">
        <v>8430000000</v>
      </c>
      <c r="AG3" s="28">
        <v>8678000000</v>
      </c>
      <c r="AH3" s="28">
        <v>8749000000</v>
      </c>
      <c r="AI3" s="28">
        <v>9569000000</v>
      </c>
      <c r="AJ3" s="28">
        <v>9805000000</v>
      </c>
      <c r="AK3" s="18" t="s">
        <v>109</v>
      </c>
      <c r="AL3" s="19" t="s">
        <v>110</v>
      </c>
      <c r="AM3" s="19" t="s">
        <v>111</v>
      </c>
      <c r="AN3" s="19" t="s">
        <v>112</v>
      </c>
    </row>
    <row r="4" spans="1:40" ht="19" x14ac:dyDescent="0.25">
      <c r="A4" s="14" t="s">
        <v>94</v>
      </c>
      <c r="B4" s="1"/>
      <c r="C4" s="15">
        <f>(C3/B3)-1</f>
        <v>0.56369785794813976</v>
      </c>
      <c r="D4" s="15">
        <f>(D3/C3)-1</f>
        <v>0.49963950973323712</v>
      </c>
      <c r="E4" s="15">
        <f>(E3/D3)-1</f>
        <v>0.37451923076923066</v>
      </c>
      <c r="F4" s="15">
        <f t="shared" ref="F4:AJ4" si="0">(F3/E3)-1</f>
        <v>0.16912207065407481</v>
      </c>
      <c r="G4" s="15">
        <f t="shared" si="0"/>
        <v>0.18740949941959961</v>
      </c>
      <c r="H4" s="16">
        <f t="shared" si="0"/>
        <v>2.4102153219751399E-2</v>
      </c>
      <c r="I4" s="16">
        <f t="shared" si="0"/>
        <v>0.21962554740933915</v>
      </c>
      <c r="J4" s="16">
        <f t="shared" si="0"/>
        <v>0.44379287877045726</v>
      </c>
      <c r="K4" s="16">
        <f t="shared" si="0"/>
        <v>-0.20185824263339525</v>
      </c>
      <c r="L4" s="16">
        <f t="shared" si="0"/>
        <v>0.14040689430621045</v>
      </c>
      <c r="M4" s="16">
        <f t="shared" si="0"/>
        <v>7.3370357749185766E-2</v>
      </c>
      <c r="N4" s="16">
        <f t="shared" si="0"/>
        <v>0.21118897119812363</v>
      </c>
      <c r="O4" s="16">
        <f t="shared" si="0"/>
        <v>9.5588096385087029E-2</v>
      </c>
      <c r="P4" s="16">
        <f t="shared" si="0"/>
        <v>0.12046432077836555</v>
      </c>
      <c r="Q4" s="16">
        <f t="shared" si="0"/>
        <v>-3.7838893265272899E-3</v>
      </c>
      <c r="R4" s="16">
        <f t="shared" si="0"/>
        <v>-0.12787029912033654</v>
      </c>
      <c r="S4" s="16">
        <f t="shared" si="0"/>
        <v>4.9188694305416725E-2</v>
      </c>
      <c r="T4" s="16">
        <f t="shared" si="0"/>
        <v>0.56923023353722435</v>
      </c>
      <c r="U4" s="16">
        <f t="shared" si="0"/>
        <v>-6.9949334489865178E-2</v>
      </c>
      <c r="V4" s="16">
        <f t="shared" si="0"/>
        <v>0.14347198042765341</v>
      </c>
      <c r="W4" s="16">
        <f t="shared" si="0"/>
        <v>0.2210349748328142</v>
      </c>
      <c r="X4" s="16">
        <f t="shared" si="0"/>
        <v>0.11175284807455599</v>
      </c>
      <c r="Y4" s="16">
        <f t="shared" si="0"/>
        <v>1.2248513765023006E-2</v>
      </c>
      <c r="Z4" s="16">
        <f t="shared" si="0"/>
        <v>0.56800887484390339</v>
      </c>
      <c r="AA4" s="16">
        <f t="shared" si="0"/>
        <v>0.16814127091117537</v>
      </c>
      <c r="AB4" s="16">
        <f t="shared" si="0"/>
        <v>0.34382536173633449</v>
      </c>
      <c r="AC4" s="16">
        <f t="shared" si="0"/>
        <v>-1.4076081876810864E-2</v>
      </c>
      <c r="AD4" s="16">
        <f t="shared" si="0"/>
        <v>3.1132683629744751E-2</v>
      </c>
      <c r="AE4" s="16">
        <f t="shared" si="0"/>
        <v>0.25421079729332163</v>
      </c>
      <c r="AF4" s="16">
        <f t="shared" si="0"/>
        <v>0.2359072849623951</v>
      </c>
      <c r="AG4" s="16">
        <f t="shared" si="0"/>
        <v>2.9418742586002411E-2</v>
      </c>
      <c r="AH4" s="16">
        <f t="shared" si="0"/>
        <v>8.1816086655912557E-3</v>
      </c>
      <c r="AI4" s="16">
        <f t="shared" si="0"/>
        <v>9.3724997142530464E-2</v>
      </c>
      <c r="AJ4" s="16">
        <f t="shared" si="0"/>
        <v>2.4662974187480424E-2</v>
      </c>
      <c r="AK4" s="17">
        <f>(AE4+AD4+AC4)/3</f>
        <v>9.042246634875184E-2</v>
      </c>
      <c r="AL4" s="17">
        <f>(AE20+AD20+AC20)/3</f>
        <v>0.2405297763114401</v>
      </c>
      <c r="AM4" s="17">
        <f>(AE29+AD29+AC29)/3</f>
        <v>0.96492050469266621</v>
      </c>
      <c r="AN4" s="17">
        <f>(AE105+AD105+AC105)/3</f>
        <v>0.2040531417451763</v>
      </c>
    </row>
    <row r="5" spans="1:40" ht="19" x14ac:dyDescent="0.25">
      <c r="A5" s="5" t="s">
        <v>2</v>
      </c>
      <c r="B5" s="1">
        <v>52300000</v>
      </c>
      <c r="C5" s="1">
        <v>64500000</v>
      </c>
      <c r="D5" s="1">
        <v>83800000</v>
      </c>
      <c r="E5" s="1">
        <v>107700000</v>
      </c>
      <c r="F5" s="1">
        <v>167330000</v>
      </c>
      <c r="G5" s="1">
        <v>199538000</v>
      </c>
      <c r="H5" s="1">
        <v>203574000</v>
      </c>
      <c r="I5" s="1">
        <v>237985000</v>
      </c>
      <c r="J5" s="1">
        <v>335016000</v>
      </c>
      <c r="K5" s="1">
        <v>284518000</v>
      </c>
      <c r="L5" s="1">
        <v>299227000</v>
      </c>
      <c r="M5" s="1">
        <v>349301000</v>
      </c>
      <c r="N5" s="1">
        <v>362961000</v>
      </c>
      <c r="O5" s="1">
        <v>377016000</v>
      </c>
      <c r="P5" s="1">
        <v>414915000</v>
      </c>
      <c r="Q5" s="1">
        <v>410799000</v>
      </c>
      <c r="R5" s="1">
        <v>386793000</v>
      </c>
      <c r="S5" s="1">
        <v>413487000</v>
      </c>
      <c r="T5" s="1">
        <v>612769000</v>
      </c>
      <c r="U5" s="1">
        <v>590782000</v>
      </c>
      <c r="V5" s="1">
        <v>743164000</v>
      </c>
      <c r="W5" s="1">
        <v>802474000</v>
      </c>
      <c r="X5" s="1">
        <v>917472000</v>
      </c>
      <c r="Y5" s="1">
        <v>967870000</v>
      </c>
      <c r="Z5" s="1">
        <v>1650611000</v>
      </c>
      <c r="AA5" s="1">
        <v>1560100000</v>
      </c>
      <c r="AB5" s="1">
        <v>2418200000</v>
      </c>
      <c r="AC5" s="1">
        <v>2032100000</v>
      </c>
      <c r="AD5" s="1">
        <v>2059600000</v>
      </c>
      <c r="AE5" s="1">
        <v>2371300000</v>
      </c>
    </row>
    <row r="6" spans="1:40" ht="20" x14ac:dyDescent="0.25">
      <c r="A6" s="6" t="s">
        <v>3</v>
      </c>
      <c r="B6" s="10">
        <v>36400000</v>
      </c>
      <c r="C6" s="10">
        <v>74200000</v>
      </c>
      <c r="D6" s="10">
        <v>124200000</v>
      </c>
      <c r="E6" s="10">
        <v>178200000</v>
      </c>
      <c r="F6" s="10">
        <v>166922000</v>
      </c>
      <c r="G6" s="10">
        <v>197356000</v>
      </c>
      <c r="H6" s="10">
        <v>202886000</v>
      </c>
      <c r="I6" s="10">
        <v>257744000</v>
      </c>
      <c r="J6" s="10">
        <v>380714000</v>
      </c>
      <c r="K6" s="10">
        <v>286736000</v>
      </c>
      <c r="L6" s="10">
        <v>352235000</v>
      </c>
      <c r="M6" s="10">
        <v>349959000</v>
      </c>
      <c r="N6" s="10">
        <v>483975000</v>
      </c>
      <c r="O6" s="10">
        <v>550877000</v>
      </c>
      <c r="P6" s="10">
        <v>624756000</v>
      </c>
      <c r="Q6" s="10">
        <v>624938000</v>
      </c>
      <c r="R6" s="10">
        <v>516504000</v>
      </c>
      <c r="S6" s="10">
        <v>534242000</v>
      </c>
      <c r="T6" s="10">
        <v>874436000</v>
      </c>
      <c r="U6" s="10">
        <v>792394000</v>
      </c>
      <c r="V6" s="10">
        <v>838459000</v>
      </c>
      <c r="W6" s="10">
        <v>1128743000</v>
      </c>
      <c r="X6" s="10">
        <v>1229564000</v>
      </c>
      <c r="Y6" s="10">
        <v>1205464000</v>
      </c>
      <c r="Z6" s="10">
        <v>1757196000</v>
      </c>
      <c r="AA6" s="10">
        <v>2420700000</v>
      </c>
      <c r="AB6" s="10">
        <v>2931300000</v>
      </c>
      <c r="AC6" s="10">
        <v>3242100000</v>
      </c>
      <c r="AD6" s="10">
        <v>3378800000</v>
      </c>
      <c r="AE6" s="10">
        <v>4449600000</v>
      </c>
      <c r="AK6" s="18" t="s">
        <v>113</v>
      </c>
      <c r="AL6" s="19" t="s">
        <v>114</v>
      </c>
      <c r="AM6" s="19" t="s">
        <v>115</v>
      </c>
      <c r="AN6" s="19" t="s">
        <v>116</v>
      </c>
    </row>
    <row r="7" spans="1:40" ht="19" x14ac:dyDescent="0.25">
      <c r="A7" s="5" t="s">
        <v>4</v>
      </c>
      <c r="B7" s="2">
        <v>0.41039999999999999</v>
      </c>
      <c r="C7" s="2">
        <v>0.53500000000000003</v>
      </c>
      <c r="D7" s="2">
        <v>0.59709999999999996</v>
      </c>
      <c r="E7" s="2">
        <v>0.62329999999999997</v>
      </c>
      <c r="F7" s="2">
        <v>0.49940000000000001</v>
      </c>
      <c r="G7" s="2">
        <v>0.49730000000000002</v>
      </c>
      <c r="H7" s="2">
        <v>0.49919999999999998</v>
      </c>
      <c r="I7" s="2">
        <v>0.51990000000000003</v>
      </c>
      <c r="J7" s="2">
        <v>0.53190000000000004</v>
      </c>
      <c r="K7" s="2">
        <v>0.50190000000000001</v>
      </c>
      <c r="L7" s="2">
        <v>0.54069999999999996</v>
      </c>
      <c r="M7" s="2">
        <v>0.50049999999999994</v>
      </c>
      <c r="N7" s="2">
        <v>0.57140000000000002</v>
      </c>
      <c r="O7" s="2">
        <v>0.59370000000000001</v>
      </c>
      <c r="P7" s="2">
        <v>0.60089999999999999</v>
      </c>
      <c r="Q7" s="2">
        <v>0.60340000000000005</v>
      </c>
      <c r="R7" s="2">
        <v>0.57179999999999997</v>
      </c>
      <c r="S7" s="2">
        <v>0.56369999999999998</v>
      </c>
      <c r="T7" s="2">
        <v>0.58799999999999997</v>
      </c>
      <c r="U7" s="2">
        <v>0.57289999999999996</v>
      </c>
      <c r="V7" s="2">
        <v>0.53010000000000002</v>
      </c>
      <c r="W7" s="2">
        <v>0.58450000000000002</v>
      </c>
      <c r="X7" s="2">
        <v>0.57269999999999999</v>
      </c>
      <c r="Y7" s="2">
        <v>0.55469999999999997</v>
      </c>
      <c r="Z7" s="2">
        <v>0.51559999999999995</v>
      </c>
      <c r="AA7" s="2">
        <v>0.60809999999999997</v>
      </c>
      <c r="AB7" s="2">
        <v>0.54800000000000004</v>
      </c>
      <c r="AC7" s="2">
        <v>0.61470000000000002</v>
      </c>
      <c r="AD7" s="2">
        <v>0.62129999999999996</v>
      </c>
      <c r="AE7" s="2">
        <v>0.65229999999999999</v>
      </c>
      <c r="AK7" s="17">
        <f>AE7</f>
        <v>0.65229999999999999</v>
      </c>
      <c r="AL7" s="20">
        <f>AE21</f>
        <v>0.42099999999999999</v>
      </c>
      <c r="AM7" s="20">
        <f>AE30</f>
        <v>0.1885</v>
      </c>
      <c r="AN7" s="20">
        <f>AE106/AE3</f>
        <v>0.36250348194519783</v>
      </c>
    </row>
    <row r="8" spans="1:40" ht="19" x14ac:dyDescent="0.25">
      <c r="A8" s="5" t="s">
        <v>5</v>
      </c>
      <c r="B8" s="1" t="s">
        <v>92</v>
      </c>
      <c r="C8" s="1" t="s">
        <v>92</v>
      </c>
      <c r="D8" s="1">
        <v>20700000</v>
      </c>
      <c r="E8" s="1">
        <v>27500000</v>
      </c>
      <c r="F8" s="1">
        <v>32073000</v>
      </c>
      <c r="G8" s="1">
        <v>38362000</v>
      </c>
      <c r="H8" s="1">
        <v>40787000</v>
      </c>
      <c r="I8" s="1">
        <v>45571000</v>
      </c>
      <c r="J8" s="1">
        <v>78595000</v>
      </c>
      <c r="K8" s="1">
        <v>81650000</v>
      </c>
      <c r="L8" s="1">
        <v>87963000</v>
      </c>
      <c r="M8" s="1">
        <v>85389000</v>
      </c>
      <c r="N8" s="1">
        <v>93040000</v>
      </c>
      <c r="O8" s="1">
        <v>94926000</v>
      </c>
      <c r="P8" s="1">
        <v>113698000</v>
      </c>
      <c r="Q8" s="1">
        <v>120864000</v>
      </c>
      <c r="R8" s="1">
        <v>115524000</v>
      </c>
      <c r="S8" s="1">
        <v>120823000</v>
      </c>
      <c r="T8" s="1">
        <v>170607000</v>
      </c>
      <c r="U8" s="1">
        <v>182650000</v>
      </c>
      <c r="V8" s="1">
        <v>254723000</v>
      </c>
      <c r="W8" s="1">
        <v>305043000</v>
      </c>
      <c r="X8" s="1">
        <v>349543000</v>
      </c>
      <c r="Y8" s="1">
        <v>372596000</v>
      </c>
      <c r="Z8" s="1">
        <v>545293000</v>
      </c>
      <c r="AA8" s="1">
        <v>529300000</v>
      </c>
      <c r="AB8" s="1">
        <v>826300000</v>
      </c>
      <c r="AC8" s="1">
        <v>877800000</v>
      </c>
      <c r="AD8" s="1">
        <v>836400000</v>
      </c>
      <c r="AE8" s="1">
        <v>989100000</v>
      </c>
    </row>
    <row r="9" spans="1:40" ht="19" customHeight="1" x14ac:dyDescent="0.25">
      <c r="A9" s="14" t="s">
        <v>95</v>
      </c>
      <c r="B9" s="15" t="e">
        <f>B8/B3</f>
        <v>#VALUE!</v>
      </c>
      <c r="C9" s="15" t="e">
        <f t="shared" ref="C9:AE9" si="1">C8/C3</f>
        <v>#VALUE!</v>
      </c>
      <c r="D9" s="15">
        <f t="shared" si="1"/>
        <v>9.9519230769230763E-2</v>
      </c>
      <c r="E9" s="15">
        <f t="shared" si="1"/>
        <v>9.6187478139209512E-2</v>
      </c>
      <c r="F9" s="15">
        <f t="shared" si="1"/>
        <v>9.5954549262233291E-2</v>
      </c>
      <c r="G9" s="15">
        <f t="shared" si="1"/>
        <v>9.6655530191940411E-2</v>
      </c>
      <c r="H9" s="15">
        <f t="shared" si="1"/>
        <v>0.10034689760370025</v>
      </c>
      <c r="I9" s="15">
        <f t="shared" si="1"/>
        <v>9.1927242505481829E-2</v>
      </c>
      <c r="J9" s="15">
        <f t="shared" si="1"/>
        <v>0.10981096223436213</v>
      </c>
      <c r="K9" s="15">
        <f t="shared" si="1"/>
        <v>0.14293116547105142</v>
      </c>
      <c r="L9" s="15">
        <f t="shared" si="1"/>
        <v>0.13502399218987446</v>
      </c>
      <c r="M9" s="15">
        <f t="shared" si="1"/>
        <v>0.12211337699854131</v>
      </c>
      <c r="N9" s="15">
        <f t="shared" si="1"/>
        <v>0.10985481783747532</v>
      </c>
      <c r="O9" s="15">
        <f t="shared" si="1"/>
        <v>0.10230274395862454</v>
      </c>
      <c r="P9" s="15">
        <f t="shared" si="1"/>
        <v>0.10935959548741861</v>
      </c>
      <c r="Q9" s="15">
        <f t="shared" si="1"/>
        <v>0.11669371664814523</v>
      </c>
      <c r="R9" s="15">
        <f t="shared" si="1"/>
        <v>0.12789149083856141</v>
      </c>
      <c r="S9" s="15">
        <f t="shared" si="1"/>
        <v>0.12748686597117953</v>
      </c>
      <c r="T9" s="15">
        <f t="shared" si="1"/>
        <v>0.11471653201811452</v>
      </c>
      <c r="U9" s="15">
        <f t="shared" si="1"/>
        <v>0.13205116340942874</v>
      </c>
      <c r="V9" s="15">
        <f t="shared" si="1"/>
        <v>0.16105165390235221</v>
      </c>
      <c r="W9" s="15">
        <f t="shared" si="1"/>
        <v>0.15795376697698912</v>
      </c>
      <c r="X9" s="15">
        <f t="shared" si="1"/>
        <v>0.16280257992879485</v>
      </c>
      <c r="Y9" s="15">
        <f t="shared" si="1"/>
        <v>0.17143982471171021</v>
      </c>
      <c r="Z9" s="15">
        <f t="shared" si="1"/>
        <v>0.16001287631605898</v>
      </c>
      <c r="AA9" s="15">
        <f t="shared" si="1"/>
        <v>0.13296322347266881</v>
      </c>
      <c r="AB9" s="15">
        <f t="shared" si="1"/>
        <v>0.15446303392840452</v>
      </c>
      <c r="AC9" s="15">
        <f t="shared" si="1"/>
        <v>0.16643282393538356</v>
      </c>
      <c r="AD9" s="15">
        <f t="shared" si="1"/>
        <v>0.15379523389232128</v>
      </c>
      <c r="AE9" s="15">
        <f t="shared" si="1"/>
        <v>0.14501018927121054</v>
      </c>
      <c r="AK9" s="18" t="s">
        <v>96</v>
      </c>
      <c r="AL9" s="19" t="s">
        <v>97</v>
      </c>
      <c r="AM9" s="19" t="s">
        <v>98</v>
      </c>
      <c r="AN9" s="19" t="s">
        <v>99</v>
      </c>
    </row>
    <row r="10" spans="1:40" ht="19" x14ac:dyDescent="0.25">
      <c r="A10" s="5" t="s">
        <v>6</v>
      </c>
      <c r="B10" s="1" t="s">
        <v>92</v>
      </c>
      <c r="C10" s="1" t="s">
        <v>92</v>
      </c>
      <c r="D10" s="1" t="s">
        <v>92</v>
      </c>
      <c r="E10" s="1" t="s">
        <v>92</v>
      </c>
      <c r="F10" s="1">
        <v>56248000</v>
      </c>
      <c r="G10" s="1">
        <v>67549000</v>
      </c>
      <c r="H10" s="1">
        <v>63006000</v>
      </c>
      <c r="I10" s="1">
        <v>76743000</v>
      </c>
      <c r="J10" s="1">
        <v>102620000</v>
      </c>
      <c r="K10" s="1">
        <v>82615000</v>
      </c>
      <c r="L10" s="1">
        <v>89355000</v>
      </c>
      <c r="M10" s="1">
        <v>92411000</v>
      </c>
      <c r="N10" s="1">
        <v>111188000</v>
      </c>
      <c r="O10" s="1">
        <v>129587000</v>
      </c>
      <c r="P10" s="1">
        <v>163247000</v>
      </c>
      <c r="Q10" s="1">
        <v>175646000</v>
      </c>
      <c r="R10" s="1">
        <v>161218000</v>
      </c>
      <c r="S10" s="1">
        <v>167222000</v>
      </c>
      <c r="T10" s="1" t="s">
        <v>92</v>
      </c>
      <c r="U10" s="1">
        <v>212391000</v>
      </c>
      <c r="V10" s="1">
        <v>261471000</v>
      </c>
      <c r="W10" s="1">
        <v>267278000</v>
      </c>
      <c r="X10" s="1">
        <v>274815000</v>
      </c>
      <c r="Y10" s="1">
        <v>301670000</v>
      </c>
      <c r="Z10" s="1">
        <v>499811000</v>
      </c>
      <c r="AA10" s="1">
        <v>452100000</v>
      </c>
      <c r="AB10" s="1">
        <v>682900000</v>
      </c>
      <c r="AC10" s="1">
        <v>676600000</v>
      </c>
      <c r="AD10" s="1" t="s">
        <v>92</v>
      </c>
      <c r="AE10" s="1" t="s">
        <v>92</v>
      </c>
      <c r="AK10" s="17">
        <f>AE9</f>
        <v>0.14501018927121054</v>
      </c>
      <c r="AL10" s="20">
        <f>AE13</f>
        <v>0.10539664853611694</v>
      </c>
      <c r="AM10" s="20">
        <f>AE80</f>
        <v>3.0817047603688662E-2</v>
      </c>
      <c r="AN10" s="20">
        <f>AE89</f>
        <v>0</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row>
    <row r="12" spans="1:40" ht="20" x14ac:dyDescent="0.25">
      <c r="A12" s="5" t="s">
        <v>8</v>
      </c>
      <c r="B12" s="1" t="s">
        <v>92</v>
      </c>
      <c r="C12" s="1" t="s">
        <v>92</v>
      </c>
      <c r="D12" s="1" t="s">
        <v>92</v>
      </c>
      <c r="E12" s="1" t="s">
        <v>92</v>
      </c>
      <c r="F12" s="1">
        <v>56248000</v>
      </c>
      <c r="G12" s="1">
        <v>67549000</v>
      </c>
      <c r="H12" s="1">
        <v>63006000</v>
      </c>
      <c r="I12" s="1">
        <v>76743000</v>
      </c>
      <c r="J12" s="1">
        <v>102620000</v>
      </c>
      <c r="K12" s="1">
        <v>82615000</v>
      </c>
      <c r="L12" s="1">
        <v>89355000</v>
      </c>
      <c r="M12" s="1">
        <v>92411000</v>
      </c>
      <c r="N12" s="1">
        <v>111188000</v>
      </c>
      <c r="O12" s="1">
        <v>129587000</v>
      </c>
      <c r="P12" s="1">
        <v>163247000</v>
      </c>
      <c r="Q12" s="1">
        <v>175646000</v>
      </c>
      <c r="R12" s="1">
        <v>161218000</v>
      </c>
      <c r="S12" s="1">
        <v>167222000</v>
      </c>
      <c r="T12" s="1" t="s">
        <v>92</v>
      </c>
      <c r="U12" s="1">
        <v>212391000</v>
      </c>
      <c r="V12" s="1">
        <v>261471000</v>
      </c>
      <c r="W12" s="1">
        <v>267278000</v>
      </c>
      <c r="X12" s="1">
        <v>274815000</v>
      </c>
      <c r="Y12" s="1">
        <v>301670000</v>
      </c>
      <c r="Z12" s="1">
        <v>499811000</v>
      </c>
      <c r="AA12" s="1">
        <v>452100000</v>
      </c>
      <c r="AB12" s="1">
        <v>682900000</v>
      </c>
      <c r="AC12" s="1">
        <v>676600000</v>
      </c>
      <c r="AD12" s="1" t="s">
        <v>92</v>
      </c>
      <c r="AE12" s="1">
        <v>718900000</v>
      </c>
      <c r="AK12" s="18" t="s">
        <v>117</v>
      </c>
      <c r="AL12" s="19" t="s">
        <v>118</v>
      </c>
      <c r="AM12" s="19" t="s">
        <v>119</v>
      </c>
      <c r="AN12" s="19" t="s">
        <v>120</v>
      </c>
    </row>
    <row r="13" spans="1:40" ht="19" x14ac:dyDescent="0.25">
      <c r="A13" s="14" t="s">
        <v>100</v>
      </c>
      <c r="B13" s="15" t="e">
        <f>B12/B3</f>
        <v>#VALUE!</v>
      </c>
      <c r="C13" s="15" t="e">
        <f t="shared" ref="C13:AE13" si="2">C12/C3</f>
        <v>#VALUE!</v>
      </c>
      <c r="D13" s="15" t="e">
        <f t="shared" si="2"/>
        <v>#VALUE!</v>
      </c>
      <c r="E13" s="15" t="e">
        <f t="shared" si="2"/>
        <v>#VALUE!</v>
      </c>
      <c r="F13" s="15">
        <f t="shared" si="2"/>
        <v>0.16828021971446694</v>
      </c>
      <c r="G13" s="15">
        <f t="shared" si="2"/>
        <v>0.17019405685145153</v>
      </c>
      <c r="H13" s="15">
        <f t="shared" si="2"/>
        <v>0.15501156325345666</v>
      </c>
      <c r="I13" s="15">
        <f t="shared" si="2"/>
        <v>0.15480837312321855</v>
      </c>
      <c r="J13" s="15">
        <f t="shared" si="2"/>
        <v>0.14337808950302489</v>
      </c>
      <c r="K13" s="15">
        <f t="shared" si="2"/>
        <v>0.14462043154183604</v>
      </c>
      <c r="L13" s="15">
        <f t="shared" si="2"/>
        <v>0.1371607246470247</v>
      </c>
      <c r="M13" s="15">
        <f t="shared" si="2"/>
        <v>0.13215542144552814</v>
      </c>
      <c r="N13" s="15">
        <f t="shared" si="2"/>
        <v>0.13128264709493986</v>
      </c>
      <c r="O13" s="15">
        <f t="shared" si="2"/>
        <v>0.13965726651672122</v>
      </c>
      <c r="P13" s="15">
        <f t="shared" si="2"/>
        <v>0.15701794125256932</v>
      </c>
      <c r="Q13" s="15">
        <f t="shared" si="2"/>
        <v>0.16958552219337533</v>
      </c>
      <c r="R13" s="15">
        <f t="shared" si="2"/>
        <v>0.17847728930794635</v>
      </c>
      <c r="S13" s="15">
        <f t="shared" si="2"/>
        <v>0.1764449542010427</v>
      </c>
      <c r="T13" s="15" t="e">
        <f t="shared" si="2"/>
        <v>#VALUE!</v>
      </c>
      <c r="U13" s="15">
        <f t="shared" si="2"/>
        <v>0.15355312700625229</v>
      </c>
      <c r="V13" s="15">
        <f t="shared" si="2"/>
        <v>0.16531815736114105</v>
      </c>
      <c r="W13" s="15">
        <f t="shared" si="2"/>
        <v>0.13839874027620924</v>
      </c>
      <c r="X13" s="15">
        <f t="shared" si="2"/>
        <v>0.1279973880270289</v>
      </c>
      <c r="Y13" s="15">
        <f t="shared" si="2"/>
        <v>0.13880517214565272</v>
      </c>
      <c r="Z13" s="15">
        <f t="shared" si="2"/>
        <v>0.14666646321226526</v>
      </c>
      <c r="AA13" s="15">
        <f t="shared" si="2"/>
        <v>0.11357013665594855</v>
      </c>
      <c r="AB13" s="15">
        <f t="shared" si="2"/>
        <v>0.12765679035423871</v>
      </c>
      <c r="AC13" s="15">
        <f t="shared" si="2"/>
        <v>0.12828485836714573</v>
      </c>
      <c r="AD13" s="15" t="e">
        <f t="shared" si="2"/>
        <v>#VALUE!</v>
      </c>
      <c r="AE13" s="15">
        <f t="shared" si="2"/>
        <v>0.10539664853611694</v>
      </c>
      <c r="AK13" s="17">
        <f>AE28/AE72</f>
        <v>0.21807355635475334</v>
      </c>
      <c r="AL13" s="20">
        <f>AE28/AE54</f>
        <v>7.9354301058674651E-2</v>
      </c>
      <c r="AM13" s="20">
        <f>AE22/(AE72+AE56+AE61)</f>
        <v>0.13456627549127312</v>
      </c>
      <c r="AN13" s="21">
        <f>AE67/AE72</f>
        <v>1.7481000203569248</v>
      </c>
    </row>
    <row r="14" spans="1:40" ht="19" x14ac:dyDescent="0.25">
      <c r="A14" s="5" t="s">
        <v>9</v>
      </c>
      <c r="B14" s="1">
        <v>30800000</v>
      </c>
      <c r="C14" s="1">
        <v>50100000</v>
      </c>
      <c r="D14" s="1">
        <v>54100000</v>
      </c>
      <c r="E14" s="1">
        <v>78900000</v>
      </c>
      <c r="F14" s="1" t="s">
        <v>92</v>
      </c>
      <c r="G14" s="1">
        <v>5000000</v>
      </c>
      <c r="H14" s="1">
        <v>28937000</v>
      </c>
      <c r="I14" s="1">
        <v>-2400000</v>
      </c>
      <c r="J14" s="1">
        <v>17358000</v>
      </c>
      <c r="K14" s="1" t="s">
        <v>92</v>
      </c>
      <c r="L14" s="1">
        <v>50800000</v>
      </c>
      <c r="M14" s="1">
        <v>865000</v>
      </c>
      <c r="N14" s="1">
        <v>21100000</v>
      </c>
      <c r="O14" s="1" t="s">
        <v>92</v>
      </c>
      <c r="P14" s="1" t="s">
        <v>92</v>
      </c>
      <c r="Q14" s="1" t="s">
        <v>92</v>
      </c>
      <c r="R14" s="1" t="s">
        <v>92</v>
      </c>
      <c r="S14" s="1" t="s">
        <v>92</v>
      </c>
      <c r="T14" s="1">
        <v>227781000</v>
      </c>
      <c r="U14" s="1" t="s">
        <v>92</v>
      </c>
      <c r="V14" s="1">
        <v>111537000</v>
      </c>
      <c r="W14" s="1">
        <v>94534000</v>
      </c>
      <c r="X14" s="1">
        <v>176746000</v>
      </c>
      <c r="Y14" s="1">
        <v>174896000</v>
      </c>
      <c r="Z14" s="1">
        <v>337667000</v>
      </c>
      <c r="AA14" s="1">
        <v>485500000</v>
      </c>
      <c r="AB14" s="1">
        <v>674100000</v>
      </c>
      <c r="AC14" s="1">
        <v>993900000</v>
      </c>
      <c r="AD14" s="1">
        <v>1542600000</v>
      </c>
      <c r="AE14" s="1">
        <v>862500000</v>
      </c>
    </row>
    <row r="15" spans="1:40" ht="20" x14ac:dyDescent="0.25">
      <c r="A15" s="5" t="s">
        <v>10</v>
      </c>
      <c r="B15" s="1">
        <v>30800000</v>
      </c>
      <c r="C15" s="1">
        <v>50100000</v>
      </c>
      <c r="D15" s="1">
        <v>74800000</v>
      </c>
      <c r="E15" s="1">
        <v>106400000</v>
      </c>
      <c r="F15" s="1">
        <v>88321000</v>
      </c>
      <c r="G15" s="1">
        <v>110911000</v>
      </c>
      <c r="H15" s="1">
        <v>132730000</v>
      </c>
      <c r="I15" s="1">
        <v>119914000</v>
      </c>
      <c r="J15" s="1">
        <v>198573000</v>
      </c>
      <c r="K15" s="1">
        <v>164265000</v>
      </c>
      <c r="L15" s="1">
        <v>228118000</v>
      </c>
      <c r="M15" s="1">
        <v>178665000</v>
      </c>
      <c r="N15" s="1">
        <v>225328000</v>
      </c>
      <c r="O15" s="1">
        <v>224513000</v>
      </c>
      <c r="P15" s="1">
        <v>276945000</v>
      </c>
      <c r="Q15" s="1">
        <v>296510000</v>
      </c>
      <c r="R15" s="1">
        <v>276742000</v>
      </c>
      <c r="S15" s="1">
        <v>288045000</v>
      </c>
      <c r="T15" s="1">
        <v>398388000</v>
      </c>
      <c r="U15" s="1">
        <v>395041000</v>
      </c>
      <c r="V15" s="1">
        <v>627731000</v>
      </c>
      <c r="W15" s="1">
        <v>666855000</v>
      </c>
      <c r="X15" s="1">
        <v>801104000</v>
      </c>
      <c r="Y15" s="1">
        <v>849162000</v>
      </c>
      <c r="Z15" s="1">
        <v>1382771000</v>
      </c>
      <c r="AA15" s="1">
        <v>1466900000</v>
      </c>
      <c r="AB15" s="1">
        <v>2183300000</v>
      </c>
      <c r="AC15" s="1">
        <v>2548300000</v>
      </c>
      <c r="AD15" s="1">
        <v>2379000000</v>
      </c>
      <c r="AE15" s="1">
        <v>2570500000</v>
      </c>
      <c r="AK15" s="18" t="s">
        <v>121</v>
      </c>
      <c r="AL15" s="19" t="s">
        <v>122</v>
      </c>
      <c r="AM15" s="19" t="s">
        <v>123</v>
      </c>
      <c r="AN15" s="19" t="s">
        <v>124</v>
      </c>
    </row>
    <row r="16" spans="1:40" ht="19" x14ac:dyDescent="0.25">
      <c r="A16" s="5" t="s">
        <v>11</v>
      </c>
      <c r="B16" s="1">
        <v>83100000</v>
      </c>
      <c r="C16" s="1">
        <v>114600000</v>
      </c>
      <c r="D16" s="1">
        <v>158600000</v>
      </c>
      <c r="E16" s="1">
        <v>214100000</v>
      </c>
      <c r="F16" s="1">
        <v>255651000</v>
      </c>
      <c r="G16" s="1">
        <v>310449000</v>
      </c>
      <c r="H16" s="1">
        <v>336304000</v>
      </c>
      <c r="I16" s="1">
        <v>357899000</v>
      </c>
      <c r="J16" s="1">
        <v>533589000</v>
      </c>
      <c r="K16" s="1">
        <v>448783000</v>
      </c>
      <c r="L16" s="1">
        <v>527345000</v>
      </c>
      <c r="M16" s="1">
        <v>527966000</v>
      </c>
      <c r="N16" s="1">
        <v>588289000</v>
      </c>
      <c r="O16" s="1">
        <v>601529000</v>
      </c>
      <c r="P16" s="1">
        <v>691860000</v>
      </c>
      <c r="Q16" s="1">
        <v>707309000</v>
      </c>
      <c r="R16" s="1">
        <v>663535000</v>
      </c>
      <c r="S16" s="1">
        <v>701532000</v>
      </c>
      <c r="T16" s="1">
        <v>1011157000</v>
      </c>
      <c r="U16" s="1">
        <v>985823000</v>
      </c>
      <c r="V16" s="1">
        <v>1370895000</v>
      </c>
      <c r="W16" s="1">
        <v>1469329000</v>
      </c>
      <c r="X16" s="1">
        <v>1718576000</v>
      </c>
      <c r="Y16" s="1">
        <v>1817032000</v>
      </c>
      <c r="Z16" s="1">
        <v>3033382000</v>
      </c>
      <c r="AA16" s="1">
        <v>3027000000</v>
      </c>
      <c r="AB16" s="1">
        <v>4601500000</v>
      </c>
      <c r="AC16" s="1">
        <v>4580400000</v>
      </c>
      <c r="AD16" s="1">
        <v>4438600000</v>
      </c>
      <c r="AE16" s="1">
        <v>4941800000</v>
      </c>
      <c r="AK16" s="29">
        <f>(AE35+AD35+AC35+AB35+AA35)/5</f>
        <v>3.8219438133505798E-2</v>
      </c>
      <c r="AL16" s="30">
        <f>AM101/AE3</f>
        <v>6.1679147913032004</v>
      </c>
      <c r="AM16" s="30">
        <f>AM101/AE28</f>
        <v>32.727133411124079</v>
      </c>
      <c r="AN16" s="31">
        <f>AM101/AE106</f>
        <v>17.014773922187171</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24269000</v>
      </c>
      <c r="S17" s="1">
        <v>31150000</v>
      </c>
      <c r="T17" s="1">
        <v>31521000</v>
      </c>
      <c r="U17" s="1">
        <v>34266000</v>
      </c>
      <c r="V17" s="1">
        <v>40915000</v>
      </c>
      <c r="W17" s="1">
        <v>48716000</v>
      </c>
      <c r="X17" s="1">
        <v>62034000</v>
      </c>
      <c r="Y17" s="1">
        <v>104018000</v>
      </c>
      <c r="Z17" s="1">
        <v>146346000</v>
      </c>
      <c r="AA17" s="1">
        <v>199000000</v>
      </c>
      <c r="AB17" s="1">
        <v>502900000</v>
      </c>
      <c r="AC17" s="1">
        <v>497300000</v>
      </c>
      <c r="AD17" s="1">
        <v>356900000</v>
      </c>
      <c r="AE17" s="1">
        <v>245500000</v>
      </c>
    </row>
    <row r="18" spans="1:37" ht="20" x14ac:dyDescent="0.25">
      <c r="A18" s="5" t="s">
        <v>13</v>
      </c>
      <c r="B18" s="1">
        <v>2600000</v>
      </c>
      <c r="C18" s="1">
        <v>7700000</v>
      </c>
      <c r="D18" s="1">
        <v>17100000</v>
      </c>
      <c r="E18" s="1">
        <v>30000000</v>
      </c>
      <c r="F18" s="1">
        <v>40153000</v>
      </c>
      <c r="G18" s="1">
        <v>53768000</v>
      </c>
      <c r="H18" s="1">
        <v>65151000</v>
      </c>
      <c r="I18" s="1">
        <v>68472000</v>
      </c>
      <c r="J18" s="1">
        <v>104326000</v>
      </c>
      <c r="K18" s="1">
        <v>109039000</v>
      </c>
      <c r="L18" s="1">
        <v>111076000</v>
      </c>
      <c r="M18" s="1">
        <v>111627000</v>
      </c>
      <c r="N18" s="1">
        <v>120466000</v>
      </c>
      <c r="O18" s="1">
        <v>110682000</v>
      </c>
      <c r="P18" s="1">
        <v>116171000</v>
      </c>
      <c r="Q18" s="1">
        <v>100317000</v>
      </c>
      <c r="R18" s="1">
        <v>96046000</v>
      </c>
      <c r="S18" s="1">
        <v>90057000</v>
      </c>
      <c r="T18" s="1">
        <v>106612000</v>
      </c>
      <c r="U18" s="1">
        <v>99424000</v>
      </c>
      <c r="V18" s="1">
        <v>204097000</v>
      </c>
      <c r="W18" s="1">
        <v>189139000</v>
      </c>
      <c r="X18" s="1">
        <v>278298000</v>
      </c>
      <c r="Y18" s="1">
        <v>283171000</v>
      </c>
      <c r="Z18" s="1">
        <v>469208000</v>
      </c>
      <c r="AA18" s="1">
        <v>615900000</v>
      </c>
      <c r="AB18" s="1">
        <v>876400000</v>
      </c>
      <c r="AC18" s="1">
        <v>1215600000</v>
      </c>
      <c r="AD18" s="1">
        <v>1153300000</v>
      </c>
      <c r="AE18" s="1">
        <v>1143500000</v>
      </c>
      <c r="AK18" s="18" t="s">
        <v>125</v>
      </c>
    </row>
    <row r="19" spans="1:37" ht="19" x14ac:dyDescent="0.25">
      <c r="A19" s="6" t="s">
        <v>14</v>
      </c>
      <c r="B19" s="10">
        <v>7100000</v>
      </c>
      <c r="C19" s="10">
        <v>31900000</v>
      </c>
      <c r="D19" s="10">
        <v>66200000</v>
      </c>
      <c r="E19" s="10">
        <v>90000000</v>
      </c>
      <c r="F19" s="10">
        <v>109646000</v>
      </c>
      <c r="G19" s="10">
        <v>141935000</v>
      </c>
      <c r="H19" s="10">
        <v>133762000</v>
      </c>
      <c r="I19" s="10">
        <v>208256000</v>
      </c>
      <c r="J19" s="10">
        <v>300525000</v>
      </c>
      <c r="K19" s="10">
        <v>236230000</v>
      </c>
      <c r="L19" s="10">
        <v>227965000</v>
      </c>
      <c r="M19" s="10">
        <v>289523000</v>
      </c>
      <c r="N19" s="10">
        <v>397734000</v>
      </c>
      <c r="O19" s="10">
        <v>469867000</v>
      </c>
      <c r="P19" s="10">
        <v>517261000</v>
      </c>
      <c r="Q19" s="10">
        <v>451302000</v>
      </c>
      <c r="R19" s="10">
        <v>357565000</v>
      </c>
      <c r="S19" s="10">
        <v>359020000</v>
      </c>
      <c r="T19" s="10">
        <v>588614000</v>
      </c>
      <c r="U19" s="10">
        <v>513385000</v>
      </c>
      <c r="V19" s="10">
        <v>397189000</v>
      </c>
      <c r="W19" s="10">
        <v>670209000</v>
      </c>
      <c r="X19" s="10">
        <v>689923000</v>
      </c>
      <c r="Y19" s="10">
        <v>668689000</v>
      </c>
      <c r="Z19" s="10">
        <v>699388000</v>
      </c>
      <c r="AA19" s="10">
        <v>1552200000</v>
      </c>
      <c r="AB19" s="10">
        <v>1583800000</v>
      </c>
      <c r="AC19" s="10">
        <v>1863300000</v>
      </c>
      <c r="AD19" s="10">
        <v>1849700000</v>
      </c>
      <c r="AE19" s="10">
        <v>2871500000</v>
      </c>
      <c r="AK19" s="32">
        <f>AE40-AE56-AE61</f>
        <v>-7530700000</v>
      </c>
    </row>
    <row r="20" spans="1:37" ht="20" customHeight="1" x14ac:dyDescent="0.25">
      <c r="A20" s="14" t="s">
        <v>101</v>
      </c>
      <c r="B20" s="1"/>
      <c r="C20" s="15">
        <f>(C19/B19)-1</f>
        <v>3.492957746478873</v>
      </c>
      <c r="D20" s="15">
        <f>(D19/C19)-1</f>
        <v>1.0752351097178683</v>
      </c>
      <c r="E20" s="15">
        <f>(E19/D19)-1</f>
        <v>0.3595166163141994</v>
      </c>
      <c r="F20" s="15">
        <f t="shared" ref="F20:AE20" si="3">(F19/E19)-1</f>
        <v>0.21828888888888898</v>
      </c>
      <c r="G20" s="15">
        <f t="shared" si="3"/>
        <v>0.29448406690622542</v>
      </c>
      <c r="H20" s="15">
        <f t="shared" si="3"/>
        <v>-5.7582696304646519E-2</v>
      </c>
      <c r="I20" s="15">
        <f t="shared" si="3"/>
        <v>0.55691451981878259</v>
      </c>
      <c r="J20" s="15">
        <f t="shared" si="3"/>
        <v>0.44305566226183157</v>
      </c>
      <c r="K20" s="15">
        <f t="shared" si="3"/>
        <v>-0.2139422676981948</v>
      </c>
      <c r="L20" s="15">
        <f t="shared" si="3"/>
        <v>-3.498708885408286E-2</v>
      </c>
      <c r="M20" s="15">
        <f t="shared" si="3"/>
        <v>0.27003268045533302</v>
      </c>
      <c r="N20" s="15">
        <f t="shared" si="3"/>
        <v>0.3737561437260597</v>
      </c>
      <c r="O20" s="15">
        <f t="shared" si="3"/>
        <v>0.1813599038553404</v>
      </c>
      <c r="P20" s="15">
        <f t="shared" si="3"/>
        <v>0.10086684104225241</v>
      </c>
      <c r="Q20" s="15">
        <f t="shared" si="3"/>
        <v>-0.12751589623033632</v>
      </c>
      <c r="R20" s="15">
        <f t="shared" si="3"/>
        <v>-0.20770348901622415</v>
      </c>
      <c r="S20" s="15">
        <f t="shared" si="3"/>
        <v>4.0691902171632321E-3</v>
      </c>
      <c r="T20" s="15">
        <f t="shared" si="3"/>
        <v>0.63950197760570449</v>
      </c>
      <c r="U20" s="15">
        <f t="shared" si="3"/>
        <v>-0.1278070178419134</v>
      </c>
      <c r="V20" s="15">
        <f t="shared" si="3"/>
        <v>-0.22633306387993413</v>
      </c>
      <c r="W20" s="15">
        <f t="shared" si="3"/>
        <v>0.68738056693412952</v>
      </c>
      <c r="X20" s="15">
        <f t="shared" si="3"/>
        <v>2.9414704965167626E-2</v>
      </c>
      <c r="Y20" s="15">
        <f t="shared" si="3"/>
        <v>-3.0777347617052864E-2</v>
      </c>
      <c r="Z20" s="15">
        <f t="shared" si="3"/>
        <v>4.5909234337636828E-2</v>
      </c>
      <c r="AA20" s="15">
        <f t="shared" si="3"/>
        <v>1.2193689339822815</v>
      </c>
      <c r="AB20" s="15">
        <f t="shared" si="3"/>
        <v>2.0358201262723918E-2</v>
      </c>
      <c r="AC20" s="15">
        <f t="shared" si="3"/>
        <v>0.17647430231089789</v>
      </c>
      <c r="AD20" s="15">
        <f t="shared" si="3"/>
        <v>-7.2988783341383368E-3</v>
      </c>
      <c r="AE20" s="15">
        <f t="shared" si="3"/>
        <v>0.55241390495756071</v>
      </c>
    </row>
    <row r="21" spans="1:37" ht="19" x14ac:dyDescent="0.25">
      <c r="A21" s="5" t="s">
        <v>15</v>
      </c>
      <c r="B21" s="2">
        <v>0.08</v>
      </c>
      <c r="C21" s="2">
        <v>0.23</v>
      </c>
      <c r="D21" s="2">
        <v>0.31830000000000003</v>
      </c>
      <c r="E21" s="2">
        <v>0.31480000000000002</v>
      </c>
      <c r="F21" s="2">
        <v>0.32800000000000001</v>
      </c>
      <c r="G21" s="2">
        <v>0.35759999999999997</v>
      </c>
      <c r="H21" s="2">
        <v>0.3291</v>
      </c>
      <c r="I21" s="2">
        <v>0.42009999999999997</v>
      </c>
      <c r="J21" s="2">
        <v>0.4199</v>
      </c>
      <c r="K21" s="2">
        <v>0.41349999999999998</v>
      </c>
      <c r="L21" s="2">
        <v>0.34989999999999999</v>
      </c>
      <c r="M21" s="2">
        <v>0.41399999999999998</v>
      </c>
      <c r="N21" s="2">
        <v>0.46960000000000002</v>
      </c>
      <c r="O21" s="2">
        <v>0.50639999999999996</v>
      </c>
      <c r="P21" s="2">
        <v>0.4975</v>
      </c>
      <c r="Q21" s="2">
        <v>0.43569999999999998</v>
      </c>
      <c r="R21" s="2">
        <v>0.39579999999999999</v>
      </c>
      <c r="S21" s="2">
        <v>0.37880000000000003</v>
      </c>
      <c r="T21" s="2">
        <v>0.39579999999999999</v>
      </c>
      <c r="U21" s="2">
        <v>0.37119999999999997</v>
      </c>
      <c r="V21" s="2">
        <v>0.25109999999999999</v>
      </c>
      <c r="W21" s="2">
        <v>0.34699999999999998</v>
      </c>
      <c r="X21" s="2">
        <v>0.32129999999999997</v>
      </c>
      <c r="Y21" s="2">
        <v>0.30769999999999997</v>
      </c>
      <c r="Z21" s="2">
        <v>0.20519999999999999</v>
      </c>
      <c r="AA21" s="2">
        <v>0.38990000000000002</v>
      </c>
      <c r="AB21" s="2">
        <v>0.29609999999999997</v>
      </c>
      <c r="AC21" s="2">
        <v>0.3533</v>
      </c>
      <c r="AD21" s="2">
        <v>0.34010000000000001</v>
      </c>
      <c r="AE21" s="2">
        <v>0.42099999999999999</v>
      </c>
    </row>
    <row r="22" spans="1:37" ht="19" x14ac:dyDescent="0.25">
      <c r="A22" s="6" t="s">
        <v>16</v>
      </c>
      <c r="B22" s="10">
        <v>5600000</v>
      </c>
      <c r="C22" s="10">
        <v>24100000</v>
      </c>
      <c r="D22" s="10">
        <v>49400000</v>
      </c>
      <c r="E22" s="10">
        <v>71800000</v>
      </c>
      <c r="F22" s="10">
        <v>71057000</v>
      </c>
      <c r="G22" s="10">
        <v>86445000</v>
      </c>
      <c r="H22" s="10">
        <v>70156000</v>
      </c>
      <c r="I22" s="10">
        <v>137830000</v>
      </c>
      <c r="J22" s="10">
        <v>182141000</v>
      </c>
      <c r="K22" s="10">
        <v>122471000</v>
      </c>
      <c r="L22" s="10">
        <v>124117000</v>
      </c>
      <c r="M22" s="10">
        <v>171294000</v>
      </c>
      <c r="N22" s="10">
        <v>258647000</v>
      </c>
      <c r="O22" s="10">
        <v>326364000</v>
      </c>
      <c r="P22" s="10">
        <v>347811000</v>
      </c>
      <c r="Q22" s="10">
        <v>301665000</v>
      </c>
      <c r="R22" s="10">
        <v>233328000</v>
      </c>
      <c r="S22" s="10">
        <v>244959000</v>
      </c>
      <c r="T22" s="10">
        <v>474183000</v>
      </c>
      <c r="U22" s="10">
        <v>396516000</v>
      </c>
      <c r="V22" s="10">
        <v>178553000</v>
      </c>
      <c r="W22" s="10">
        <v>458864000</v>
      </c>
      <c r="X22" s="10">
        <v>425620000</v>
      </c>
      <c r="Y22" s="10">
        <v>352345000</v>
      </c>
      <c r="Z22" s="10">
        <v>275817000</v>
      </c>
      <c r="AA22" s="10">
        <v>936300000</v>
      </c>
      <c r="AB22" s="10">
        <v>714300000</v>
      </c>
      <c r="AC22" s="10">
        <v>647100000</v>
      </c>
      <c r="AD22" s="10">
        <v>998100000</v>
      </c>
      <c r="AE22" s="10">
        <v>1849600000</v>
      </c>
    </row>
    <row r="23" spans="1:37" ht="19" x14ac:dyDescent="0.25">
      <c r="A23" s="5" t="s">
        <v>17</v>
      </c>
      <c r="B23" s="2">
        <v>6.3100000000000003E-2</v>
      </c>
      <c r="C23" s="2">
        <v>0.17380000000000001</v>
      </c>
      <c r="D23" s="2">
        <v>0.23749999999999999</v>
      </c>
      <c r="E23" s="2">
        <v>0.25109999999999999</v>
      </c>
      <c r="F23" s="2">
        <v>0.21260000000000001</v>
      </c>
      <c r="G23" s="2">
        <v>0.21779999999999999</v>
      </c>
      <c r="H23" s="2">
        <v>0.1726</v>
      </c>
      <c r="I23" s="2">
        <v>0.27800000000000002</v>
      </c>
      <c r="J23" s="2">
        <v>0.2545</v>
      </c>
      <c r="K23" s="2">
        <v>0.21440000000000001</v>
      </c>
      <c r="L23" s="2">
        <v>0.1905</v>
      </c>
      <c r="M23" s="2">
        <v>0.245</v>
      </c>
      <c r="N23" s="2">
        <v>0.3054</v>
      </c>
      <c r="O23" s="2">
        <v>0.35170000000000001</v>
      </c>
      <c r="P23" s="2">
        <v>0.33450000000000002</v>
      </c>
      <c r="Q23" s="2">
        <v>0.2913</v>
      </c>
      <c r="R23" s="2">
        <v>0.25829999999999997</v>
      </c>
      <c r="S23" s="2">
        <v>0.25850000000000001</v>
      </c>
      <c r="T23" s="2">
        <v>0.31879999999999997</v>
      </c>
      <c r="U23" s="2">
        <v>0.28670000000000001</v>
      </c>
      <c r="V23" s="2">
        <v>0.1129</v>
      </c>
      <c r="W23" s="2">
        <v>0.23760000000000001</v>
      </c>
      <c r="X23" s="2">
        <v>0.19819999999999999</v>
      </c>
      <c r="Y23" s="2">
        <v>0.16209999999999999</v>
      </c>
      <c r="Z23" s="2">
        <v>8.09E-2</v>
      </c>
      <c r="AA23" s="2">
        <v>0.23519999999999999</v>
      </c>
      <c r="AB23" s="2">
        <v>0.13350000000000001</v>
      </c>
      <c r="AC23" s="2">
        <v>0.1227</v>
      </c>
      <c r="AD23" s="2">
        <v>0.1835</v>
      </c>
      <c r="AE23" s="2">
        <v>0.2712</v>
      </c>
    </row>
    <row r="24" spans="1:37" ht="19" x14ac:dyDescent="0.25">
      <c r="A24" s="5" t="s">
        <v>18</v>
      </c>
      <c r="B24" s="1">
        <v>-1100000</v>
      </c>
      <c r="C24" s="1">
        <v>100000</v>
      </c>
      <c r="D24" s="1">
        <v>-300000</v>
      </c>
      <c r="E24" s="1">
        <v>-11800000</v>
      </c>
      <c r="F24" s="1">
        <v>-1564000</v>
      </c>
      <c r="G24" s="1">
        <v>1722000</v>
      </c>
      <c r="H24" s="1">
        <v>-1545000</v>
      </c>
      <c r="I24" s="1">
        <v>1954000</v>
      </c>
      <c r="J24" s="1">
        <v>14058000</v>
      </c>
      <c r="K24" s="1">
        <v>4720000</v>
      </c>
      <c r="L24" s="1">
        <v>4215000</v>
      </c>
      <c r="M24" s="1">
        <v>6602000</v>
      </c>
      <c r="N24" s="1">
        <v>18621000</v>
      </c>
      <c r="O24" s="1">
        <v>32821000</v>
      </c>
      <c r="P24" s="1">
        <v>53279000</v>
      </c>
      <c r="Q24" s="1">
        <v>49320000</v>
      </c>
      <c r="R24" s="1">
        <v>3922000</v>
      </c>
      <c r="S24" s="1">
        <v>-7146000</v>
      </c>
      <c r="T24" s="1">
        <v>-13485000</v>
      </c>
      <c r="U24" s="1">
        <v>-16821000</v>
      </c>
      <c r="V24" s="1">
        <v>-26376000</v>
      </c>
      <c r="W24" s="1">
        <v>-26510000</v>
      </c>
      <c r="X24" s="1">
        <v>-79713000</v>
      </c>
      <c r="Y24" s="1">
        <v>-71052000</v>
      </c>
      <c r="Z24" s="1">
        <v>-186030000</v>
      </c>
      <c r="AA24" s="1">
        <v>-199000000</v>
      </c>
      <c r="AB24" s="1">
        <v>-509800000</v>
      </c>
      <c r="AC24" s="1">
        <v>-496700000</v>
      </c>
      <c r="AD24" s="1">
        <v>-658600000</v>
      </c>
      <c r="AE24" s="1">
        <v>-367100000</v>
      </c>
    </row>
    <row r="25" spans="1:37" ht="19" x14ac:dyDescent="0.25">
      <c r="A25" s="6" t="s">
        <v>19</v>
      </c>
      <c r="B25" s="10">
        <v>4500000</v>
      </c>
      <c r="C25" s="10">
        <v>24200000</v>
      </c>
      <c r="D25" s="10">
        <v>49100000</v>
      </c>
      <c r="E25" s="10">
        <v>60000000</v>
      </c>
      <c r="F25" s="10">
        <v>69493000</v>
      </c>
      <c r="G25" s="10">
        <v>88167000</v>
      </c>
      <c r="H25" s="10">
        <v>68611000</v>
      </c>
      <c r="I25" s="10">
        <v>139784000</v>
      </c>
      <c r="J25" s="10">
        <v>196199000</v>
      </c>
      <c r="K25" s="10">
        <v>127191000</v>
      </c>
      <c r="L25" s="10">
        <v>128332000</v>
      </c>
      <c r="M25" s="10">
        <v>177896000</v>
      </c>
      <c r="N25" s="10">
        <v>277268000</v>
      </c>
      <c r="O25" s="10">
        <v>359185000</v>
      </c>
      <c r="P25" s="10">
        <v>401090000</v>
      </c>
      <c r="Q25" s="10">
        <v>350985000</v>
      </c>
      <c r="R25" s="10">
        <v>237250000</v>
      </c>
      <c r="S25" s="10">
        <v>237813000</v>
      </c>
      <c r="T25" s="10">
        <v>460698000</v>
      </c>
      <c r="U25" s="10">
        <v>379695000</v>
      </c>
      <c r="V25" s="10">
        <v>152177000</v>
      </c>
      <c r="W25" s="10">
        <v>432354000</v>
      </c>
      <c r="X25" s="10">
        <v>345907000</v>
      </c>
      <c r="Y25" s="10">
        <v>281293000</v>
      </c>
      <c r="Z25" s="10">
        <v>89787000</v>
      </c>
      <c r="AA25" s="10">
        <v>737300000</v>
      </c>
      <c r="AB25" s="10">
        <v>204500000</v>
      </c>
      <c r="AC25" s="10">
        <v>150400000</v>
      </c>
      <c r="AD25" s="10">
        <v>339500000</v>
      </c>
      <c r="AE25" s="10">
        <v>1482500000</v>
      </c>
    </row>
    <row r="26" spans="1:37" ht="19" x14ac:dyDescent="0.25">
      <c r="A26" s="5" t="s">
        <v>20</v>
      </c>
      <c r="B26" s="2">
        <v>5.0700000000000002E-2</v>
      </c>
      <c r="C26" s="2">
        <v>0.17449999999999999</v>
      </c>
      <c r="D26" s="2">
        <v>0.2361</v>
      </c>
      <c r="E26" s="2">
        <v>0.2099</v>
      </c>
      <c r="F26" s="2">
        <v>0.2079</v>
      </c>
      <c r="G26" s="2">
        <v>0.22209999999999999</v>
      </c>
      <c r="H26" s="2">
        <v>0.16880000000000001</v>
      </c>
      <c r="I26" s="2">
        <v>0.28199999999999997</v>
      </c>
      <c r="J26" s="2">
        <v>0.27410000000000001</v>
      </c>
      <c r="K26" s="2">
        <v>0.22270000000000001</v>
      </c>
      <c r="L26" s="2">
        <v>0.19700000000000001</v>
      </c>
      <c r="M26" s="2">
        <v>0.25440000000000002</v>
      </c>
      <c r="N26" s="2">
        <v>0.32740000000000002</v>
      </c>
      <c r="O26" s="2">
        <v>0.3871</v>
      </c>
      <c r="P26" s="2">
        <v>0.38579999999999998</v>
      </c>
      <c r="Q26" s="2">
        <v>0.33889999999999998</v>
      </c>
      <c r="R26" s="2">
        <v>0.2626</v>
      </c>
      <c r="S26" s="2">
        <v>0.25090000000000001</v>
      </c>
      <c r="T26" s="2">
        <v>0.30980000000000002</v>
      </c>
      <c r="U26" s="2">
        <v>0.27450000000000002</v>
      </c>
      <c r="V26" s="2">
        <v>9.6199999999999994E-2</v>
      </c>
      <c r="W26" s="2">
        <v>0.22389999999999999</v>
      </c>
      <c r="X26" s="2">
        <v>0.16109999999999999</v>
      </c>
      <c r="Y26" s="2">
        <v>0.12939999999999999</v>
      </c>
      <c r="Z26" s="2">
        <v>2.63E-2</v>
      </c>
      <c r="AA26" s="2">
        <v>0.1852</v>
      </c>
      <c r="AB26" s="2">
        <v>3.8199999999999998E-2</v>
      </c>
      <c r="AC26" s="2">
        <v>2.8500000000000001E-2</v>
      </c>
      <c r="AD26" s="2">
        <v>6.2399999999999997E-2</v>
      </c>
      <c r="AE26" s="2">
        <v>0.21729999999999999</v>
      </c>
    </row>
    <row r="27" spans="1:37" ht="19" x14ac:dyDescent="0.25">
      <c r="A27" s="5" t="s">
        <v>21</v>
      </c>
      <c r="B27" s="1">
        <v>300000</v>
      </c>
      <c r="C27" s="1">
        <v>5000000</v>
      </c>
      <c r="D27" s="1">
        <v>12800000</v>
      </c>
      <c r="E27" s="1">
        <v>16200000</v>
      </c>
      <c r="F27" s="1">
        <v>18361000</v>
      </c>
      <c r="G27" s="1">
        <v>23799000</v>
      </c>
      <c r="H27" s="1">
        <v>18523000</v>
      </c>
      <c r="I27" s="1">
        <v>37740000</v>
      </c>
      <c r="J27" s="1">
        <v>53363000</v>
      </c>
      <c r="K27" s="1">
        <v>32377000</v>
      </c>
      <c r="L27" s="1">
        <v>28657000</v>
      </c>
      <c r="M27" s="1">
        <v>40634000</v>
      </c>
      <c r="N27" s="1">
        <v>63483000</v>
      </c>
      <c r="O27" s="1">
        <v>116816000</v>
      </c>
      <c r="P27" s="1">
        <v>44061000</v>
      </c>
      <c r="Q27" s="1">
        <v>53237000</v>
      </c>
      <c r="R27" s="1">
        <v>-11570000</v>
      </c>
      <c r="S27" s="1">
        <v>20808000</v>
      </c>
      <c r="T27" s="1">
        <v>31531000</v>
      </c>
      <c r="U27" s="1">
        <v>42990000</v>
      </c>
      <c r="V27" s="1">
        <v>24788000</v>
      </c>
      <c r="W27" s="1">
        <v>37073000</v>
      </c>
      <c r="X27" s="1">
        <v>-19418000</v>
      </c>
      <c r="Y27" s="1">
        <v>-42632000</v>
      </c>
      <c r="Z27" s="1">
        <v>-80805000</v>
      </c>
      <c r="AA27" s="1">
        <v>481900000</v>
      </c>
      <c r="AB27" s="1">
        <v>-151400000</v>
      </c>
      <c r="AC27" s="1">
        <v>-420200000</v>
      </c>
      <c r="AD27" s="1">
        <v>-9900000</v>
      </c>
      <c r="AE27" s="1">
        <v>197000000</v>
      </c>
    </row>
    <row r="28" spans="1:37" ht="20" thickBot="1" x14ac:dyDescent="0.3">
      <c r="A28" s="7" t="s">
        <v>22</v>
      </c>
      <c r="B28" s="11">
        <v>4200000</v>
      </c>
      <c r="C28" s="11">
        <v>19200000</v>
      </c>
      <c r="D28" s="11">
        <v>36300000</v>
      </c>
      <c r="E28" s="11">
        <v>43800000</v>
      </c>
      <c r="F28" s="11">
        <v>51132000</v>
      </c>
      <c r="G28" s="11">
        <v>64368000</v>
      </c>
      <c r="H28" s="11">
        <v>50088000</v>
      </c>
      <c r="I28" s="11">
        <v>102044000</v>
      </c>
      <c r="J28" s="11">
        <v>142836000</v>
      </c>
      <c r="K28" s="11">
        <v>94814000</v>
      </c>
      <c r="L28" s="11">
        <v>88232000</v>
      </c>
      <c r="M28" s="11">
        <v>137262000</v>
      </c>
      <c r="N28" s="11">
        <v>213785000</v>
      </c>
      <c r="O28" s="11">
        <v>242369000</v>
      </c>
      <c r="P28" s="11">
        <v>357029000</v>
      </c>
      <c r="Q28" s="11">
        <v>297748000</v>
      </c>
      <c r="R28" s="11">
        <v>248820000</v>
      </c>
      <c r="S28" s="11">
        <v>217005000</v>
      </c>
      <c r="T28" s="11">
        <v>418950000</v>
      </c>
      <c r="U28" s="11">
        <v>336705000</v>
      </c>
      <c r="V28" s="11">
        <v>127389000</v>
      </c>
      <c r="W28" s="11">
        <v>395281000</v>
      </c>
      <c r="X28" s="11">
        <v>369009000</v>
      </c>
      <c r="Y28" s="11">
        <v>324132000</v>
      </c>
      <c r="Z28" s="11">
        <v>164639000</v>
      </c>
      <c r="AA28" s="11">
        <v>255400000</v>
      </c>
      <c r="AB28" s="11">
        <v>355900000</v>
      </c>
      <c r="AC28" s="11">
        <v>570600000</v>
      </c>
      <c r="AD28" s="11">
        <v>349400000</v>
      </c>
      <c r="AE28" s="11">
        <v>1285500000</v>
      </c>
    </row>
    <row r="29" spans="1:37" ht="20" customHeight="1" thickTop="1" x14ac:dyDescent="0.25">
      <c r="A29" s="14" t="s">
        <v>102</v>
      </c>
      <c r="B29" s="1"/>
      <c r="C29" s="15">
        <f>(C28/B28)-1</f>
        <v>3.5714285714285712</v>
      </c>
      <c r="D29" s="15">
        <f>(D28/C28)-1</f>
        <v>0.890625</v>
      </c>
      <c r="E29" s="15">
        <f>(E28/D28)-1</f>
        <v>0.20661157024793386</v>
      </c>
      <c r="F29" s="15">
        <f t="shared" ref="F29:AE29" si="4">(F28/E28)-1</f>
        <v>0.16739726027397261</v>
      </c>
      <c r="G29" s="15">
        <f t="shared" si="4"/>
        <v>0.25885942267073458</v>
      </c>
      <c r="H29" s="15">
        <f t="shared" si="4"/>
        <v>-0.2218493661446681</v>
      </c>
      <c r="I29" s="15">
        <f t="shared" si="4"/>
        <v>1.0372943619230153</v>
      </c>
      <c r="J29" s="15">
        <f t="shared" si="4"/>
        <v>0.39974912782721184</v>
      </c>
      <c r="K29" s="15">
        <f t="shared" si="4"/>
        <v>-0.33620375815620707</v>
      </c>
      <c r="L29" s="15">
        <f t="shared" si="4"/>
        <v>-6.9420127829223577E-2</v>
      </c>
      <c r="M29" s="15">
        <f t="shared" si="4"/>
        <v>0.55569407924562508</v>
      </c>
      <c r="N29" s="15">
        <f t="shared" si="4"/>
        <v>0.55749588378429582</v>
      </c>
      <c r="O29" s="15">
        <f t="shared" si="4"/>
        <v>0.13370442266763338</v>
      </c>
      <c r="P29" s="15">
        <f t="shared" si="4"/>
        <v>0.47308030317408578</v>
      </c>
      <c r="Q29" s="15">
        <f t="shared" si="4"/>
        <v>-0.16603973346702927</v>
      </c>
      <c r="R29" s="15">
        <f t="shared" si="4"/>
        <v>-0.16432688044923893</v>
      </c>
      <c r="S29" s="15">
        <f t="shared" si="4"/>
        <v>-0.12786351579455024</v>
      </c>
      <c r="T29" s="15">
        <f t="shared" si="4"/>
        <v>0.93060067740374652</v>
      </c>
      <c r="U29" s="15">
        <f t="shared" si="4"/>
        <v>-0.19631220909416403</v>
      </c>
      <c r="V29" s="15">
        <f t="shared" si="4"/>
        <v>-0.62165991001024634</v>
      </c>
      <c r="W29" s="15">
        <f t="shared" si="4"/>
        <v>2.1029445242524867</v>
      </c>
      <c r="X29" s="15">
        <f t="shared" si="4"/>
        <v>-6.6464110341756921E-2</v>
      </c>
      <c r="Y29" s="15">
        <f t="shared" si="4"/>
        <v>-0.1216149199613018</v>
      </c>
      <c r="Z29" s="15">
        <f t="shared" si="4"/>
        <v>-0.49206187602581664</v>
      </c>
      <c r="AA29" s="15">
        <f t="shared" si="4"/>
        <v>0.5512727846986436</v>
      </c>
      <c r="AB29" s="15">
        <f t="shared" si="4"/>
        <v>0.39350039154267824</v>
      </c>
      <c r="AC29" s="15">
        <f t="shared" si="4"/>
        <v>0.60325934251194147</v>
      </c>
      <c r="AD29" s="15">
        <f t="shared" si="4"/>
        <v>-0.3876621100595864</v>
      </c>
      <c r="AE29" s="15">
        <f t="shared" si="4"/>
        <v>2.6791642816256438</v>
      </c>
    </row>
    <row r="30" spans="1:37" ht="19" x14ac:dyDescent="0.25">
      <c r="A30" s="5" t="s">
        <v>23</v>
      </c>
      <c r="B30" s="2">
        <v>4.7399999999999998E-2</v>
      </c>
      <c r="C30" s="2">
        <v>0.1384</v>
      </c>
      <c r="D30" s="2">
        <v>0.17449999999999999</v>
      </c>
      <c r="E30" s="2">
        <v>0.1532</v>
      </c>
      <c r="F30" s="2">
        <v>0.153</v>
      </c>
      <c r="G30" s="2">
        <v>0.16220000000000001</v>
      </c>
      <c r="H30" s="2">
        <v>0.1232</v>
      </c>
      <c r="I30" s="2">
        <v>0.20580000000000001</v>
      </c>
      <c r="J30" s="2">
        <v>0.1996</v>
      </c>
      <c r="K30" s="2">
        <v>0.16600000000000001</v>
      </c>
      <c r="L30" s="2">
        <v>0.13539999999999999</v>
      </c>
      <c r="M30" s="2">
        <v>0.1963</v>
      </c>
      <c r="N30" s="2">
        <v>0.25240000000000001</v>
      </c>
      <c r="O30" s="2">
        <v>0.26119999999999999</v>
      </c>
      <c r="P30" s="2">
        <v>0.34339999999999998</v>
      </c>
      <c r="Q30" s="2">
        <v>0.28749999999999998</v>
      </c>
      <c r="R30" s="2">
        <v>0.27550000000000002</v>
      </c>
      <c r="S30" s="2">
        <v>0.22900000000000001</v>
      </c>
      <c r="T30" s="2">
        <v>0.28170000000000001</v>
      </c>
      <c r="U30" s="2">
        <v>0.24340000000000001</v>
      </c>
      <c r="V30" s="2">
        <v>8.0500000000000002E-2</v>
      </c>
      <c r="W30" s="2">
        <v>0.20469999999999999</v>
      </c>
      <c r="X30" s="2">
        <v>0.1719</v>
      </c>
      <c r="Y30" s="2">
        <v>0.14910000000000001</v>
      </c>
      <c r="Z30" s="2">
        <v>4.8300000000000003E-2</v>
      </c>
      <c r="AA30" s="2">
        <v>6.4199999999999993E-2</v>
      </c>
      <c r="AB30" s="2">
        <v>6.6500000000000004E-2</v>
      </c>
      <c r="AC30" s="2">
        <v>0.1082</v>
      </c>
      <c r="AD30" s="2">
        <v>6.4199999999999993E-2</v>
      </c>
      <c r="AE30" s="2">
        <v>0.1885</v>
      </c>
    </row>
    <row r="31" spans="1:37" ht="19" x14ac:dyDescent="0.25">
      <c r="A31" s="5" t="s">
        <v>24</v>
      </c>
      <c r="B31" s="12">
        <v>0.02</v>
      </c>
      <c r="C31" s="12">
        <v>0.06</v>
      </c>
      <c r="D31" s="12">
        <v>0.11</v>
      </c>
      <c r="E31" s="12">
        <v>0.13</v>
      </c>
      <c r="F31" s="12">
        <v>0.14000000000000001</v>
      </c>
      <c r="G31" s="12">
        <v>0.18</v>
      </c>
      <c r="H31" s="12">
        <v>0.15</v>
      </c>
      <c r="I31" s="12">
        <v>0.3</v>
      </c>
      <c r="J31" s="12">
        <v>0.37</v>
      </c>
      <c r="K31" s="12">
        <v>0.24</v>
      </c>
      <c r="L31" s="12">
        <v>0.22</v>
      </c>
      <c r="M31" s="12">
        <v>0.34</v>
      </c>
      <c r="N31" s="12">
        <v>0.52</v>
      </c>
      <c r="O31" s="12">
        <v>0.56999999999999995</v>
      </c>
      <c r="P31" s="12">
        <v>0.83</v>
      </c>
      <c r="Q31" s="12">
        <v>0.72</v>
      </c>
      <c r="R31" s="12">
        <v>0.68</v>
      </c>
      <c r="S31" s="12">
        <v>0.59</v>
      </c>
      <c r="T31" s="12">
        <v>1.1200000000000001</v>
      </c>
      <c r="U31" s="12">
        <v>0.88</v>
      </c>
      <c r="V31" s="12">
        <v>0.33</v>
      </c>
      <c r="W31" s="12">
        <v>0.99</v>
      </c>
      <c r="X31" s="12">
        <v>0.92</v>
      </c>
      <c r="Y31" s="12">
        <v>0.8</v>
      </c>
      <c r="Z31" s="12">
        <v>0.38</v>
      </c>
      <c r="AA31" s="12">
        <v>0.55000000000000004</v>
      </c>
      <c r="AB31" s="12">
        <v>0.76</v>
      </c>
      <c r="AC31" s="12">
        <v>1.2</v>
      </c>
      <c r="AD31" s="12">
        <v>0.68</v>
      </c>
      <c r="AE31" s="12">
        <v>2.33</v>
      </c>
    </row>
    <row r="32" spans="1:37" ht="19" x14ac:dyDescent="0.25">
      <c r="A32" s="5" t="s">
        <v>25</v>
      </c>
      <c r="B32" s="12">
        <v>0.02</v>
      </c>
      <c r="C32" s="12">
        <v>0.06</v>
      </c>
      <c r="D32" s="12">
        <v>0.1</v>
      </c>
      <c r="E32" s="12">
        <v>0.12</v>
      </c>
      <c r="F32" s="12">
        <v>0.14000000000000001</v>
      </c>
      <c r="G32" s="12">
        <v>0.17</v>
      </c>
      <c r="H32" s="12">
        <v>0.14000000000000001</v>
      </c>
      <c r="I32" s="12">
        <v>0.28000000000000003</v>
      </c>
      <c r="J32" s="12">
        <v>0.35</v>
      </c>
      <c r="K32" s="12">
        <v>0.23</v>
      </c>
      <c r="L32" s="12">
        <v>0.21</v>
      </c>
      <c r="M32" s="12">
        <v>0.33</v>
      </c>
      <c r="N32" s="12">
        <v>0.51</v>
      </c>
      <c r="O32" s="12">
        <v>0.56000000000000005</v>
      </c>
      <c r="P32" s="12">
        <v>0.81</v>
      </c>
      <c r="Q32" s="12">
        <v>0.7</v>
      </c>
      <c r="R32" s="12">
        <v>0.67</v>
      </c>
      <c r="S32" s="12">
        <v>0.57999999999999996</v>
      </c>
      <c r="T32" s="12">
        <v>1.07</v>
      </c>
      <c r="U32" s="12">
        <v>0.82</v>
      </c>
      <c r="V32" s="12">
        <v>0.31</v>
      </c>
      <c r="W32" s="12">
        <v>0.91</v>
      </c>
      <c r="X32" s="12">
        <v>0.82</v>
      </c>
      <c r="Y32" s="12">
        <v>0.74</v>
      </c>
      <c r="Z32" s="12">
        <v>0.35</v>
      </c>
      <c r="AA32" s="12">
        <v>0.52</v>
      </c>
      <c r="AB32" s="12">
        <v>0.71</v>
      </c>
      <c r="AC32" s="12">
        <v>1.1100000000000001</v>
      </c>
      <c r="AD32" s="12">
        <v>0.65</v>
      </c>
      <c r="AE32" s="12">
        <v>2.27</v>
      </c>
    </row>
    <row r="33" spans="1:31" ht="19" x14ac:dyDescent="0.25">
      <c r="A33" s="5" t="s">
        <v>26</v>
      </c>
      <c r="B33" s="1">
        <v>209895052</v>
      </c>
      <c r="C33" s="1">
        <v>303006392</v>
      </c>
      <c r="D33" s="1">
        <v>320134051</v>
      </c>
      <c r="E33" s="1">
        <v>345616665</v>
      </c>
      <c r="F33" s="1">
        <v>369110250</v>
      </c>
      <c r="G33" s="1">
        <v>360288000</v>
      </c>
      <c r="H33" s="1">
        <v>345168000</v>
      </c>
      <c r="I33" s="1">
        <v>344200500</v>
      </c>
      <c r="J33" s="1">
        <v>387264000</v>
      </c>
      <c r="K33" s="1">
        <v>398368000</v>
      </c>
      <c r="L33" s="1">
        <v>404966000</v>
      </c>
      <c r="M33" s="1">
        <v>412064000</v>
      </c>
      <c r="N33" s="1">
        <v>413480000</v>
      </c>
      <c r="O33" s="1">
        <v>420208000</v>
      </c>
      <c r="P33" s="1">
        <v>430996000</v>
      </c>
      <c r="Q33" s="1">
        <v>414440000</v>
      </c>
      <c r="R33" s="1">
        <v>366316000</v>
      </c>
      <c r="S33" s="1">
        <v>367284000</v>
      </c>
      <c r="T33" s="1">
        <v>374132000</v>
      </c>
      <c r="U33" s="1">
        <v>382566000</v>
      </c>
      <c r="V33" s="1">
        <v>389190000</v>
      </c>
      <c r="W33" s="1">
        <v>396582000</v>
      </c>
      <c r="X33" s="1">
        <v>401874000</v>
      </c>
      <c r="Y33" s="1">
        <v>406768000</v>
      </c>
      <c r="Z33" s="1">
        <v>434392000</v>
      </c>
      <c r="AA33" s="1">
        <v>465800000</v>
      </c>
      <c r="AB33" s="1">
        <v>472400000</v>
      </c>
      <c r="AC33" s="1">
        <v>477800000</v>
      </c>
      <c r="AD33" s="1">
        <v>519200000</v>
      </c>
      <c r="AE33" s="1">
        <v>552300000</v>
      </c>
    </row>
    <row r="34" spans="1:31" ht="19" x14ac:dyDescent="0.25">
      <c r="A34" s="5" t="s">
        <v>27</v>
      </c>
      <c r="B34" s="1">
        <v>209895052</v>
      </c>
      <c r="C34" s="1">
        <v>303006392</v>
      </c>
      <c r="D34" s="1">
        <v>351114765</v>
      </c>
      <c r="E34" s="1">
        <v>375240951</v>
      </c>
      <c r="F34" s="1">
        <v>369110250</v>
      </c>
      <c r="G34" s="1">
        <v>380112750</v>
      </c>
      <c r="H34" s="1">
        <v>361314000</v>
      </c>
      <c r="I34" s="1">
        <v>366093000</v>
      </c>
      <c r="J34" s="1">
        <v>410379000</v>
      </c>
      <c r="K34" s="1">
        <v>417814000</v>
      </c>
      <c r="L34" s="1">
        <v>421292000</v>
      </c>
      <c r="M34" s="1">
        <v>424344000</v>
      </c>
      <c r="N34" s="1">
        <v>423924000</v>
      </c>
      <c r="O34" s="1">
        <v>430048000</v>
      </c>
      <c r="P34" s="1">
        <v>441696000</v>
      </c>
      <c r="Q34" s="1">
        <v>424096000</v>
      </c>
      <c r="R34" s="1">
        <v>373576000</v>
      </c>
      <c r="S34" s="1">
        <v>374678000</v>
      </c>
      <c r="T34" s="1">
        <v>389430000</v>
      </c>
      <c r="U34" s="1">
        <v>407038000</v>
      </c>
      <c r="V34" s="1">
        <v>411552000</v>
      </c>
      <c r="W34" s="1">
        <v>435260000</v>
      </c>
      <c r="X34" s="1">
        <v>447122000</v>
      </c>
      <c r="Y34" s="1">
        <v>434776000</v>
      </c>
      <c r="Z34" s="1">
        <v>469612000</v>
      </c>
      <c r="AA34" s="1">
        <v>497800000</v>
      </c>
      <c r="AB34" s="1">
        <v>499800000</v>
      </c>
      <c r="AC34" s="1">
        <v>512400000</v>
      </c>
      <c r="AD34" s="1">
        <v>541200000</v>
      </c>
      <c r="AE34" s="1">
        <v>565900000</v>
      </c>
    </row>
    <row r="35" spans="1:31" ht="20" customHeight="1" x14ac:dyDescent="0.25">
      <c r="A35" s="14" t="s">
        <v>103</v>
      </c>
      <c r="B35" s="1"/>
      <c r="C35" s="22">
        <f>(C34-B34)/B34</f>
        <v>0.44360902800128893</v>
      </c>
      <c r="D35" s="22">
        <f t="shared" ref="D35:AE35" si="5">(D34-C34)/C34</f>
        <v>0.15877015888166479</v>
      </c>
      <c r="E35" s="22">
        <f t="shared" si="5"/>
        <v>6.8713105813137762E-2</v>
      </c>
      <c r="F35" s="22">
        <f t="shared" si="5"/>
        <v>-1.6338038222272814E-2</v>
      </c>
      <c r="G35" s="22">
        <f t="shared" si="5"/>
        <v>2.9808167072033355E-2</v>
      </c>
      <c r="H35" s="22">
        <f t="shared" si="5"/>
        <v>-4.945572070392272E-2</v>
      </c>
      <c r="I35" s="22">
        <f t="shared" si="5"/>
        <v>1.3226722463010014E-2</v>
      </c>
      <c r="J35" s="22">
        <f t="shared" si="5"/>
        <v>0.12096926190885922</v>
      </c>
      <c r="K35" s="22">
        <f t="shared" si="5"/>
        <v>1.8117398794772636E-2</v>
      </c>
      <c r="L35" s="22">
        <f t="shared" si="5"/>
        <v>8.3242782673629886E-3</v>
      </c>
      <c r="M35" s="22">
        <f t="shared" si="5"/>
        <v>7.2443815690779794E-3</v>
      </c>
      <c r="N35" s="22">
        <f t="shared" si="5"/>
        <v>-9.8976302245348119E-4</v>
      </c>
      <c r="O35" s="22">
        <f t="shared" si="5"/>
        <v>1.4445985601192667E-2</v>
      </c>
      <c r="P35" s="22">
        <f t="shared" si="5"/>
        <v>2.7085348612247935E-2</v>
      </c>
      <c r="Q35" s="22">
        <f t="shared" si="5"/>
        <v>-3.9846410200681012E-2</v>
      </c>
      <c r="R35" s="22">
        <f t="shared" si="5"/>
        <v>-0.11912397193088357</v>
      </c>
      <c r="S35" s="22">
        <f t="shared" si="5"/>
        <v>2.9498682998907854E-3</v>
      </c>
      <c r="T35" s="22">
        <f t="shared" si="5"/>
        <v>3.9372474498102369E-2</v>
      </c>
      <c r="U35" s="22">
        <f t="shared" si="5"/>
        <v>4.5214801119585035E-2</v>
      </c>
      <c r="V35" s="22">
        <f t="shared" si="5"/>
        <v>1.1089873672728345E-2</v>
      </c>
      <c r="W35" s="22">
        <f t="shared" si="5"/>
        <v>5.7606329212347408E-2</v>
      </c>
      <c r="X35" s="22">
        <f t="shared" si="5"/>
        <v>2.7252676561135874E-2</v>
      </c>
      <c r="Y35" s="22">
        <f t="shared" si="5"/>
        <v>-2.7612150598718022E-2</v>
      </c>
      <c r="Z35" s="22">
        <f t="shared" si="5"/>
        <v>8.0124017885071855E-2</v>
      </c>
      <c r="AA35" s="22">
        <f t="shared" si="5"/>
        <v>6.0024019829135543E-2</v>
      </c>
      <c r="AB35" s="22">
        <f t="shared" si="5"/>
        <v>4.017677782241864E-3</v>
      </c>
      <c r="AC35" s="22">
        <f t="shared" si="5"/>
        <v>2.5210084033613446E-2</v>
      </c>
      <c r="AD35" s="22">
        <f t="shared" si="5"/>
        <v>5.6206088992974239E-2</v>
      </c>
      <c r="AE35" s="22">
        <f t="shared" si="5"/>
        <v>4.5639320029563932E-2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t="s">
        <v>92</v>
      </c>
      <c r="F38" s="1">
        <v>42999000</v>
      </c>
      <c r="G38" s="1">
        <v>32188000</v>
      </c>
      <c r="H38" s="1">
        <v>30826000</v>
      </c>
      <c r="I38" s="1">
        <v>188112000</v>
      </c>
      <c r="J38" s="1">
        <v>129909000</v>
      </c>
      <c r="K38" s="1">
        <v>280647000</v>
      </c>
      <c r="L38" s="1">
        <v>53909000</v>
      </c>
      <c r="M38" s="1">
        <v>105334000</v>
      </c>
      <c r="N38" s="1">
        <v>68730000</v>
      </c>
      <c r="O38" s="1">
        <v>565273000</v>
      </c>
      <c r="P38" s="1">
        <v>167477000</v>
      </c>
      <c r="Q38" s="1">
        <v>487736000</v>
      </c>
      <c r="R38" s="1">
        <v>446329000</v>
      </c>
      <c r="S38" s="1">
        <v>492130000</v>
      </c>
      <c r="T38" s="1">
        <v>703924000</v>
      </c>
      <c r="U38" s="1">
        <v>635755000</v>
      </c>
      <c r="V38" s="1">
        <v>528334000</v>
      </c>
      <c r="W38" s="1">
        <v>466603000</v>
      </c>
      <c r="X38" s="1">
        <v>607815000</v>
      </c>
      <c r="Y38" s="1">
        <v>2092751000</v>
      </c>
      <c r="Z38" s="1">
        <v>908684000</v>
      </c>
      <c r="AA38" s="1">
        <v>901300000</v>
      </c>
      <c r="AB38" s="1">
        <v>428600000</v>
      </c>
      <c r="AC38" s="1">
        <v>401000000</v>
      </c>
      <c r="AD38" s="1">
        <v>280000000</v>
      </c>
      <c r="AE38" s="1">
        <v>317400000</v>
      </c>
    </row>
    <row r="39" spans="1:31" ht="19" x14ac:dyDescent="0.25">
      <c r="A39" s="5" t="s">
        <v>31</v>
      </c>
      <c r="B39" s="1" t="s">
        <v>92</v>
      </c>
      <c r="C39" s="1" t="s">
        <v>92</v>
      </c>
      <c r="D39" s="1" t="s">
        <v>92</v>
      </c>
      <c r="E39" s="1" t="s">
        <v>92</v>
      </c>
      <c r="F39" s="1" t="s">
        <v>92</v>
      </c>
      <c r="G39" s="1" t="s">
        <v>92</v>
      </c>
      <c r="H39" s="1" t="s">
        <v>92</v>
      </c>
      <c r="I39" s="1" t="s">
        <v>92</v>
      </c>
      <c r="J39" s="1" t="s">
        <v>92</v>
      </c>
      <c r="K39" s="1" t="s">
        <v>92</v>
      </c>
      <c r="L39" s="1">
        <v>162602000</v>
      </c>
      <c r="M39" s="1">
        <v>369216000</v>
      </c>
      <c r="N39" s="1">
        <v>665874000</v>
      </c>
      <c r="O39" s="1">
        <v>199491000</v>
      </c>
      <c r="P39" s="1">
        <v>583000000</v>
      </c>
      <c r="Q39" s="1">
        <v>837054000</v>
      </c>
      <c r="R39" s="1">
        <v>943616000</v>
      </c>
      <c r="S39" s="1">
        <v>722193000</v>
      </c>
      <c r="T39" s="1">
        <v>539572000</v>
      </c>
      <c r="U39" s="1">
        <v>823254000</v>
      </c>
      <c r="V39" s="1">
        <v>1050263000</v>
      </c>
      <c r="W39" s="1">
        <v>878182000</v>
      </c>
      <c r="X39" s="1">
        <v>1351054000</v>
      </c>
      <c r="Y39" s="1">
        <v>353284000</v>
      </c>
      <c r="Z39" s="1">
        <v>394088000</v>
      </c>
      <c r="AA39" s="1">
        <v>1295300000</v>
      </c>
      <c r="AB39" s="1">
        <v>2300000</v>
      </c>
      <c r="AC39" s="1">
        <v>2000000</v>
      </c>
      <c r="AD39" s="1">
        <v>2000000</v>
      </c>
      <c r="AE39" s="1">
        <v>2000000</v>
      </c>
    </row>
    <row r="40" spans="1:31" ht="19" x14ac:dyDescent="0.25">
      <c r="A40" s="5" t="s">
        <v>32</v>
      </c>
      <c r="B40" s="1" t="s">
        <v>92</v>
      </c>
      <c r="C40" s="1" t="s">
        <v>92</v>
      </c>
      <c r="D40" s="1" t="s">
        <v>92</v>
      </c>
      <c r="E40" s="1" t="s">
        <v>92</v>
      </c>
      <c r="F40" s="1">
        <v>42999000</v>
      </c>
      <c r="G40" s="1">
        <v>32188000</v>
      </c>
      <c r="H40" s="1">
        <v>30826000</v>
      </c>
      <c r="I40" s="1">
        <v>188112000</v>
      </c>
      <c r="J40" s="1">
        <v>129909000</v>
      </c>
      <c r="K40" s="1">
        <v>280647000</v>
      </c>
      <c r="L40" s="1">
        <v>216511000</v>
      </c>
      <c r="M40" s="1">
        <v>474550000</v>
      </c>
      <c r="N40" s="1">
        <v>734604000</v>
      </c>
      <c r="O40" s="1">
        <v>764764000</v>
      </c>
      <c r="P40" s="1">
        <v>750477000</v>
      </c>
      <c r="Q40" s="1">
        <v>1324790000</v>
      </c>
      <c r="R40" s="1">
        <v>1389945000</v>
      </c>
      <c r="S40" s="1">
        <v>1214323000</v>
      </c>
      <c r="T40" s="1">
        <v>1243496000</v>
      </c>
      <c r="U40" s="1">
        <v>1459009000</v>
      </c>
      <c r="V40" s="1">
        <v>1578597000</v>
      </c>
      <c r="W40" s="1">
        <v>1344785000</v>
      </c>
      <c r="X40" s="1">
        <v>1958869000</v>
      </c>
      <c r="Y40" s="1">
        <v>2446035000</v>
      </c>
      <c r="Z40" s="1">
        <v>1302772000</v>
      </c>
      <c r="AA40" s="1">
        <v>2196600000</v>
      </c>
      <c r="AB40" s="1">
        <v>430900000</v>
      </c>
      <c r="AC40" s="1">
        <v>403000000</v>
      </c>
      <c r="AD40" s="1">
        <v>282000000</v>
      </c>
      <c r="AE40" s="1">
        <v>319400000</v>
      </c>
    </row>
    <row r="41" spans="1:31" ht="19" x14ac:dyDescent="0.25">
      <c r="A41" s="5" t="s">
        <v>33</v>
      </c>
      <c r="B41" s="1" t="s">
        <v>92</v>
      </c>
      <c r="C41" s="1" t="s">
        <v>92</v>
      </c>
      <c r="D41" s="1" t="s">
        <v>92</v>
      </c>
      <c r="E41" s="1" t="s">
        <v>92</v>
      </c>
      <c r="F41" s="1">
        <v>61102000</v>
      </c>
      <c r="G41" s="1">
        <v>56320000</v>
      </c>
      <c r="H41" s="1">
        <v>62545000</v>
      </c>
      <c r="I41" s="1">
        <v>75911000</v>
      </c>
      <c r="J41" s="1">
        <v>76543000</v>
      </c>
      <c r="K41" s="1">
        <v>80747000</v>
      </c>
      <c r="L41" s="1">
        <v>95387000</v>
      </c>
      <c r="M41" s="1">
        <v>109231000</v>
      </c>
      <c r="N41" s="1">
        <v>113088000</v>
      </c>
      <c r="O41" s="1">
        <v>139361000</v>
      </c>
      <c r="P41" s="1">
        <v>124559000</v>
      </c>
      <c r="Q41" s="1">
        <v>138319000</v>
      </c>
      <c r="R41" s="1">
        <v>88525000</v>
      </c>
      <c r="S41" s="1">
        <v>137806000</v>
      </c>
      <c r="T41" s="1">
        <v>181202000</v>
      </c>
      <c r="U41" s="1">
        <v>170201000</v>
      </c>
      <c r="V41" s="1">
        <v>229955000</v>
      </c>
      <c r="W41" s="1">
        <v>242405000</v>
      </c>
      <c r="X41" s="1">
        <v>273937000</v>
      </c>
      <c r="Y41" s="1">
        <v>290183000</v>
      </c>
      <c r="Z41" s="1">
        <v>478373000</v>
      </c>
      <c r="AA41" s="1">
        <v>563700000</v>
      </c>
      <c r="AB41" s="1">
        <v>880600000</v>
      </c>
      <c r="AC41" s="1">
        <v>934000000</v>
      </c>
      <c r="AD41" s="1">
        <v>997700000</v>
      </c>
      <c r="AE41" s="1">
        <v>1072600000</v>
      </c>
    </row>
    <row r="42" spans="1:31" ht="19" x14ac:dyDescent="0.25">
      <c r="A42" s="5" t="s">
        <v>34</v>
      </c>
      <c r="B42" s="1" t="s">
        <v>92</v>
      </c>
      <c r="C42" s="1" t="s">
        <v>92</v>
      </c>
      <c r="D42" s="1" t="s">
        <v>92</v>
      </c>
      <c r="E42" s="1" t="s">
        <v>92</v>
      </c>
      <c r="F42" s="1">
        <v>56813000</v>
      </c>
      <c r="G42" s="1">
        <v>66293000</v>
      </c>
      <c r="H42" s="1">
        <v>67975000</v>
      </c>
      <c r="I42" s="1">
        <v>59461000</v>
      </c>
      <c r="J42" s="1">
        <v>95699000</v>
      </c>
      <c r="K42" s="1">
        <v>88615000</v>
      </c>
      <c r="L42" s="1">
        <v>102344000</v>
      </c>
      <c r="M42" s="1">
        <v>94514000</v>
      </c>
      <c r="N42" s="1">
        <v>103728000</v>
      </c>
      <c r="O42" s="1">
        <v>115024000</v>
      </c>
      <c r="P42" s="1">
        <v>121024000</v>
      </c>
      <c r="Q42" s="1">
        <v>124483000</v>
      </c>
      <c r="R42" s="1">
        <v>131510000</v>
      </c>
      <c r="S42" s="1">
        <v>116579000</v>
      </c>
      <c r="T42" s="1">
        <v>180800000</v>
      </c>
      <c r="U42" s="1">
        <v>217278000</v>
      </c>
      <c r="V42" s="1">
        <v>242334000</v>
      </c>
      <c r="W42" s="1">
        <v>262725000</v>
      </c>
      <c r="X42" s="1">
        <v>279456000</v>
      </c>
      <c r="Y42" s="1">
        <v>306815000</v>
      </c>
      <c r="Z42" s="1">
        <v>417202000</v>
      </c>
      <c r="AA42" s="1">
        <v>476200000</v>
      </c>
      <c r="AB42" s="1">
        <v>711700000</v>
      </c>
      <c r="AC42" s="1">
        <v>685700000</v>
      </c>
      <c r="AD42" s="1">
        <v>665000000</v>
      </c>
      <c r="AE42" s="1">
        <v>854400000</v>
      </c>
    </row>
    <row r="43" spans="1:31" ht="19" x14ac:dyDescent="0.25">
      <c r="A43" s="5" t="s">
        <v>35</v>
      </c>
      <c r="B43" s="1" t="s">
        <v>92</v>
      </c>
      <c r="C43" s="1" t="s">
        <v>92</v>
      </c>
      <c r="D43" s="1" t="s">
        <v>92</v>
      </c>
      <c r="E43" s="1" t="s">
        <v>92</v>
      </c>
      <c r="F43" s="1">
        <v>28622000</v>
      </c>
      <c r="G43" s="1">
        <v>39788000</v>
      </c>
      <c r="H43" s="1">
        <v>42069000</v>
      </c>
      <c r="I43" s="1">
        <v>41329000</v>
      </c>
      <c r="J43" s="1">
        <v>69408000</v>
      </c>
      <c r="K43" s="1">
        <v>99167000</v>
      </c>
      <c r="L43" s="1">
        <v>194867000</v>
      </c>
      <c r="M43" s="1">
        <v>205650000</v>
      </c>
      <c r="N43" s="1">
        <v>123928000</v>
      </c>
      <c r="O43" s="1">
        <v>99680000</v>
      </c>
      <c r="P43" s="1">
        <v>88677000</v>
      </c>
      <c r="Q43" s="1">
        <v>130138000</v>
      </c>
      <c r="R43" s="1">
        <v>132809000</v>
      </c>
      <c r="S43" s="1">
        <v>142261000</v>
      </c>
      <c r="T43" s="1">
        <v>169485000</v>
      </c>
      <c r="U43" s="1">
        <v>169373000</v>
      </c>
      <c r="V43" s="1">
        <v>185484000</v>
      </c>
      <c r="W43" s="1">
        <v>119484000</v>
      </c>
      <c r="X43" s="1">
        <v>152355000</v>
      </c>
      <c r="Y43" s="1">
        <v>53680000</v>
      </c>
      <c r="Z43" s="1">
        <v>106693000</v>
      </c>
      <c r="AA43" s="1">
        <v>119800000</v>
      </c>
      <c r="AB43" s="1">
        <v>191600000</v>
      </c>
      <c r="AC43" s="1">
        <v>194500000</v>
      </c>
      <c r="AD43" s="1">
        <v>200500000</v>
      </c>
      <c r="AE43" s="1">
        <v>206200000</v>
      </c>
    </row>
    <row r="44" spans="1:31" ht="19" x14ac:dyDescent="0.25">
      <c r="A44" s="6" t="s">
        <v>36</v>
      </c>
      <c r="B44" s="10" t="s">
        <v>92</v>
      </c>
      <c r="C44" s="10" t="s">
        <v>92</v>
      </c>
      <c r="D44" s="10" t="s">
        <v>92</v>
      </c>
      <c r="E44" s="10" t="s">
        <v>92</v>
      </c>
      <c r="F44" s="10">
        <v>189536000</v>
      </c>
      <c r="G44" s="10">
        <v>194589000</v>
      </c>
      <c r="H44" s="10">
        <v>203415000</v>
      </c>
      <c r="I44" s="10">
        <v>364813000</v>
      </c>
      <c r="J44" s="10">
        <v>371559000</v>
      </c>
      <c r="K44" s="10">
        <v>549176000</v>
      </c>
      <c r="L44" s="10">
        <v>609109000</v>
      </c>
      <c r="M44" s="10">
        <v>883945000</v>
      </c>
      <c r="N44" s="10">
        <v>1075348000</v>
      </c>
      <c r="O44" s="10">
        <v>1118829000</v>
      </c>
      <c r="P44" s="10">
        <v>1084737000</v>
      </c>
      <c r="Q44" s="10">
        <v>1717730000</v>
      </c>
      <c r="R44" s="10">
        <v>1742789000</v>
      </c>
      <c r="S44" s="10">
        <v>1610969000</v>
      </c>
      <c r="T44" s="10">
        <v>1774983000</v>
      </c>
      <c r="U44" s="10">
        <v>2015861000</v>
      </c>
      <c r="V44" s="10">
        <v>2236370000</v>
      </c>
      <c r="W44" s="10">
        <v>1969399000</v>
      </c>
      <c r="X44" s="10">
        <v>2664617000</v>
      </c>
      <c r="Y44" s="10">
        <v>3096713000</v>
      </c>
      <c r="Z44" s="10">
        <v>2305040000</v>
      </c>
      <c r="AA44" s="10">
        <v>3356300000</v>
      </c>
      <c r="AB44" s="10">
        <v>2214800000</v>
      </c>
      <c r="AC44" s="10">
        <v>2217200000</v>
      </c>
      <c r="AD44" s="10">
        <v>2145200000</v>
      </c>
      <c r="AE44" s="10">
        <v>2452600000</v>
      </c>
    </row>
    <row r="45" spans="1:31" ht="19" x14ac:dyDescent="0.25">
      <c r="A45" s="5" t="s">
        <v>37</v>
      </c>
      <c r="B45" s="1" t="s">
        <v>92</v>
      </c>
      <c r="C45" s="1" t="s">
        <v>92</v>
      </c>
      <c r="D45" s="1" t="s">
        <v>92</v>
      </c>
      <c r="E45" s="1" t="s">
        <v>92</v>
      </c>
      <c r="F45" s="1">
        <v>234058000</v>
      </c>
      <c r="G45" s="1">
        <v>325892000</v>
      </c>
      <c r="H45" s="1">
        <v>293663000</v>
      </c>
      <c r="I45" s="1">
        <v>439030000</v>
      </c>
      <c r="J45" s="1">
        <v>780016000</v>
      </c>
      <c r="K45" s="1">
        <v>715960000</v>
      </c>
      <c r="L45" s="1">
        <v>767933000</v>
      </c>
      <c r="M45" s="1">
        <v>689206000</v>
      </c>
      <c r="N45" s="1">
        <v>693302000</v>
      </c>
      <c r="O45" s="1">
        <v>659972000</v>
      </c>
      <c r="P45" s="1">
        <v>605722000</v>
      </c>
      <c r="Q45" s="1">
        <v>522305000</v>
      </c>
      <c r="R45" s="1">
        <v>531687000</v>
      </c>
      <c r="S45" s="1">
        <v>493039000</v>
      </c>
      <c r="T45" s="1">
        <v>540513000</v>
      </c>
      <c r="U45" s="1">
        <v>516611000</v>
      </c>
      <c r="V45" s="1">
        <v>514544000</v>
      </c>
      <c r="W45" s="1">
        <v>531967000</v>
      </c>
      <c r="X45" s="1">
        <v>581572000</v>
      </c>
      <c r="Y45" s="1">
        <v>609396000</v>
      </c>
      <c r="Z45" s="1">
        <v>683338000</v>
      </c>
      <c r="AA45" s="1">
        <v>767900000</v>
      </c>
      <c r="AB45" s="1">
        <v>996700000</v>
      </c>
      <c r="AC45" s="1">
        <v>995600000</v>
      </c>
      <c r="AD45" s="1">
        <v>1009000000</v>
      </c>
      <c r="AE45" s="1">
        <v>1121200000</v>
      </c>
    </row>
    <row r="46" spans="1:31"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v>31886000</v>
      </c>
      <c r="P46" s="1">
        <v>31886000</v>
      </c>
      <c r="Q46" s="1">
        <v>31886000</v>
      </c>
      <c r="R46" s="1">
        <v>36165000</v>
      </c>
      <c r="S46" s="1">
        <v>40338000</v>
      </c>
      <c r="T46" s="1">
        <v>76018000</v>
      </c>
      <c r="U46" s="1">
        <v>93513000</v>
      </c>
      <c r="V46" s="1">
        <v>271348000</v>
      </c>
      <c r="W46" s="1">
        <v>276097000</v>
      </c>
      <c r="X46" s="1">
        <v>571271000</v>
      </c>
      <c r="Y46" s="1">
        <v>1012652000</v>
      </c>
      <c r="Z46" s="1">
        <v>2299009000</v>
      </c>
      <c r="AA46" s="1">
        <v>2299000000</v>
      </c>
      <c r="AB46" s="1">
        <v>6663900000</v>
      </c>
      <c r="AC46" s="1">
        <v>6664800000</v>
      </c>
      <c r="AD46" s="1">
        <v>6670600000</v>
      </c>
      <c r="AE46" s="1">
        <v>6673600000</v>
      </c>
    </row>
    <row r="47" spans="1:31" ht="19" x14ac:dyDescent="0.25">
      <c r="A47" s="5" t="s">
        <v>39</v>
      </c>
      <c r="B47" s="1" t="s">
        <v>92</v>
      </c>
      <c r="C47" s="1" t="s">
        <v>92</v>
      </c>
      <c r="D47" s="1" t="s">
        <v>92</v>
      </c>
      <c r="E47" s="1" t="s">
        <v>92</v>
      </c>
      <c r="F47" s="1" t="s">
        <v>92</v>
      </c>
      <c r="G47" s="1" t="s">
        <v>92</v>
      </c>
      <c r="H47" s="1" t="s">
        <v>92</v>
      </c>
      <c r="I47" s="1" t="s">
        <v>92</v>
      </c>
      <c r="J47" s="1" t="s">
        <v>92</v>
      </c>
      <c r="K47" s="1" t="s">
        <v>92</v>
      </c>
      <c r="L47" s="1">
        <v>43176000</v>
      </c>
      <c r="M47" s="1">
        <v>42044000</v>
      </c>
      <c r="N47" s="1">
        <v>41175000</v>
      </c>
      <c r="O47" s="1">
        <v>9489000</v>
      </c>
      <c r="P47" s="1">
        <v>8456000</v>
      </c>
      <c r="Q47" s="1">
        <v>11613000</v>
      </c>
      <c r="R47" s="1">
        <v>25718000</v>
      </c>
      <c r="S47" s="1">
        <v>35527000</v>
      </c>
      <c r="T47" s="1">
        <v>77929000</v>
      </c>
      <c r="U47" s="1">
        <v>90436000</v>
      </c>
      <c r="V47" s="1">
        <v>530136000</v>
      </c>
      <c r="W47" s="1">
        <v>445499000</v>
      </c>
      <c r="X47" s="1">
        <v>504417000</v>
      </c>
      <c r="Y47" s="1">
        <v>606349000</v>
      </c>
      <c r="Z47" s="1">
        <v>2148092000</v>
      </c>
      <c r="AA47" s="1">
        <v>1662000000</v>
      </c>
      <c r="AB47" s="1">
        <v>6685600000</v>
      </c>
      <c r="AC47" s="1">
        <v>5702300000</v>
      </c>
      <c r="AD47" s="1">
        <v>4794800000</v>
      </c>
      <c r="AE47" s="1">
        <v>4043100000</v>
      </c>
    </row>
    <row r="48" spans="1:31" ht="19" x14ac:dyDescent="0.25">
      <c r="A48" s="5" t="s">
        <v>40</v>
      </c>
      <c r="B48" s="1" t="s">
        <v>92</v>
      </c>
      <c r="C48" s="1" t="s">
        <v>92</v>
      </c>
      <c r="D48" s="1" t="s">
        <v>92</v>
      </c>
      <c r="E48" s="1" t="s">
        <v>92</v>
      </c>
      <c r="F48" s="1" t="s">
        <v>92</v>
      </c>
      <c r="G48" s="1" t="s">
        <v>92</v>
      </c>
      <c r="H48" s="1" t="s">
        <v>92</v>
      </c>
      <c r="I48" s="1" t="s">
        <v>92</v>
      </c>
      <c r="J48" s="1" t="s">
        <v>92</v>
      </c>
      <c r="K48" s="1" t="s">
        <v>92</v>
      </c>
      <c r="L48" s="1">
        <v>43176000</v>
      </c>
      <c r="M48" s="1">
        <v>42044000</v>
      </c>
      <c r="N48" s="1">
        <v>41175000</v>
      </c>
      <c r="O48" s="1">
        <v>41375000</v>
      </c>
      <c r="P48" s="1">
        <v>40342000</v>
      </c>
      <c r="Q48" s="1">
        <v>43499000</v>
      </c>
      <c r="R48" s="1">
        <v>61883000</v>
      </c>
      <c r="S48" s="1">
        <v>75865000</v>
      </c>
      <c r="T48" s="1">
        <v>153947000</v>
      </c>
      <c r="U48" s="1">
        <v>183949000</v>
      </c>
      <c r="V48" s="1">
        <v>801484000</v>
      </c>
      <c r="W48" s="1">
        <v>721596000</v>
      </c>
      <c r="X48" s="1">
        <v>1075688000</v>
      </c>
      <c r="Y48" s="1">
        <v>1619001000</v>
      </c>
      <c r="Z48" s="1">
        <v>4447101000</v>
      </c>
      <c r="AA48" s="1">
        <v>3961000000</v>
      </c>
      <c r="AB48" s="1">
        <v>13349500000</v>
      </c>
      <c r="AC48" s="1">
        <v>12367100000</v>
      </c>
      <c r="AD48" s="1">
        <v>11465400000</v>
      </c>
      <c r="AE48" s="1">
        <v>10716700000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50826000</v>
      </c>
      <c r="S49" s="1">
        <v>317215000</v>
      </c>
      <c r="T49" s="1">
        <v>464838000</v>
      </c>
      <c r="U49" s="1">
        <v>328586000</v>
      </c>
      <c r="V49" s="1">
        <v>257450000</v>
      </c>
      <c r="W49" s="1">
        <v>798712000</v>
      </c>
      <c r="X49" s="1">
        <v>383326000</v>
      </c>
      <c r="Y49" s="1">
        <v>118549000</v>
      </c>
      <c r="Z49" s="1">
        <v>107457000</v>
      </c>
      <c r="AA49" s="1" t="s">
        <v>92</v>
      </c>
      <c r="AB49" s="1" t="s">
        <v>92</v>
      </c>
      <c r="AC49" s="1" t="s">
        <v>92</v>
      </c>
      <c r="AD49" s="1" t="s">
        <v>92</v>
      </c>
      <c r="AE49" s="1" t="s">
        <v>92</v>
      </c>
    </row>
    <row r="50" spans="1:3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14831000</v>
      </c>
      <c r="Z50" s="1">
        <v>68870000</v>
      </c>
      <c r="AA50" s="1">
        <v>100200000</v>
      </c>
      <c r="AB50" s="1">
        <v>1677200000</v>
      </c>
      <c r="AC50" s="1">
        <v>1748500000</v>
      </c>
      <c r="AD50" s="1">
        <v>1749200000</v>
      </c>
      <c r="AE50" s="1">
        <v>1797100000</v>
      </c>
    </row>
    <row r="51" spans="1:31" ht="19" x14ac:dyDescent="0.25">
      <c r="A51" s="5" t="s">
        <v>43</v>
      </c>
      <c r="B51" s="1" t="s">
        <v>92</v>
      </c>
      <c r="C51" s="1" t="s">
        <v>92</v>
      </c>
      <c r="D51" s="1" t="s">
        <v>92</v>
      </c>
      <c r="E51" s="1" t="s">
        <v>92</v>
      </c>
      <c r="F51" s="1">
        <v>4498000</v>
      </c>
      <c r="G51" s="1">
        <v>4262000</v>
      </c>
      <c r="H51" s="1">
        <v>8152000</v>
      </c>
      <c r="I51" s="1">
        <v>8568000</v>
      </c>
      <c r="J51" s="1">
        <v>9774000</v>
      </c>
      <c r="K51" s="1">
        <v>10464000</v>
      </c>
      <c r="L51" s="1">
        <v>8057000</v>
      </c>
      <c r="M51" s="1">
        <v>6948000</v>
      </c>
      <c r="N51" s="1">
        <v>7729000</v>
      </c>
      <c r="O51" s="1">
        <v>530420000</v>
      </c>
      <c r="P51" s="1">
        <v>538740000</v>
      </c>
      <c r="Q51" s="1">
        <v>228773000</v>
      </c>
      <c r="R51" s="1">
        <v>34254000</v>
      </c>
      <c r="S51" s="1">
        <v>19225000</v>
      </c>
      <c r="T51" s="1">
        <v>33777000</v>
      </c>
      <c r="U51" s="1">
        <v>38769000</v>
      </c>
      <c r="V51" s="1">
        <v>41557000</v>
      </c>
      <c r="W51" s="1">
        <v>45956000</v>
      </c>
      <c r="X51" s="1">
        <v>75510000</v>
      </c>
      <c r="Y51" s="1">
        <v>109025000</v>
      </c>
      <c r="Z51" s="1">
        <v>75075000</v>
      </c>
      <c r="AA51" s="1">
        <v>71800000</v>
      </c>
      <c r="AB51" s="1">
        <v>111800000</v>
      </c>
      <c r="AC51" s="1">
        <v>97700000</v>
      </c>
      <c r="AD51" s="1">
        <v>110000000</v>
      </c>
      <c r="AE51" s="1">
        <v>111900000</v>
      </c>
    </row>
    <row r="52" spans="1:31" ht="19" x14ac:dyDescent="0.25">
      <c r="A52" s="5" t="s">
        <v>44</v>
      </c>
      <c r="B52" s="1" t="s">
        <v>92</v>
      </c>
      <c r="C52" s="1" t="s">
        <v>92</v>
      </c>
      <c r="D52" s="1" t="s">
        <v>92</v>
      </c>
      <c r="E52" s="1" t="s">
        <v>92</v>
      </c>
      <c r="F52" s="1">
        <v>238556000</v>
      </c>
      <c r="G52" s="1">
        <v>330154000</v>
      </c>
      <c r="H52" s="1">
        <v>301815000</v>
      </c>
      <c r="I52" s="1">
        <v>447598000</v>
      </c>
      <c r="J52" s="1">
        <v>789790000</v>
      </c>
      <c r="K52" s="1">
        <v>726424000</v>
      </c>
      <c r="L52" s="1">
        <v>819166000</v>
      </c>
      <c r="M52" s="1">
        <v>738198000</v>
      </c>
      <c r="N52" s="1">
        <v>742206000</v>
      </c>
      <c r="O52" s="1">
        <v>1231767000</v>
      </c>
      <c r="P52" s="1">
        <v>1184804000</v>
      </c>
      <c r="Q52" s="1">
        <v>794577000</v>
      </c>
      <c r="R52" s="1">
        <v>678650000</v>
      </c>
      <c r="S52" s="1">
        <v>905344000</v>
      </c>
      <c r="T52" s="1">
        <v>1193075000</v>
      </c>
      <c r="U52" s="1">
        <v>1067915000</v>
      </c>
      <c r="V52" s="1">
        <v>1615035000</v>
      </c>
      <c r="W52" s="1">
        <v>2098231000</v>
      </c>
      <c r="X52" s="1">
        <v>2116096000</v>
      </c>
      <c r="Y52" s="1">
        <v>2470802000</v>
      </c>
      <c r="Z52" s="1">
        <v>5381841000</v>
      </c>
      <c r="AA52" s="1">
        <v>4900900000</v>
      </c>
      <c r="AB52" s="1">
        <v>16135200000</v>
      </c>
      <c r="AC52" s="1">
        <v>15208900000</v>
      </c>
      <c r="AD52" s="1">
        <v>14333600000</v>
      </c>
      <c r="AE52" s="1">
        <v>13746900000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t="s">
        <v>92</v>
      </c>
      <c r="F54" s="11">
        <v>428092000</v>
      </c>
      <c r="G54" s="11">
        <v>524743000</v>
      </c>
      <c r="H54" s="11">
        <v>505230000</v>
      </c>
      <c r="I54" s="11">
        <v>812411000</v>
      </c>
      <c r="J54" s="11">
        <v>1161349000</v>
      </c>
      <c r="K54" s="11">
        <v>1275600000</v>
      </c>
      <c r="L54" s="11">
        <v>1428275000</v>
      </c>
      <c r="M54" s="11">
        <v>1622143000</v>
      </c>
      <c r="N54" s="11">
        <v>1817554000</v>
      </c>
      <c r="O54" s="11">
        <v>2350596000</v>
      </c>
      <c r="P54" s="11">
        <v>2269541000</v>
      </c>
      <c r="Q54" s="11">
        <v>2512307000</v>
      </c>
      <c r="R54" s="11">
        <v>2421439000</v>
      </c>
      <c r="S54" s="11">
        <v>2516313000</v>
      </c>
      <c r="T54" s="11">
        <v>2968058000</v>
      </c>
      <c r="U54" s="11">
        <v>3083776000</v>
      </c>
      <c r="V54" s="11">
        <v>3851405000</v>
      </c>
      <c r="W54" s="11">
        <v>4067630000</v>
      </c>
      <c r="X54" s="11">
        <v>4780713000</v>
      </c>
      <c r="Y54" s="11">
        <v>5567515000</v>
      </c>
      <c r="Z54" s="11">
        <v>7686881000</v>
      </c>
      <c r="AA54" s="11">
        <v>8257200000</v>
      </c>
      <c r="AB54" s="11">
        <v>18350000000</v>
      </c>
      <c r="AC54" s="11">
        <v>17426100000</v>
      </c>
      <c r="AD54" s="11">
        <v>16478800000</v>
      </c>
      <c r="AE54" s="11">
        <v>16199500000</v>
      </c>
    </row>
    <row r="55" spans="1:31" ht="20" thickTop="1" x14ac:dyDescent="0.25">
      <c r="A55" s="5" t="s">
        <v>47</v>
      </c>
      <c r="B55" s="1" t="s">
        <v>92</v>
      </c>
      <c r="C55" s="1" t="s">
        <v>92</v>
      </c>
      <c r="D55" s="1" t="s">
        <v>92</v>
      </c>
      <c r="E55" s="1" t="s">
        <v>92</v>
      </c>
      <c r="F55" s="1">
        <v>35281000</v>
      </c>
      <c r="G55" s="1">
        <v>36049000</v>
      </c>
      <c r="H55" s="1">
        <v>28489000</v>
      </c>
      <c r="I55" s="1">
        <v>67861000</v>
      </c>
      <c r="J55" s="1">
        <v>57652000</v>
      </c>
      <c r="K55" s="1">
        <v>38292000</v>
      </c>
      <c r="L55" s="1">
        <v>34143000</v>
      </c>
      <c r="M55" s="1">
        <v>61184000</v>
      </c>
      <c r="N55" s="1">
        <v>34328000</v>
      </c>
      <c r="O55" s="1">
        <v>50847000</v>
      </c>
      <c r="P55" s="1">
        <v>34675000</v>
      </c>
      <c r="Q55" s="1">
        <v>39317000</v>
      </c>
      <c r="R55" s="1">
        <v>29228000</v>
      </c>
      <c r="S55" s="1">
        <v>44238000</v>
      </c>
      <c r="T55" s="1">
        <v>68433000</v>
      </c>
      <c r="U55" s="1">
        <v>50287000</v>
      </c>
      <c r="V55" s="1">
        <v>75551000</v>
      </c>
      <c r="W55" s="1">
        <v>74050000</v>
      </c>
      <c r="X55" s="1">
        <v>86866000</v>
      </c>
      <c r="Y55" s="1">
        <v>79312000</v>
      </c>
      <c r="Z55" s="1">
        <v>149233000</v>
      </c>
      <c r="AA55" s="1">
        <v>144100000</v>
      </c>
      <c r="AB55" s="1">
        <v>226400000</v>
      </c>
      <c r="AC55" s="1">
        <v>246800000</v>
      </c>
      <c r="AD55" s="1">
        <v>292400000</v>
      </c>
      <c r="AE55" s="1">
        <v>344700000</v>
      </c>
    </row>
    <row r="56" spans="1:31" ht="19" x14ac:dyDescent="0.25">
      <c r="A56" s="5" t="s">
        <v>48</v>
      </c>
      <c r="B56" s="1" t="s">
        <v>92</v>
      </c>
      <c r="C56" s="1" t="s">
        <v>92</v>
      </c>
      <c r="D56" s="1" t="s">
        <v>92</v>
      </c>
      <c r="E56" s="1" t="s">
        <v>92</v>
      </c>
      <c r="F56" s="1">
        <v>6246000</v>
      </c>
      <c r="G56" s="1">
        <v>20402000</v>
      </c>
      <c r="H56" s="1">
        <v>3325000</v>
      </c>
      <c r="I56" s="1">
        <v>9000000</v>
      </c>
      <c r="J56" s="1" t="s">
        <v>92</v>
      </c>
      <c r="K56" s="1" t="s">
        <v>92</v>
      </c>
      <c r="L56" s="1" t="s">
        <v>92</v>
      </c>
      <c r="M56" s="1" t="s">
        <v>92</v>
      </c>
      <c r="N56" s="1">
        <v>45454000</v>
      </c>
      <c r="O56" s="1">
        <v>268954000</v>
      </c>
      <c r="P56" s="1" t="s">
        <v>92</v>
      </c>
      <c r="Q56" s="1" t="s">
        <v>92</v>
      </c>
      <c r="R56" s="1" t="s">
        <v>92</v>
      </c>
      <c r="S56" s="1" t="s">
        <v>92</v>
      </c>
      <c r="T56" s="1" t="s">
        <v>92</v>
      </c>
      <c r="U56" s="1" t="s">
        <v>92</v>
      </c>
      <c r="V56" s="1" t="s">
        <v>92</v>
      </c>
      <c r="W56" s="1">
        <v>17500000</v>
      </c>
      <c r="X56" s="1" t="s">
        <v>92</v>
      </c>
      <c r="Y56" s="1" t="s">
        <v>92</v>
      </c>
      <c r="Z56" s="1">
        <v>49952000</v>
      </c>
      <c r="AA56" s="1">
        <v>1309900000</v>
      </c>
      <c r="AB56" s="1">
        <v>1360800000</v>
      </c>
      <c r="AC56" s="1">
        <v>608800000</v>
      </c>
      <c r="AD56" s="1">
        <v>1362700000</v>
      </c>
      <c r="AE56" s="1">
        <v>33800000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v>43400000</v>
      </c>
      <c r="AE57" s="1">
        <v>121500000</v>
      </c>
    </row>
    <row r="58" spans="1:31" ht="19" x14ac:dyDescent="0.25">
      <c r="A58" s="5" t="s">
        <v>50</v>
      </c>
      <c r="B58" s="1" t="s">
        <v>92</v>
      </c>
      <c r="C58" s="1" t="s">
        <v>92</v>
      </c>
      <c r="D58" s="1" t="s">
        <v>92</v>
      </c>
      <c r="E58" s="1" t="s">
        <v>92</v>
      </c>
      <c r="F58" s="1" t="s">
        <v>92</v>
      </c>
      <c r="G58" s="1" t="s">
        <v>92</v>
      </c>
      <c r="H58" s="1" t="s">
        <v>92</v>
      </c>
      <c r="I58" s="1" t="s">
        <v>92</v>
      </c>
      <c r="J58" s="1" t="s">
        <v>92</v>
      </c>
      <c r="K58" s="1" t="s">
        <v>92</v>
      </c>
      <c r="L58" s="1">
        <v>70988000</v>
      </c>
      <c r="M58" s="1">
        <v>84816000</v>
      </c>
      <c r="N58" s="1">
        <v>91730000</v>
      </c>
      <c r="O58" s="1">
        <v>99481000</v>
      </c>
      <c r="P58" s="1">
        <v>91363000</v>
      </c>
      <c r="Q58" s="1">
        <v>95441000</v>
      </c>
      <c r="R58" s="1" t="s">
        <v>92</v>
      </c>
      <c r="S58" s="1">
        <v>98941000</v>
      </c>
      <c r="T58" s="1">
        <v>140044000</v>
      </c>
      <c r="U58" s="1">
        <v>108709000</v>
      </c>
      <c r="V58" s="1">
        <v>138952000</v>
      </c>
      <c r="W58" s="1">
        <v>147798000</v>
      </c>
      <c r="X58" s="1">
        <v>166128000</v>
      </c>
      <c r="Y58" s="1">
        <v>183432000</v>
      </c>
      <c r="Z58" s="1">
        <v>292815000</v>
      </c>
      <c r="AA58" s="1">
        <v>333800000</v>
      </c>
      <c r="AB58" s="1" t="s">
        <v>92</v>
      </c>
      <c r="AC58" s="1" t="s">
        <v>92</v>
      </c>
      <c r="AD58" s="1" t="s">
        <v>92</v>
      </c>
      <c r="AE58" s="1" t="s">
        <v>92</v>
      </c>
    </row>
    <row r="59" spans="1:31" ht="19" x14ac:dyDescent="0.25">
      <c r="A59" s="5" t="s">
        <v>51</v>
      </c>
      <c r="B59" s="1" t="s">
        <v>92</v>
      </c>
      <c r="C59" s="1" t="s">
        <v>92</v>
      </c>
      <c r="D59" s="1" t="s">
        <v>92</v>
      </c>
      <c r="E59" s="1" t="s">
        <v>92</v>
      </c>
      <c r="F59" s="1">
        <v>56833000</v>
      </c>
      <c r="G59" s="1">
        <v>82967000</v>
      </c>
      <c r="H59" s="1">
        <v>78306000</v>
      </c>
      <c r="I59" s="1">
        <v>91639000</v>
      </c>
      <c r="J59" s="1">
        <v>136971000</v>
      </c>
      <c r="K59" s="1">
        <v>129673000</v>
      </c>
      <c r="L59" s="1">
        <v>109999000</v>
      </c>
      <c r="M59" s="1">
        <v>124051000</v>
      </c>
      <c r="N59" s="1">
        <v>135153000</v>
      </c>
      <c r="O59" s="1">
        <v>189687000</v>
      </c>
      <c r="P59" s="1">
        <v>129882000</v>
      </c>
      <c r="Q59" s="1">
        <v>56323000</v>
      </c>
      <c r="R59" s="1">
        <v>126417000</v>
      </c>
      <c r="S59" s="1">
        <v>60211000</v>
      </c>
      <c r="T59" s="1">
        <v>131839000</v>
      </c>
      <c r="U59" s="1">
        <v>88877000</v>
      </c>
      <c r="V59" s="1">
        <v>127108000</v>
      </c>
      <c r="W59" s="1">
        <v>96731000</v>
      </c>
      <c r="X59" s="1">
        <v>100978000</v>
      </c>
      <c r="Y59" s="1">
        <v>119265000</v>
      </c>
      <c r="Z59" s="1">
        <v>212450000</v>
      </c>
      <c r="AA59" s="1">
        <v>229600000</v>
      </c>
      <c r="AB59" s="1">
        <v>787300000</v>
      </c>
      <c r="AC59" s="1">
        <v>781800000</v>
      </c>
      <c r="AD59" s="1">
        <v>711100000</v>
      </c>
      <c r="AE59" s="1">
        <v>899000000</v>
      </c>
    </row>
    <row r="60" spans="1:31" ht="19" x14ac:dyDescent="0.25">
      <c r="A60" s="6" t="s">
        <v>52</v>
      </c>
      <c r="B60" s="10" t="s">
        <v>92</v>
      </c>
      <c r="C60" s="10" t="s">
        <v>92</v>
      </c>
      <c r="D60" s="10" t="s">
        <v>92</v>
      </c>
      <c r="E60" s="10" t="s">
        <v>92</v>
      </c>
      <c r="F60" s="10">
        <v>98360000</v>
      </c>
      <c r="G60" s="10">
        <v>139418000</v>
      </c>
      <c r="H60" s="10">
        <v>110120000</v>
      </c>
      <c r="I60" s="10">
        <v>168500000</v>
      </c>
      <c r="J60" s="10">
        <v>194623000</v>
      </c>
      <c r="K60" s="10">
        <v>167965000</v>
      </c>
      <c r="L60" s="10">
        <v>215130000</v>
      </c>
      <c r="M60" s="10">
        <v>270051000</v>
      </c>
      <c r="N60" s="10">
        <v>306665000</v>
      </c>
      <c r="O60" s="10">
        <v>608969000</v>
      </c>
      <c r="P60" s="10">
        <v>255920000</v>
      </c>
      <c r="Q60" s="10">
        <v>191081000</v>
      </c>
      <c r="R60" s="10">
        <v>155645000</v>
      </c>
      <c r="S60" s="10">
        <v>203390000</v>
      </c>
      <c r="T60" s="10">
        <v>340316000</v>
      </c>
      <c r="U60" s="10">
        <v>247873000</v>
      </c>
      <c r="V60" s="10">
        <v>341611000</v>
      </c>
      <c r="W60" s="10">
        <v>336079000</v>
      </c>
      <c r="X60" s="10">
        <v>353972000</v>
      </c>
      <c r="Y60" s="10">
        <v>382009000</v>
      </c>
      <c r="Z60" s="10">
        <v>704450000</v>
      </c>
      <c r="AA60" s="10">
        <v>2017400000</v>
      </c>
      <c r="AB60" s="10">
        <v>2374500000</v>
      </c>
      <c r="AC60" s="10">
        <v>1637400000</v>
      </c>
      <c r="AD60" s="10">
        <v>2409600000</v>
      </c>
      <c r="AE60" s="10">
        <v>1399000000</v>
      </c>
    </row>
    <row r="61" spans="1:31" ht="19" x14ac:dyDescent="0.25">
      <c r="A61" s="5" t="s">
        <v>53</v>
      </c>
      <c r="B61" s="1" t="s">
        <v>92</v>
      </c>
      <c r="C61" s="1" t="s">
        <v>92</v>
      </c>
      <c r="D61" s="1" t="s">
        <v>92</v>
      </c>
      <c r="E61" s="1" t="s">
        <v>92</v>
      </c>
      <c r="F61" s="1">
        <v>3616000</v>
      </c>
      <c r="G61" s="1">
        <v>8420000</v>
      </c>
      <c r="H61" s="1">
        <v>25000000</v>
      </c>
      <c r="I61" s="1" t="s">
        <v>92</v>
      </c>
      <c r="J61" s="1" t="s">
        <v>92</v>
      </c>
      <c r="K61" s="1" t="s">
        <v>92</v>
      </c>
      <c r="L61" s="1" t="s">
        <v>92</v>
      </c>
      <c r="M61" s="1" t="s">
        <v>92</v>
      </c>
      <c r="N61" s="1" t="s">
        <v>92</v>
      </c>
      <c r="O61" s="1" t="s">
        <v>92</v>
      </c>
      <c r="P61" s="1" t="s">
        <v>92</v>
      </c>
      <c r="Q61" s="1">
        <v>1150128000</v>
      </c>
      <c r="R61" s="1">
        <v>1219235000</v>
      </c>
      <c r="S61" s="1">
        <v>340672000</v>
      </c>
      <c r="T61" s="1">
        <v>347334000</v>
      </c>
      <c r="U61" s="1">
        <v>355050000</v>
      </c>
      <c r="V61" s="1">
        <v>983385000</v>
      </c>
      <c r="W61" s="1">
        <v>1003258000</v>
      </c>
      <c r="X61" s="1">
        <v>1826858000</v>
      </c>
      <c r="Y61" s="1">
        <v>2483037000</v>
      </c>
      <c r="Z61" s="1">
        <v>2900524000</v>
      </c>
      <c r="AA61" s="1">
        <v>1758400000</v>
      </c>
      <c r="AB61" s="1">
        <v>8946200000</v>
      </c>
      <c r="AC61" s="1">
        <v>8873400000</v>
      </c>
      <c r="AD61" s="1">
        <v>7706600000</v>
      </c>
      <c r="AE61" s="1">
        <v>7816300000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row>
    <row r="63" spans="1:31" ht="19" x14ac:dyDescent="0.25">
      <c r="A63" s="5" t="s">
        <v>54</v>
      </c>
      <c r="B63" s="1" t="s">
        <v>92</v>
      </c>
      <c r="C63" s="1" t="s">
        <v>92</v>
      </c>
      <c r="D63" s="1" t="s">
        <v>92</v>
      </c>
      <c r="E63" s="1" t="s">
        <v>92</v>
      </c>
      <c r="F63" s="1">
        <v>6169000</v>
      </c>
      <c r="G63" s="1">
        <v>8273000</v>
      </c>
      <c r="H63" s="1">
        <v>11313000</v>
      </c>
      <c r="I63" s="1">
        <v>18697000</v>
      </c>
      <c r="J63" s="1">
        <v>22966000</v>
      </c>
      <c r="K63" s="1">
        <v>31132000</v>
      </c>
      <c r="L63" s="1">
        <v>33188000</v>
      </c>
      <c r="M63" s="1">
        <v>30704000</v>
      </c>
      <c r="N63" s="1">
        <v>24556000</v>
      </c>
      <c r="O63" s="1">
        <v>14637000</v>
      </c>
      <c r="P63" s="1">
        <v>8327000</v>
      </c>
      <c r="Q63" s="1">
        <v>21460000</v>
      </c>
      <c r="R63" s="1">
        <v>51959000</v>
      </c>
      <c r="S63" s="1">
        <v>433853000</v>
      </c>
      <c r="T63" s="1">
        <v>399527000</v>
      </c>
      <c r="U63" s="1">
        <v>411368000</v>
      </c>
      <c r="V63" s="1">
        <v>388250000</v>
      </c>
      <c r="W63" s="1">
        <v>375316000</v>
      </c>
      <c r="X63" s="1">
        <v>381192000</v>
      </c>
      <c r="Y63" s="1">
        <v>399218000</v>
      </c>
      <c r="Z63" s="1">
        <v>409045000</v>
      </c>
      <c r="AA63" s="1">
        <v>205800000</v>
      </c>
      <c r="AB63" s="1">
        <v>706100000</v>
      </c>
      <c r="AC63" s="1">
        <v>318500000</v>
      </c>
      <c r="AD63" s="1">
        <v>43900000</v>
      </c>
      <c r="AE63" s="1">
        <v>39800000</v>
      </c>
    </row>
    <row r="64" spans="1:31" ht="19" x14ac:dyDescent="0.25">
      <c r="A64" s="5" t="s">
        <v>55</v>
      </c>
      <c r="B64" s="1" t="s">
        <v>92</v>
      </c>
      <c r="C64" s="1" t="s">
        <v>92</v>
      </c>
      <c r="D64" s="1" t="s">
        <v>92</v>
      </c>
      <c r="E64" s="1" t="s">
        <v>92</v>
      </c>
      <c r="F64" s="1">
        <v>3363000</v>
      </c>
      <c r="G64" s="1">
        <v>1324000</v>
      </c>
      <c r="H64" s="1" t="s">
        <v>92</v>
      </c>
      <c r="I64" s="1">
        <v>918000</v>
      </c>
      <c r="J64" s="1">
        <v>912000</v>
      </c>
      <c r="K64" s="1">
        <v>724000</v>
      </c>
      <c r="L64" s="1">
        <v>1008000</v>
      </c>
      <c r="M64" s="1">
        <v>871000</v>
      </c>
      <c r="N64" s="1">
        <v>599000</v>
      </c>
      <c r="O64" s="1">
        <v>801000</v>
      </c>
      <c r="P64" s="1">
        <v>926000</v>
      </c>
      <c r="Q64" s="1">
        <v>113415000</v>
      </c>
      <c r="R64" s="1">
        <v>3834000</v>
      </c>
      <c r="S64" s="1">
        <v>5018000</v>
      </c>
      <c r="T64" s="1">
        <v>68443000</v>
      </c>
      <c r="U64" s="1">
        <v>78812000</v>
      </c>
      <c r="V64" s="1">
        <v>204689000</v>
      </c>
      <c r="W64" s="1">
        <v>217516000</v>
      </c>
      <c r="X64" s="1">
        <v>157665000</v>
      </c>
      <c r="Y64" s="1">
        <v>152332000</v>
      </c>
      <c r="Z64" s="1">
        <v>402151000</v>
      </c>
      <c r="AA64" s="1">
        <v>995800000</v>
      </c>
      <c r="AB64" s="1">
        <v>1035700000</v>
      </c>
      <c r="AC64" s="1">
        <v>1011300000</v>
      </c>
      <c r="AD64" s="1">
        <v>981600000</v>
      </c>
      <c r="AE64" s="1">
        <v>1049600000</v>
      </c>
    </row>
    <row r="65" spans="1:31" ht="19" x14ac:dyDescent="0.25">
      <c r="A65" s="5" t="s">
        <v>56</v>
      </c>
      <c r="B65" s="1" t="s">
        <v>92</v>
      </c>
      <c r="C65" s="1" t="s">
        <v>92</v>
      </c>
      <c r="D65" s="1" t="s">
        <v>92</v>
      </c>
      <c r="E65" s="1" t="s">
        <v>92</v>
      </c>
      <c r="F65" s="1">
        <v>13148000</v>
      </c>
      <c r="G65" s="1">
        <v>18017000</v>
      </c>
      <c r="H65" s="1">
        <v>36313000</v>
      </c>
      <c r="I65" s="1">
        <v>19615000</v>
      </c>
      <c r="J65" s="1">
        <v>23878000</v>
      </c>
      <c r="K65" s="1">
        <v>31856000</v>
      </c>
      <c r="L65" s="1">
        <v>34196000</v>
      </c>
      <c r="M65" s="1">
        <v>31575000</v>
      </c>
      <c r="N65" s="1">
        <v>25155000</v>
      </c>
      <c r="O65" s="1">
        <v>15438000</v>
      </c>
      <c r="P65" s="1">
        <v>9253000</v>
      </c>
      <c r="Q65" s="1">
        <v>1285003000</v>
      </c>
      <c r="R65" s="1">
        <v>1275028000</v>
      </c>
      <c r="S65" s="1">
        <v>779543000</v>
      </c>
      <c r="T65" s="1">
        <v>815304000</v>
      </c>
      <c r="U65" s="1">
        <v>845230000</v>
      </c>
      <c r="V65" s="1">
        <v>1576324000</v>
      </c>
      <c r="W65" s="1">
        <v>1596090000</v>
      </c>
      <c r="X65" s="1">
        <v>2365715000</v>
      </c>
      <c r="Y65" s="1">
        <v>3034587000</v>
      </c>
      <c r="Z65" s="1">
        <v>3711720000</v>
      </c>
      <c r="AA65" s="1">
        <v>2960000000</v>
      </c>
      <c r="AB65" s="1">
        <v>10688000000</v>
      </c>
      <c r="AC65" s="1">
        <v>10203200000</v>
      </c>
      <c r="AD65" s="1">
        <v>8732100000</v>
      </c>
      <c r="AE65" s="1">
        <v>8905700000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t="s">
        <v>92</v>
      </c>
      <c r="F67" s="10">
        <v>111508000</v>
      </c>
      <c r="G67" s="10">
        <v>157435000</v>
      </c>
      <c r="H67" s="10">
        <v>146433000</v>
      </c>
      <c r="I67" s="10">
        <v>188115000</v>
      </c>
      <c r="J67" s="10">
        <v>218501000</v>
      </c>
      <c r="K67" s="10">
        <v>199821000</v>
      </c>
      <c r="L67" s="10">
        <v>249326000</v>
      </c>
      <c r="M67" s="10">
        <v>301626000</v>
      </c>
      <c r="N67" s="10">
        <v>331820000</v>
      </c>
      <c r="O67" s="10">
        <v>624407000</v>
      </c>
      <c r="P67" s="10">
        <v>265173000</v>
      </c>
      <c r="Q67" s="10">
        <v>1476084000</v>
      </c>
      <c r="R67" s="10">
        <v>1430673000</v>
      </c>
      <c r="S67" s="10">
        <v>982933000</v>
      </c>
      <c r="T67" s="10">
        <v>1155620000</v>
      </c>
      <c r="U67" s="10">
        <v>1093103000</v>
      </c>
      <c r="V67" s="10">
        <v>1917935000</v>
      </c>
      <c r="W67" s="10">
        <v>1932169000</v>
      </c>
      <c r="X67" s="10">
        <v>2719687000</v>
      </c>
      <c r="Y67" s="10">
        <v>3416596000</v>
      </c>
      <c r="Z67" s="10">
        <v>4416170000</v>
      </c>
      <c r="AA67" s="10">
        <v>4977400000</v>
      </c>
      <c r="AB67" s="10">
        <v>13062500000</v>
      </c>
      <c r="AC67" s="10">
        <v>11840600000</v>
      </c>
      <c r="AD67" s="10">
        <v>11141700000</v>
      </c>
      <c r="AE67" s="10">
        <v>10304700000</v>
      </c>
    </row>
    <row r="68" spans="1:31" ht="19" x14ac:dyDescent="0.25">
      <c r="A68" s="5" t="s">
        <v>59</v>
      </c>
      <c r="B68" s="1" t="s">
        <v>92</v>
      </c>
      <c r="C68" s="1" t="s">
        <v>92</v>
      </c>
      <c r="D68" s="1" t="s">
        <v>92</v>
      </c>
      <c r="E68" s="1" t="s">
        <v>92</v>
      </c>
      <c r="F68" s="1">
        <v>53000</v>
      </c>
      <c r="G68" s="1">
        <v>54000</v>
      </c>
      <c r="H68" s="1">
        <v>54000</v>
      </c>
      <c r="I68" s="1">
        <v>81000</v>
      </c>
      <c r="J68" s="1">
        <v>131000</v>
      </c>
      <c r="K68" s="1">
        <v>201000</v>
      </c>
      <c r="L68" s="1">
        <v>203000</v>
      </c>
      <c r="M68" s="1">
        <v>207000</v>
      </c>
      <c r="N68" s="1">
        <v>208000</v>
      </c>
      <c r="O68" s="1">
        <v>214000</v>
      </c>
      <c r="P68" s="1">
        <v>217000</v>
      </c>
      <c r="Q68" s="1">
        <v>184000</v>
      </c>
      <c r="R68" s="1">
        <v>183000</v>
      </c>
      <c r="S68" s="1">
        <v>185000</v>
      </c>
      <c r="T68" s="1">
        <v>190000</v>
      </c>
      <c r="U68" s="1">
        <v>193000</v>
      </c>
      <c r="V68" s="1">
        <v>196000</v>
      </c>
      <c r="W68" s="1">
        <v>200000</v>
      </c>
      <c r="X68" s="1">
        <v>202000</v>
      </c>
      <c r="Y68" s="1">
        <v>204000</v>
      </c>
      <c r="Z68" s="1">
        <v>229000</v>
      </c>
      <c r="AA68" s="1">
        <v>200000</v>
      </c>
      <c r="AB68" s="1">
        <v>200000</v>
      </c>
      <c r="AC68" s="1">
        <v>200000</v>
      </c>
      <c r="AD68" s="1">
        <v>300000</v>
      </c>
      <c r="AE68" s="1">
        <v>600000</v>
      </c>
    </row>
    <row r="69" spans="1:31" ht="19" x14ac:dyDescent="0.25">
      <c r="A69" s="5" t="s">
        <v>60</v>
      </c>
      <c r="B69" s="1" t="s">
        <v>92</v>
      </c>
      <c r="C69" s="1" t="s">
        <v>92</v>
      </c>
      <c r="D69" s="1" t="s">
        <v>92</v>
      </c>
      <c r="E69" s="1" t="s">
        <v>92</v>
      </c>
      <c r="F69" s="1">
        <v>149825000</v>
      </c>
      <c r="G69" s="1">
        <v>214193000</v>
      </c>
      <c r="H69" s="1">
        <v>264281000</v>
      </c>
      <c r="I69" s="1">
        <v>366325000</v>
      </c>
      <c r="J69" s="1">
        <v>524440000</v>
      </c>
      <c r="K69" s="1">
        <v>619254000</v>
      </c>
      <c r="L69" s="1">
        <v>699366000</v>
      </c>
      <c r="M69" s="1">
        <v>813307000</v>
      </c>
      <c r="N69" s="1">
        <v>984095000</v>
      </c>
      <c r="O69" s="1">
        <v>1106355000</v>
      </c>
      <c r="P69" s="1">
        <v>1255486000</v>
      </c>
      <c r="Q69" s="1">
        <v>1301275000</v>
      </c>
      <c r="R69" s="1">
        <v>1303437000</v>
      </c>
      <c r="S69" s="1">
        <v>1266699000</v>
      </c>
      <c r="T69" s="1">
        <v>1428838000</v>
      </c>
      <c r="U69" s="1">
        <v>1499365000</v>
      </c>
      <c r="V69" s="1">
        <v>1352932000</v>
      </c>
      <c r="W69" s="1">
        <v>1467009000</v>
      </c>
      <c r="X69" s="1">
        <v>1549540000</v>
      </c>
      <c r="Y69" s="1">
        <v>1582585000</v>
      </c>
      <c r="Z69" s="1">
        <v>1479400000</v>
      </c>
      <c r="AA69" s="1">
        <v>1397300000</v>
      </c>
      <c r="AB69" s="1">
        <v>3210600000</v>
      </c>
      <c r="AC69" s="1">
        <v>3432400000</v>
      </c>
      <c r="AD69" s="1">
        <v>3393500000</v>
      </c>
      <c r="AE69" s="1">
        <v>4175200000</v>
      </c>
    </row>
    <row r="70" spans="1:31" ht="19" x14ac:dyDescent="0.25">
      <c r="A70" s="5" t="s">
        <v>61</v>
      </c>
      <c r="B70" s="1" t="s">
        <v>92</v>
      </c>
      <c r="C70" s="1" t="s">
        <v>92</v>
      </c>
      <c r="D70" s="1" t="s">
        <v>92</v>
      </c>
      <c r="E70" s="1" t="s">
        <v>92</v>
      </c>
      <c r="F70" s="1">
        <v>-99467000</v>
      </c>
      <c r="G70" s="1">
        <v>-150734000</v>
      </c>
      <c r="H70" s="1">
        <v>-202572000</v>
      </c>
      <c r="I70" s="1">
        <v>-242386000</v>
      </c>
      <c r="J70" s="1">
        <v>-324234000</v>
      </c>
      <c r="K70" s="1">
        <v>-432058000</v>
      </c>
      <c r="L70" s="1">
        <v>-527428000</v>
      </c>
      <c r="M70" s="1">
        <v>-634675000</v>
      </c>
      <c r="N70" s="1">
        <v>-10000000</v>
      </c>
      <c r="O70" s="1">
        <v>-14000000</v>
      </c>
      <c r="P70" s="1">
        <v>-7000000</v>
      </c>
      <c r="Q70" s="1">
        <v>3000000</v>
      </c>
      <c r="R70" s="1">
        <v>4000000</v>
      </c>
      <c r="S70" s="1">
        <v>3000000</v>
      </c>
      <c r="T70" s="1">
        <v>3357000</v>
      </c>
      <c r="U70" s="1">
        <v>3000000</v>
      </c>
      <c r="V70" s="1">
        <v>7000000</v>
      </c>
      <c r="W70" s="1">
        <v>1000000</v>
      </c>
      <c r="X70" s="1">
        <v>11000000</v>
      </c>
      <c r="Y70" s="1">
        <v>-3000000</v>
      </c>
      <c r="Z70" s="1">
        <v>-14000000</v>
      </c>
      <c r="AA70" s="1">
        <v>-18000000</v>
      </c>
      <c r="AB70" s="1">
        <v>-21000000</v>
      </c>
      <c r="AC70" s="1">
        <v>-22000000</v>
      </c>
      <c r="AD70" s="1">
        <v>-26200000</v>
      </c>
      <c r="AE70" s="1">
        <v>-20600000</v>
      </c>
    </row>
    <row r="71" spans="1:31" ht="19" x14ac:dyDescent="0.25">
      <c r="A71" s="5" t="s">
        <v>62</v>
      </c>
      <c r="B71" s="1" t="s">
        <v>92</v>
      </c>
      <c r="C71" s="1" t="s">
        <v>92</v>
      </c>
      <c r="D71" s="1" t="s">
        <v>92</v>
      </c>
      <c r="E71" s="1" t="s">
        <v>92</v>
      </c>
      <c r="F71" s="1">
        <v>266173000</v>
      </c>
      <c r="G71" s="1">
        <v>303795000</v>
      </c>
      <c r="H71" s="1">
        <v>297034000</v>
      </c>
      <c r="I71" s="1">
        <v>500276000</v>
      </c>
      <c r="J71" s="1">
        <v>742511000</v>
      </c>
      <c r="K71" s="1">
        <v>888382000</v>
      </c>
      <c r="L71" s="1">
        <v>1006808000</v>
      </c>
      <c r="M71" s="1">
        <v>1141678000</v>
      </c>
      <c r="N71" s="1">
        <v>511431000</v>
      </c>
      <c r="O71" s="1">
        <v>633620000</v>
      </c>
      <c r="P71" s="1">
        <v>755665000</v>
      </c>
      <c r="Q71" s="1">
        <v>-268236000</v>
      </c>
      <c r="R71" s="1">
        <v>-316854000</v>
      </c>
      <c r="S71" s="1">
        <v>263496000</v>
      </c>
      <c r="T71" s="1">
        <v>380053000</v>
      </c>
      <c r="U71" s="1">
        <v>488115000</v>
      </c>
      <c r="V71" s="1">
        <v>573342000</v>
      </c>
      <c r="W71" s="1">
        <v>667252000</v>
      </c>
      <c r="X71" s="1">
        <v>483912000</v>
      </c>
      <c r="Y71" s="1">
        <v>571130000</v>
      </c>
      <c r="Z71" s="1">
        <v>1805082000</v>
      </c>
      <c r="AA71" s="1">
        <v>1900300000</v>
      </c>
      <c r="AB71" s="1">
        <v>2097700000</v>
      </c>
      <c r="AC71" s="1">
        <v>2174900000</v>
      </c>
      <c r="AD71" s="1">
        <v>1969500000</v>
      </c>
      <c r="AE71" s="1">
        <v>1739600000</v>
      </c>
    </row>
    <row r="72" spans="1:31" ht="19" x14ac:dyDescent="0.25">
      <c r="A72" s="6" t="s">
        <v>63</v>
      </c>
      <c r="B72" s="10" t="s">
        <v>92</v>
      </c>
      <c r="C72" s="10" t="s">
        <v>92</v>
      </c>
      <c r="D72" s="10" t="s">
        <v>92</v>
      </c>
      <c r="E72" s="10" t="s">
        <v>92</v>
      </c>
      <c r="F72" s="10">
        <v>316584000</v>
      </c>
      <c r="G72" s="10">
        <v>367308000</v>
      </c>
      <c r="H72" s="10">
        <v>358797000</v>
      </c>
      <c r="I72" s="10">
        <v>624296000</v>
      </c>
      <c r="J72" s="10">
        <v>942848000</v>
      </c>
      <c r="K72" s="10">
        <v>1075779000</v>
      </c>
      <c r="L72" s="10">
        <v>1178949000</v>
      </c>
      <c r="M72" s="10">
        <v>1320517000</v>
      </c>
      <c r="N72" s="10">
        <v>1485734000</v>
      </c>
      <c r="O72" s="10">
        <v>1726189000</v>
      </c>
      <c r="P72" s="10">
        <v>2004368000</v>
      </c>
      <c r="Q72" s="10">
        <v>1036223000</v>
      </c>
      <c r="R72" s="10">
        <v>990766000</v>
      </c>
      <c r="S72" s="10">
        <v>1533380000</v>
      </c>
      <c r="T72" s="10">
        <v>1812438000</v>
      </c>
      <c r="U72" s="10">
        <v>1990673000</v>
      </c>
      <c r="V72" s="10">
        <v>1933470000</v>
      </c>
      <c r="W72" s="10">
        <v>2135461000</v>
      </c>
      <c r="X72" s="10">
        <v>2044654000</v>
      </c>
      <c r="Y72" s="10">
        <v>2150919000</v>
      </c>
      <c r="Z72" s="10">
        <v>3270711000</v>
      </c>
      <c r="AA72" s="10">
        <v>3279800000</v>
      </c>
      <c r="AB72" s="10">
        <v>5287500000</v>
      </c>
      <c r="AC72" s="10">
        <v>5585500000</v>
      </c>
      <c r="AD72" s="10">
        <v>5337100000</v>
      </c>
      <c r="AE72" s="10">
        <v>5894800000</v>
      </c>
    </row>
    <row r="73" spans="1:31" ht="20" thickBot="1" x14ac:dyDescent="0.3">
      <c r="A73" s="7" t="s">
        <v>64</v>
      </c>
      <c r="B73" s="11" t="s">
        <v>92</v>
      </c>
      <c r="C73" s="11" t="s">
        <v>92</v>
      </c>
      <c r="D73" s="11" t="s">
        <v>92</v>
      </c>
      <c r="E73" s="11" t="s">
        <v>92</v>
      </c>
      <c r="F73" s="11">
        <v>428092000</v>
      </c>
      <c r="G73" s="11">
        <v>524743000</v>
      </c>
      <c r="H73" s="11">
        <v>505230000</v>
      </c>
      <c r="I73" s="11">
        <v>812411000</v>
      </c>
      <c r="J73" s="11">
        <v>1161349000</v>
      </c>
      <c r="K73" s="11">
        <v>1275600000</v>
      </c>
      <c r="L73" s="11">
        <v>1428275000</v>
      </c>
      <c r="M73" s="11">
        <v>1622143000</v>
      </c>
      <c r="N73" s="11">
        <v>1817554000</v>
      </c>
      <c r="O73" s="11">
        <v>2350596000</v>
      </c>
      <c r="P73" s="11">
        <v>2269541000</v>
      </c>
      <c r="Q73" s="11">
        <v>2512307000</v>
      </c>
      <c r="R73" s="11">
        <v>2421439000</v>
      </c>
      <c r="S73" s="11">
        <v>2516313000</v>
      </c>
      <c r="T73" s="11">
        <v>2968058000</v>
      </c>
      <c r="U73" s="11">
        <v>3083776000</v>
      </c>
      <c r="V73" s="11">
        <v>3851405000</v>
      </c>
      <c r="W73" s="11">
        <v>4067630000</v>
      </c>
      <c r="X73" s="11">
        <v>4764341000</v>
      </c>
      <c r="Y73" s="11">
        <v>5567515000</v>
      </c>
      <c r="Z73" s="11">
        <v>7686881000</v>
      </c>
      <c r="AA73" s="11">
        <v>8257200000</v>
      </c>
      <c r="AB73" s="11">
        <v>18350000000</v>
      </c>
      <c r="AC73" s="11">
        <v>17426100000</v>
      </c>
      <c r="AD73" s="11">
        <v>16478800000</v>
      </c>
      <c r="AE73" s="11">
        <v>16199500000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4200000</v>
      </c>
      <c r="C76" s="1">
        <v>19200000</v>
      </c>
      <c r="D76" s="1">
        <v>36300000</v>
      </c>
      <c r="E76" s="1">
        <v>43800000</v>
      </c>
      <c r="F76" s="1">
        <v>51132000</v>
      </c>
      <c r="G76" s="1">
        <v>64368000</v>
      </c>
      <c r="H76" s="1">
        <v>50088000</v>
      </c>
      <c r="I76" s="1">
        <v>102044000</v>
      </c>
      <c r="J76" s="1">
        <v>142836000</v>
      </c>
      <c r="K76" s="1">
        <v>94814000</v>
      </c>
      <c r="L76" s="1">
        <v>88232000</v>
      </c>
      <c r="M76" s="1">
        <v>137262000</v>
      </c>
      <c r="N76" s="1">
        <v>213785000</v>
      </c>
      <c r="O76" s="1">
        <v>242369000</v>
      </c>
      <c r="P76" s="1">
        <v>357029000</v>
      </c>
      <c r="Q76" s="1">
        <v>297748000</v>
      </c>
      <c r="R76" s="1">
        <v>248820000</v>
      </c>
      <c r="S76" s="1">
        <v>217005000</v>
      </c>
      <c r="T76" s="1">
        <v>418950000</v>
      </c>
      <c r="U76" s="1">
        <v>336705000</v>
      </c>
      <c r="V76" s="1">
        <v>127389000</v>
      </c>
      <c r="W76" s="1">
        <v>395281000</v>
      </c>
      <c r="X76" s="1">
        <v>369009000</v>
      </c>
      <c r="Y76" s="1">
        <v>324132000</v>
      </c>
      <c r="Z76" s="1">
        <v>164639000</v>
      </c>
      <c r="AA76" s="1">
        <v>255400000</v>
      </c>
      <c r="AB76" s="1">
        <v>355900000</v>
      </c>
      <c r="AC76" s="1">
        <v>570600000</v>
      </c>
      <c r="AD76" s="1">
        <v>349400000</v>
      </c>
      <c r="AE76" s="1">
        <v>1285500000</v>
      </c>
    </row>
    <row r="77" spans="1:31" ht="19" x14ac:dyDescent="0.25">
      <c r="A77" s="5" t="s">
        <v>13</v>
      </c>
      <c r="B77" s="1">
        <v>2600000</v>
      </c>
      <c r="C77" s="1">
        <v>7700000</v>
      </c>
      <c r="D77" s="1">
        <v>17100000</v>
      </c>
      <c r="E77" s="1">
        <v>30000000</v>
      </c>
      <c r="F77" s="1">
        <v>40153000</v>
      </c>
      <c r="G77" s="1">
        <v>53768000</v>
      </c>
      <c r="H77" s="1">
        <v>65151000</v>
      </c>
      <c r="I77" s="1">
        <v>68472000</v>
      </c>
      <c r="J77" s="1">
        <v>104326000</v>
      </c>
      <c r="K77" s="1">
        <v>109039000</v>
      </c>
      <c r="L77" s="1">
        <v>111076000</v>
      </c>
      <c r="M77" s="1">
        <v>111627000</v>
      </c>
      <c r="N77" s="1">
        <v>120466000</v>
      </c>
      <c r="O77" s="1">
        <v>110682000</v>
      </c>
      <c r="P77" s="1">
        <v>116171000</v>
      </c>
      <c r="Q77" s="1">
        <v>100317000</v>
      </c>
      <c r="R77" s="1">
        <v>96046000</v>
      </c>
      <c r="S77" s="1">
        <v>90057000</v>
      </c>
      <c r="T77" s="1">
        <v>106612000</v>
      </c>
      <c r="U77" s="1">
        <v>99424000</v>
      </c>
      <c r="V77" s="1">
        <v>204097000</v>
      </c>
      <c r="W77" s="1">
        <v>189139000</v>
      </c>
      <c r="X77" s="1">
        <v>278298000</v>
      </c>
      <c r="Y77" s="1">
        <v>283171000</v>
      </c>
      <c r="Z77" s="1">
        <v>469208000</v>
      </c>
      <c r="AA77" s="1">
        <v>615900000</v>
      </c>
      <c r="AB77" s="1">
        <v>876400000</v>
      </c>
      <c r="AC77" s="1">
        <v>1215600000</v>
      </c>
      <c r="AD77" s="1">
        <v>1153300000</v>
      </c>
      <c r="AE77" s="1">
        <v>1143500000</v>
      </c>
    </row>
    <row r="78" spans="1:31" ht="19" x14ac:dyDescent="0.25">
      <c r="A78" s="5" t="s">
        <v>67</v>
      </c>
      <c r="B78" s="1" t="s">
        <v>92</v>
      </c>
      <c r="C78" s="1">
        <v>1400000</v>
      </c>
      <c r="D78" s="1">
        <v>-9100000</v>
      </c>
      <c r="E78" s="1">
        <v>-7400000</v>
      </c>
      <c r="F78" s="1">
        <v>-3000000</v>
      </c>
      <c r="G78" s="1">
        <v>-9423000</v>
      </c>
      <c r="H78" s="1">
        <v>1689000</v>
      </c>
      <c r="I78" s="1">
        <v>8964000</v>
      </c>
      <c r="J78" s="1">
        <v>-8002000</v>
      </c>
      <c r="K78" s="1">
        <v>-28306000</v>
      </c>
      <c r="L78" s="1">
        <v>-17101000</v>
      </c>
      <c r="M78" s="1">
        <v>-12188000</v>
      </c>
      <c r="N78" s="1">
        <v>16869000</v>
      </c>
      <c r="O78" s="1">
        <v>17516000</v>
      </c>
      <c r="P78" s="1">
        <v>9023000</v>
      </c>
      <c r="Q78" s="1">
        <v>9562000</v>
      </c>
      <c r="R78" s="1">
        <v>22465000</v>
      </c>
      <c r="S78" s="1">
        <v>18621000</v>
      </c>
      <c r="T78" s="1">
        <v>24003000</v>
      </c>
      <c r="U78" s="1">
        <v>21954000</v>
      </c>
      <c r="V78" s="1">
        <v>-28368000</v>
      </c>
      <c r="W78" s="1">
        <v>5321000</v>
      </c>
      <c r="X78" s="1">
        <v>-32811000</v>
      </c>
      <c r="Y78" s="1">
        <v>-60425000</v>
      </c>
      <c r="Z78" s="1">
        <v>-126888000</v>
      </c>
      <c r="AA78" s="1">
        <v>51200000</v>
      </c>
      <c r="AB78" s="1">
        <v>-62200000</v>
      </c>
      <c r="AC78" s="1">
        <v>-490300000</v>
      </c>
      <c r="AD78" s="1">
        <v>-138900000</v>
      </c>
      <c r="AE78" s="1">
        <v>7900000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32481000</v>
      </c>
      <c r="S79" s="1">
        <v>36778000</v>
      </c>
      <c r="T79" s="1">
        <v>36812000</v>
      </c>
      <c r="U79" s="1">
        <v>38289000</v>
      </c>
      <c r="V79" s="1">
        <v>52069000</v>
      </c>
      <c r="W79" s="1">
        <v>53787000</v>
      </c>
      <c r="X79" s="1">
        <v>58596000</v>
      </c>
      <c r="Y79" s="1">
        <v>71420000</v>
      </c>
      <c r="Z79" s="1">
        <v>128155000</v>
      </c>
      <c r="AA79" s="1">
        <v>93200000</v>
      </c>
      <c r="AB79" s="1">
        <v>166400000</v>
      </c>
      <c r="AC79" s="1">
        <v>170200000</v>
      </c>
      <c r="AD79" s="1">
        <v>198300000</v>
      </c>
      <c r="AE79" s="1">
        <v>210200000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3.5958272860421324E-2</v>
      </c>
      <c r="S80" s="15">
        <f t="shared" si="6"/>
        <v>3.8806452055387144E-2</v>
      </c>
      <c r="T80" s="15">
        <f t="shared" si="6"/>
        <v>2.4752471918800704E-2</v>
      </c>
      <c r="U80" s="15">
        <f t="shared" si="6"/>
        <v>2.7681943584908934E-2</v>
      </c>
      <c r="V80" s="15">
        <f t="shared" si="6"/>
        <v>3.2921246087089025E-2</v>
      </c>
      <c r="W80" s="15">
        <f t="shared" si="6"/>
        <v>2.7851349692965627E-2</v>
      </c>
      <c r="X80" s="15">
        <f t="shared" si="6"/>
        <v>2.7291577784443296E-2</v>
      </c>
      <c r="Y80" s="15">
        <f t="shared" si="6"/>
        <v>3.2861953109830332E-2</v>
      </c>
      <c r="Z80" s="15">
        <f t="shared" si="6"/>
        <v>3.7606296365962043E-2</v>
      </c>
      <c r="AA80" s="15">
        <f t="shared" si="6"/>
        <v>2.3412379421221863E-2</v>
      </c>
      <c r="AB80" s="15">
        <f t="shared" si="6"/>
        <v>3.1105710814094776E-2</v>
      </c>
      <c r="AC80" s="15">
        <f t="shared" si="6"/>
        <v>3.2270296917067988E-2</v>
      </c>
      <c r="AD80" s="15">
        <f t="shared" si="6"/>
        <v>3.6462930273609882E-2</v>
      </c>
      <c r="AE80" s="15">
        <f t="shared" si="6"/>
        <v>3.0817047603688662E-2</v>
      </c>
    </row>
    <row r="81" spans="1:39" ht="19" x14ac:dyDescent="0.25">
      <c r="A81" s="5" t="s">
        <v>69</v>
      </c>
      <c r="B81" s="1">
        <v>-400000</v>
      </c>
      <c r="C81" s="1">
        <v>3800000</v>
      </c>
      <c r="D81" s="1">
        <v>-9200000</v>
      </c>
      <c r="E81" s="1">
        <v>-6700000</v>
      </c>
      <c r="F81" s="1">
        <v>-22578000</v>
      </c>
      <c r="G81" s="1">
        <v>13530000</v>
      </c>
      <c r="H81" s="1">
        <v>-44059000</v>
      </c>
      <c r="I81" s="1">
        <v>43937000</v>
      </c>
      <c r="J81" s="1">
        <v>-41920000</v>
      </c>
      <c r="K81" s="1">
        <v>-20521000</v>
      </c>
      <c r="L81" s="1">
        <v>-10629000</v>
      </c>
      <c r="M81" s="1">
        <v>37986000</v>
      </c>
      <c r="N81" s="1">
        <v>-12482000</v>
      </c>
      <c r="O81" s="1">
        <v>37799000</v>
      </c>
      <c r="P81" s="1">
        <v>-79543000</v>
      </c>
      <c r="Q81" s="1">
        <v>-10156000</v>
      </c>
      <c r="R81" s="1">
        <v>-28909000</v>
      </c>
      <c r="S81" s="1">
        <v>2093000</v>
      </c>
      <c r="T81" s="1">
        <v>-13156000</v>
      </c>
      <c r="U81" s="1">
        <v>-108215000</v>
      </c>
      <c r="V81" s="1">
        <v>77163000</v>
      </c>
      <c r="W81" s="1">
        <v>15372000</v>
      </c>
      <c r="X81" s="1">
        <v>-8961000</v>
      </c>
      <c r="Y81" s="1">
        <v>78878000</v>
      </c>
      <c r="Z81" s="1">
        <v>294821000</v>
      </c>
      <c r="AA81" s="1">
        <v>264500000</v>
      </c>
      <c r="AB81" s="1">
        <v>184700000</v>
      </c>
      <c r="AC81" s="1">
        <v>-66700000</v>
      </c>
      <c r="AD81" s="1">
        <v>-27000000</v>
      </c>
      <c r="AE81" s="1">
        <v>34200000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50832000</v>
      </c>
      <c r="S82" s="1">
        <v>-49078000</v>
      </c>
      <c r="T82" s="1">
        <v>6341000</v>
      </c>
      <c r="U82" s="1">
        <v>11845000</v>
      </c>
      <c r="V82" s="1">
        <v>386000</v>
      </c>
      <c r="W82" s="1">
        <v>-12508000</v>
      </c>
      <c r="X82" s="1">
        <v>-15893000</v>
      </c>
      <c r="Y82" s="1">
        <v>-2150000</v>
      </c>
      <c r="Z82" s="1">
        <v>-46831000</v>
      </c>
      <c r="AA82" s="1">
        <v>-85300000</v>
      </c>
      <c r="AB82" s="1">
        <v>238800000</v>
      </c>
      <c r="AC82" s="1">
        <v>-53300000</v>
      </c>
      <c r="AD82" s="1">
        <v>-63700000</v>
      </c>
      <c r="AE82" s="1">
        <v>-74900000</v>
      </c>
    </row>
    <row r="83" spans="1:39" ht="21" x14ac:dyDescent="0.25">
      <c r="A83" s="5" t="s">
        <v>34</v>
      </c>
      <c r="B83" s="1">
        <v>2100000</v>
      </c>
      <c r="C83" s="1">
        <v>-6000000</v>
      </c>
      <c r="D83" s="1">
        <v>-17400000</v>
      </c>
      <c r="E83" s="1">
        <v>-23600000</v>
      </c>
      <c r="F83" s="1">
        <v>-2572000</v>
      </c>
      <c r="G83" s="1">
        <v>-11606000</v>
      </c>
      <c r="H83" s="1">
        <v>-5146000</v>
      </c>
      <c r="I83" s="1">
        <v>7644000</v>
      </c>
      <c r="J83" s="1">
        <v>-47446000</v>
      </c>
      <c r="K83" s="1">
        <v>1945000</v>
      </c>
      <c r="L83" s="1">
        <v>-19822000</v>
      </c>
      <c r="M83" s="1">
        <v>7357000</v>
      </c>
      <c r="N83" s="1">
        <v>-9214000</v>
      </c>
      <c r="O83" s="1">
        <v>-11296000</v>
      </c>
      <c r="P83" s="1">
        <v>-2663000</v>
      </c>
      <c r="Q83" s="1">
        <v>-2902000</v>
      </c>
      <c r="R83" s="1">
        <v>-4110000</v>
      </c>
      <c r="S83" s="1">
        <v>15239000</v>
      </c>
      <c r="T83" s="1">
        <v>-22068000</v>
      </c>
      <c r="U83" s="1">
        <v>-35240000</v>
      </c>
      <c r="V83" s="1">
        <v>65867000</v>
      </c>
      <c r="W83" s="1">
        <v>-18500000</v>
      </c>
      <c r="X83" s="1">
        <v>25517000</v>
      </c>
      <c r="Y83" s="1">
        <v>48245000</v>
      </c>
      <c r="Z83" s="1">
        <v>223711000</v>
      </c>
      <c r="AA83" s="1">
        <v>-59200000</v>
      </c>
      <c r="AB83" s="1">
        <v>341600000</v>
      </c>
      <c r="AC83" s="1">
        <v>28800000</v>
      </c>
      <c r="AD83" s="1">
        <v>18400000</v>
      </c>
      <c r="AE83" s="1">
        <v>-177800000</v>
      </c>
      <c r="AL83" s="60" t="s">
        <v>126</v>
      </c>
      <c r="AM83" s="61"/>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-40914000</v>
      </c>
      <c r="W84" s="1">
        <v>-11633000</v>
      </c>
      <c r="X84" s="1">
        <v>-33992000</v>
      </c>
      <c r="Y84" s="1">
        <v>-20836000</v>
      </c>
      <c r="Z84" s="1">
        <v>-16070000</v>
      </c>
      <c r="AA84" s="1">
        <v>-13900000</v>
      </c>
      <c r="AB84" s="1">
        <v>-180700000</v>
      </c>
      <c r="AC84" s="1">
        <v>11400000</v>
      </c>
      <c r="AD84" s="1">
        <v>17600000</v>
      </c>
      <c r="AE84" s="1">
        <v>192700000</v>
      </c>
      <c r="AL84" s="62" t="s">
        <v>127</v>
      </c>
      <c r="AM84" s="63"/>
    </row>
    <row r="85" spans="1:39" ht="20" x14ac:dyDescent="0.25">
      <c r="A85" s="5" t="s">
        <v>71</v>
      </c>
      <c r="B85" s="1" t="s">
        <v>92</v>
      </c>
      <c r="C85" s="1" t="s">
        <v>92</v>
      </c>
      <c r="D85" s="1" t="s">
        <v>92</v>
      </c>
      <c r="E85" s="1" t="s">
        <v>92</v>
      </c>
      <c r="F85" s="1">
        <v>-1961000</v>
      </c>
      <c r="G85" s="1">
        <v>55171000</v>
      </c>
      <c r="H85" s="1">
        <v>-7556000</v>
      </c>
      <c r="I85" s="1">
        <v>24043000</v>
      </c>
      <c r="J85" s="1">
        <v>-7351000</v>
      </c>
      <c r="K85" s="1">
        <v>-18152000</v>
      </c>
      <c r="L85" s="1">
        <v>393979000</v>
      </c>
      <c r="M85" s="1">
        <v>613894000</v>
      </c>
      <c r="N85" s="1">
        <v>-6162000</v>
      </c>
      <c r="O85" s="1">
        <v>-4436000</v>
      </c>
      <c r="P85" s="1">
        <v>-7586000</v>
      </c>
      <c r="Q85" s="1">
        <v>-9652000</v>
      </c>
      <c r="R85" s="1">
        <v>-39024000</v>
      </c>
      <c r="S85" s="1">
        <v>-8661000</v>
      </c>
      <c r="T85" s="1">
        <v>3209000</v>
      </c>
      <c r="U85" s="1">
        <v>-23365000</v>
      </c>
      <c r="V85" s="1">
        <v>51824000</v>
      </c>
      <c r="W85" s="1">
        <v>58013000</v>
      </c>
      <c r="X85" s="1">
        <v>15407000</v>
      </c>
      <c r="Y85" s="1">
        <v>53619000</v>
      </c>
      <c r="Z85" s="1">
        <v>134011000</v>
      </c>
      <c r="AA85" s="1">
        <v>55000000</v>
      </c>
      <c r="AB85" s="1">
        <v>-24200000</v>
      </c>
      <c r="AC85" s="1">
        <v>-13100000</v>
      </c>
      <c r="AD85" s="1">
        <v>-16700000</v>
      </c>
      <c r="AE85" s="1">
        <v>79400000</v>
      </c>
      <c r="AL85" s="23" t="s">
        <v>128</v>
      </c>
      <c r="AM85" s="24">
        <f>AE17</f>
        <v>245500000</v>
      </c>
    </row>
    <row r="86" spans="1:39" ht="20" x14ac:dyDescent="0.25">
      <c r="A86" s="5" t="s">
        <v>72</v>
      </c>
      <c r="B86" s="1">
        <v>1200000</v>
      </c>
      <c r="C86" s="1">
        <v>2400000</v>
      </c>
      <c r="D86" s="1">
        <v>8000000</v>
      </c>
      <c r="E86" s="1">
        <v>13700000</v>
      </c>
      <c r="F86" s="1">
        <v>11879000</v>
      </c>
      <c r="G86" s="1">
        <v>14298000</v>
      </c>
      <c r="H86" s="1">
        <v>29768000</v>
      </c>
      <c r="I86" s="1">
        <v>16276000</v>
      </c>
      <c r="J86" s="1">
        <v>57124000</v>
      </c>
      <c r="K86" s="1">
        <v>23800000</v>
      </c>
      <c r="L86" s="1">
        <v>88609000</v>
      </c>
      <c r="M86" s="1">
        <v>68393000</v>
      </c>
      <c r="N86" s="1">
        <v>14072000</v>
      </c>
      <c r="O86" s="1">
        <v>28957000</v>
      </c>
      <c r="P86" s="1">
        <v>27089000</v>
      </c>
      <c r="Q86" s="1">
        <v>49836000</v>
      </c>
      <c r="R86" s="1">
        <v>-62249000</v>
      </c>
      <c r="S86" s="1">
        <v>87493000</v>
      </c>
      <c r="T86" s="1">
        <v>9440000</v>
      </c>
      <c r="U86" s="1">
        <v>8301000</v>
      </c>
      <c r="V86" s="1">
        <v>13829000</v>
      </c>
      <c r="W86" s="1">
        <v>17664000</v>
      </c>
      <c r="X86" s="1">
        <v>57051000</v>
      </c>
      <c r="Y86" s="1">
        <v>47307000</v>
      </c>
      <c r="Z86" s="1">
        <v>129517000</v>
      </c>
      <c r="AA86" s="1">
        <v>139400000</v>
      </c>
      <c r="AB86" s="1">
        <v>153600000</v>
      </c>
      <c r="AC86" s="1">
        <v>144400000</v>
      </c>
      <c r="AD86" s="1">
        <v>381400000</v>
      </c>
      <c r="AE86" s="1">
        <v>161400000</v>
      </c>
      <c r="AL86" s="23" t="s">
        <v>129</v>
      </c>
      <c r="AM86" s="24">
        <f>AE56</f>
        <v>33800000</v>
      </c>
    </row>
    <row r="87" spans="1:39" ht="20" x14ac:dyDescent="0.25">
      <c r="A87" s="6" t="s">
        <v>73</v>
      </c>
      <c r="B87" s="10">
        <v>7600000</v>
      </c>
      <c r="C87" s="10">
        <v>34500000</v>
      </c>
      <c r="D87" s="10">
        <v>43100000</v>
      </c>
      <c r="E87" s="10">
        <v>73400000</v>
      </c>
      <c r="F87" s="10">
        <v>77586000</v>
      </c>
      <c r="G87" s="10">
        <v>136541000</v>
      </c>
      <c r="H87" s="10">
        <v>102637000</v>
      </c>
      <c r="I87" s="10">
        <v>239693000</v>
      </c>
      <c r="J87" s="10">
        <v>254364000</v>
      </c>
      <c r="K87" s="10">
        <v>178826000</v>
      </c>
      <c r="L87" s="10">
        <v>260187000</v>
      </c>
      <c r="M87" s="10">
        <v>343080000</v>
      </c>
      <c r="N87" s="10">
        <v>352710000</v>
      </c>
      <c r="O87" s="10">
        <v>437323000</v>
      </c>
      <c r="P87" s="10">
        <v>429769000</v>
      </c>
      <c r="Q87" s="10">
        <v>447307000</v>
      </c>
      <c r="R87" s="10">
        <v>308654000</v>
      </c>
      <c r="S87" s="10">
        <v>452047000</v>
      </c>
      <c r="T87" s="10">
        <v>582661000</v>
      </c>
      <c r="U87" s="10">
        <v>396458000</v>
      </c>
      <c r="V87" s="10">
        <v>446179000</v>
      </c>
      <c r="W87" s="10">
        <v>676564000</v>
      </c>
      <c r="X87" s="10">
        <v>721182000</v>
      </c>
      <c r="Y87" s="10">
        <v>744483000</v>
      </c>
      <c r="Z87" s="10">
        <v>1059452000</v>
      </c>
      <c r="AA87" s="10">
        <v>1419600000</v>
      </c>
      <c r="AB87" s="10">
        <v>1674800000</v>
      </c>
      <c r="AC87" s="10">
        <v>1543800000</v>
      </c>
      <c r="AD87" s="10">
        <v>1916500000</v>
      </c>
      <c r="AE87" s="10">
        <v>2842700000</v>
      </c>
      <c r="AL87" s="23" t="s">
        <v>130</v>
      </c>
      <c r="AM87" s="24">
        <f>AE61</f>
        <v>7816300000</v>
      </c>
    </row>
    <row r="88" spans="1:39" ht="20" x14ac:dyDescent="0.25">
      <c r="A88" s="5" t="s">
        <v>74</v>
      </c>
      <c r="B88" s="1">
        <v>-2500000</v>
      </c>
      <c r="C88" s="1">
        <v>-35400000</v>
      </c>
      <c r="D88" s="1">
        <v>-70800000</v>
      </c>
      <c r="E88" s="1">
        <v>-115800000</v>
      </c>
      <c r="F88" s="1">
        <v>-79012000</v>
      </c>
      <c r="G88" s="1">
        <v>-145301000</v>
      </c>
      <c r="H88" s="1">
        <v>-39640000</v>
      </c>
      <c r="I88" s="1">
        <v>-212362000</v>
      </c>
      <c r="J88" s="1">
        <v>-441147000</v>
      </c>
      <c r="K88" s="1">
        <v>-44690000</v>
      </c>
      <c r="L88" s="1">
        <v>-80387000</v>
      </c>
      <c r="M88" s="1">
        <v>-63507000</v>
      </c>
      <c r="N88" s="1">
        <v>-63211000</v>
      </c>
      <c r="O88" s="1">
        <v>-76294000</v>
      </c>
      <c r="P88" s="1">
        <v>-60039000</v>
      </c>
      <c r="Q88" s="1">
        <v>-69827000</v>
      </c>
      <c r="R88" s="1">
        <v>0</v>
      </c>
      <c r="S88" s="1">
        <v>0</v>
      </c>
      <c r="T88" s="1">
        <v>0</v>
      </c>
      <c r="U88" s="1">
        <v>0</v>
      </c>
      <c r="V88" s="1">
        <v>0</v>
      </c>
      <c r="W88" s="1">
        <v>0</v>
      </c>
      <c r="X88" s="1">
        <v>0</v>
      </c>
      <c r="Y88" s="1">
        <v>0</v>
      </c>
      <c r="Z88" s="1">
        <v>0</v>
      </c>
      <c r="AA88" s="1">
        <v>0</v>
      </c>
      <c r="AB88" s="1">
        <v>0</v>
      </c>
      <c r="AC88" s="1">
        <v>0</v>
      </c>
      <c r="AD88" s="1">
        <v>0</v>
      </c>
      <c r="AE88" s="1">
        <v>0</v>
      </c>
      <c r="AL88" s="33" t="s">
        <v>131</v>
      </c>
      <c r="AM88" s="34">
        <f>AM85/(AM86+AM87)</f>
        <v>3.127348696194953E-2</v>
      </c>
    </row>
    <row r="89" spans="1:39" ht="20" customHeight="1" x14ac:dyDescent="0.25">
      <c r="A89" s="14" t="s">
        <v>105</v>
      </c>
      <c r="B89" s="15">
        <f t="shared" ref="B89:AE89" si="7">(-1*B88)/B3</f>
        <v>2.8184892897406989E-2</v>
      </c>
      <c r="C89" s="15">
        <f t="shared" si="7"/>
        <v>0.25522710886806055</v>
      </c>
      <c r="D89" s="15">
        <f t="shared" si="7"/>
        <v>0.3403846153846154</v>
      </c>
      <c r="E89" s="15">
        <f t="shared" si="7"/>
        <v>0.40503672612801678</v>
      </c>
      <c r="F89" s="15">
        <f t="shared" si="7"/>
        <v>0.2363845242511638</v>
      </c>
      <c r="G89" s="15">
        <f t="shared" si="7"/>
        <v>0.36609522945673151</v>
      </c>
      <c r="H89" s="15">
        <f t="shared" si="7"/>
        <v>9.7524971706933028E-2</v>
      </c>
      <c r="I89" s="15">
        <f t="shared" si="7"/>
        <v>0.42838324971910058</v>
      </c>
      <c r="J89" s="15">
        <f t="shared" si="7"/>
        <v>0.61635952104844005</v>
      </c>
      <c r="K89" s="15">
        <f t="shared" si="7"/>
        <v>7.8231399692606091E-2</v>
      </c>
      <c r="L89" s="15">
        <f t="shared" si="7"/>
        <v>0.1233947643914764</v>
      </c>
      <c r="M89" s="15">
        <f t="shared" si="7"/>
        <v>9.0820295741212143E-2</v>
      </c>
      <c r="N89" s="15">
        <f t="shared" si="7"/>
        <v>7.4634919285518617E-2</v>
      </c>
      <c r="O89" s="15">
        <f t="shared" si="7"/>
        <v>8.2222842504469804E-2</v>
      </c>
      <c r="P89" s="15">
        <f t="shared" si="7"/>
        <v>5.7748076074065735E-2</v>
      </c>
      <c r="Q89" s="15">
        <f t="shared" si="7"/>
        <v>6.7417693874024007E-2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L89" s="23" t="s">
        <v>106</v>
      </c>
      <c r="AM89" s="24">
        <f>AE27</f>
        <v>197000000</v>
      </c>
    </row>
    <row r="90" spans="1:39" ht="20" x14ac:dyDescent="0.25">
      <c r="A90" s="5" t="s">
        <v>75</v>
      </c>
      <c r="B90" s="1" t="s">
        <v>92</v>
      </c>
      <c r="C90" s="1" t="s">
        <v>92</v>
      </c>
      <c r="D90" s="1" t="s">
        <v>92</v>
      </c>
      <c r="E90" s="1" t="s">
        <v>92</v>
      </c>
      <c r="F90" s="1" t="s">
        <v>92</v>
      </c>
      <c r="G90" s="1" t="s">
        <v>92</v>
      </c>
      <c r="H90" s="1" t="s">
        <v>92</v>
      </c>
      <c r="I90" s="1" t="s">
        <v>92</v>
      </c>
      <c r="J90" s="1">
        <v>-1330000</v>
      </c>
      <c r="K90" s="1" t="s">
        <v>92</v>
      </c>
      <c r="L90" s="1">
        <v>-235391000</v>
      </c>
      <c r="M90" s="1" t="s">
        <v>92</v>
      </c>
      <c r="N90" s="1" t="s">
        <v>92</v>
      </c>
      <c r="O90" s="1" t="s">
        <v>92</v>
      </c>
      <c r="P90" s="1" t="s">
        <v>92</v>
      </c>
      <c r="Q90" s="1">
        <v>27523000</v>
      </c>
      <c r="R90" s="1" t="s">
        <v>92</v>
      </c>
      <c r="S90" s="1" t="s">
        <v>92</v>
      </c>
      <c r="T90" s="1">
        <v>-112707000</v>
      </c>
      <c r="U90" s="1" t="s">
        <v>92</v>
      </c>
      <c r="V90" s="1">
        <v>-752302000</v>
      </c>
      <c r="W90" s="1">
        <v>-11187000</v>
      </c>
      <c r="X90" s="1">
        <v>-659929000</v>
      </c>
      <c r="Y90" s="1">
        <v>-359312000</v>
      </c>
      <c r="Z90" s="1">
        <v>-2745770000</v>
      </c>
      <c r="AA90" s="1" t="s">
        <v>92</v>
      </c>
      <c r="AB90" s="1">
        <v>-7850600000</v>
      </c>
      <c r="AC90" s="1" t="s">
        <v>92</v>
      </c>
      <c r="AD90" s="1" t="s">
        <v>92</v>
      </c>
      <c r="AE90" s="1" t="s">
        <v>92</v>
      </c>
      <c r="AL90" s="23" t="s">
        <v>19</v>
      </c>
      <c r="AM90" s="24">
        <f>AE25</f>
        <v>1482500000</v>
      </c>
    </row>
    <row r="91" spans="1:39" ht="20" x14ac:dyDescent="0.25">
      <c r="A91" s="5" t="s">
        <v>76</v>
      </c>
      <c r="B91" s="1" t="s">
        <v>92</v>
      </c>
      <c r="C91" s="1">
        <v>-18200000</v>
      </c>
      <c r="D91" s="1" t="s">
        <v>92</v>
      </c>
      <c r="E91" s="1" t="s">
        <v>92</v>
      </c>
      <c r="F91" s="1" t="s">
        <v>92</v>
      </c>
      <c r="G91" s="1" t="s">
        <v>92</v>
      </c>
      <c r="H91" s="1" t="s">
        <v>92</v>
      </c>
      <c r="I91" s="1" t="s">
        <v>92</v>
      </c>
      <c r="J91" s="1">
        <v>-33648000</v>
      </c>
      <c r="K91" s="1" t="s">
        <v>92</v>
      </c>
      <c r="L91" s="1">
        <v>-55552000</v>
      </c>
      <c r="M91" s="1">
        <v>-1291676000</v>
      </c>
      <c r="N91" s="1">
        <v>-1061237000</v>
      </c>
      <c r="O91" s="1">
        <v>-856748000</v>
      </c>
      <c r="P91" s="1">
        <v>-1327042000</v>
      </c>
      <c r="Q91" s="1">
        <v>-1857964000</v>
      </c>
      <c r="R91" s="1">
        <v>-2500775000</v>
      </c>
      <c r="S91" s="1">
        <v>-1649885000</v>
      </c>
      <c r="T91" s="1">
        <v>-1037643000</v>
      </c>
      <c r="U91" s="1">
        <v>-1178023000</v>
      </c>
      <c r="V91" s="1">
        <v>-985791000</v>
      </c>
      <c r="W91" s="1">
        <v>-1337482000</v>
      </c>
      <c r="X91" s="1">
        <v>-959318000</v>
      </c>
      <c r="Y91" s="1">
        <v>-1573867000</v>
      </c>
      <c r="Z91" s="1">
        <v>-500309000</v>
      </c>
      <c r="AA91" s="1">
        <v>-1594800000</v>
      </c>
      <c r="AB91" s="1">
        <v>-167700000</v>
      </c>
      <c r="AC91" s="1">
        <v>-2000000</v>
      </c>
      <c r="AD91" s="1" t="s">
        <v>92</v>
      </c>
      <c r="AE91" s="1" t="s">
        <v>92</v>
      </c>
      <c r="AL91" s="33" t="s">
        <v>132</v>
      </c>
      <c r="AM91" s="34">
        <f>AM89/AM90</f>
        <v>0.13288364249578416</v>
      </c>
    </row>
    <row r="92" spans="1:39" ht="20" x14ac:dyDescent="0.25">
      <c r="A92" s="5" t="s">
        <v>77</v>
      </c>
      <c r="B92" s="1" t="s">
        <v>92</v>
      </c>
      <c r="C92" s="1" t="s">
        <v>92</v>
      </c>
      <c r="D92" s="1">
        <v>4400000</v>
      </c>
      <c r="E92" s="1">
        <v>13800000</v>
      </c>
      <c r="F92" s="1" t="s">
        <v>92</v>
      </c>
      <c r="G92" s="1" t="s">
        <v>92</v>
      </c>
      <c r="H92" s="1" t="s">
        <v>92</v>
      </c>
      <c r="I92" s="1" t="s">
        <v>92</v>
      </c>
      <c r="J92" s="1">
        <v>34916000</v>
      </c>
      <c r="K92" s="1" t="s">
        <v>92</v>
      </c>
      <c r="L92" s="1" t="s">
        <v>92</v>
      </c>
      <c r="M92" s="1">
        <v>1085934000</v>
      </c>
      <c r="N92" s="1">
        <v>752060000</v>
      </c>
      <c r="O92" s="1">
        <v>797694000</v>
      </c>
      <c r="P92" s="1">
        <v>943955000</v>
      </c>
      <c r="Q92" s="1">
        <v>1959210000</v>
      </c>
      <c r="R92" s="1">
        <v>2583152000</v>
      </c>
      <c r="S92" s="1">
        <v>1502127000</v>
      </c>
      <c r="T92" s="1">
        <v>1055286000</v>
      </c>
      <c r="U92" s="1">
        <v>983500000</v>
      </c>
      <c r="V92" s="1">
        <v>856579000</v>
      </c>
      <c r="W92" s="1">
        <v>951296000</v>
      </c>
      <c r="X92" s="1">
        <v>1097065000</v>
      </c>
      <c r="Y92" s="1">
        <v>2824231000</v>
      </c>
      <c r="Z92" s="1">
        <v>470565000</v>
      </c>
      <c r="AA92" s="1">
        <v>786700000</v>
      </c>
      <c r="AB92" s="1">
        <v>1454600000</v>
      </c>
      <c r="AC92" s="1">
        <v>4700000</v>
      </c>
      <c r="AD92" s="1" t="s">
        <v>92</v>
      </c>
      <c r="AE92" s="1" t="s">
        <v>92</v>
      </c>
      <c r="AL92" s="35" t="s">
        <v>133</v>
      </c>
      <c r="AM92" s="36">
        <f>AM88*(1-AM91)</f>
        <v>2.7117752100901261E-2</v>
      </c>
    </row>
    <row r="93" spans="1:39" ht="19" x14ac:dyDescent="0.25">
      <c r="A93" s="5" t="s">
        <v>78</v>
      </c>
      <c r="B93" s="1">
        <v>500000</v>
      </c>
      <c r="C93" s="1">
        <v>100000</v>
      </c>
      <c r="D93" s="1" t="s">
        <v>92</v>
      </c>
      <c r="E93" s="1" t="s">
        <v>92</v>
      </c>
      <c r="F93" s="1" t="s">
        <v>92</v>
      </c>
      <c r="G93" s="1" t="s">
        <v>92</v>
      </c>
      <c r="H93" s="1" t="s">
        <v>92</v>
      </c>
      <c r="I93" s="1" t="s">
        <v>92</v>
      </c>
      <c r="J93" s="1">
        <v>692000</v>
      </c>
      <c r="K93" s="1">
        <v>537000</v>
      </c>
      <c r="L93" s="1">
        <v>-5424000</v>
      </c>
      <c r="M93" s="1">
        <v>1629000</v>
      </c>
      <c r="N93" s="1">
        <v>1659000</v>
      </c>
      <c r="O93" s="1">
        <v>-1254000</v>
      </c>
      <c r="P93" s="1">
        <v>902000</v>
      </c>
      <c r="Q93" s="1">
        <v>-3287000</v>
      </c>
      <c r="R93" s="1">
        <v>-102204000</v>
      </c>
      <c r="S93" s="1">
        <v>-47504000</v>
      </c>
      <c r="T93" s="1">
        <v>-92786000</v>
      </c>
      <c r="U93" s="1">
        <v>-61959000</v>
      </c>
      <c r="V93" s="1">
        <v>-55242000</v>
      </c>
      <c r="W93" s="1">
        <v>-105906000</v>
      </c>
      <c r="X93" s="1">
        <v>-156135000</v>
      </c>
      <c r="Y93" s="1">
        <v>-90655000</v>
      </c>
      <c r="Z93" s="1">
        <v>-62459000</v>
      </c>
      <c r="AA93" s="1">
        <v>-203600000</v>
      </c>
      <c r="AB93" s="1">
        <v>-247300000</v>
      </c>
      <c r="AC93" s="1">
        <v>-135900000</v>
      </c>
      <c r="AD93" s="1">
        <v>-173300000</v>
      </c>
      <c r="AE93" s="1">
        <v>-477700000</v>
      </c>
      <c r="AL93" s="62" t="s">
        <v>134</v>
      </c>
      <c r="AM93" s="63"/>
    </row>
    <row r="94" spans="1:39" ht="20" x14ac:dyDescent="0.25">
      <c r="A94" s="6" t="s">
        <v>79</v>
      </c>
      <c r="B94" s="10">
        <v>-2000000</v>
      </c>
      <c r="C94" s="10">
        <v>-53500000</v>
      </c>
      <c r="D94" s="10">
        <v>-66400000</v>
      </c>
      <c r="E94" s="10">
        <v>-102000000</v>
      </c>
      <c r="F94" s="10">
        <v>-79012000</v>
      </c>
      <c r="G94" s="10">
        <v>-145301000</v>
      </c>
      <c r="H94" s="10">
        <v>-39640000</v>
      </c>
      <c r="I94" s="10">
        <v>-212362000</v>
      </c>
      <c r="J94" s="10">
        <v>-440517000</v>
      </c>
      <c r="K94" s="10">
        <v>-44153000</v>
      </c>
      <c r="L94" s="10">
        <v>-376754000</v>
      </c>
      <c r="M94" s="10">
        <v>-267620000</v>
      </c>
      <c r="N94" s="10">
        <v>-370729000</v>
      </c>
      <c r="O94" s="10">
        <v>-136602000</v>
      </c>
      <c r="P94" s="10">
        <v>-442224000</v>
      </c>
      <c r="Q94" s="10">
        <v>55655000</v>
      </c>
      <c r="R94" s="10">
        <v>-19827000</v>
      </c>
      <c r="S94" s="10">
        <v>-195262000</v>
      </c>
      <c r="T94" s="10">
        <v>-187850000</v>
      </c>
      <c r="U94" s="10">
        <v>-256482000</v>
      </c>
      <c r="V94" s="10">
        <v>-936756000</v>
      </c>
      <c r="W94" s="10">
        <v>-503279000</v>
      </c>
      <c r="X94" s="10">
        <v>-678317000</v>
      </c>
      <c r="Y94" s="10">
        <v>800397000</v>
      </c>
      <c r="Z94" s="10">
        <v>-2837973000</v>
      </c>
      <c r="AA94" s="10">
        <v>-1011700000</v>
      </c>
      <c r="AB94" s="10">
        <v>-6811000000</v>
      </c>
      <c r="AC94" s="10">
        <v>-133200000</v>
      </c>
      <c r="AD94" s="10">
        <v>-173300000</v>
      </c>
      <c r="AE94" s="10">
        <v>-477700000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-1103954000</v>
      </c>
      <c r="X95" s="1">
        <v>-3182867000</v>
      </c>
      <c r="Y95" s="1">
        <v>-1615128000</v>
      </c>
      <c r="Z95" s="1">
        <v>-3217988000</v>
      </c>
      <c r="AA95" s="1">
        <v>-261200000</v>
      </c>
      <c r="AB95" s="1">
        <v>-4296200000</v>
      </c>
      <c r="AC95" s="1">
        <v>-2707800000</v>
      </c>
      <c r="AD95" s="1">
        <v>-8958400000</v>
      </c>
      <c r="AE95" s="1">
        <v>-6549000000</v>
      </c>
      <c r="AL95" s="38" t="s">
        <v>136</v>
      </c>
      <c r="AM95" s="39" cm="1">
        <f t="array" ref="AM95">_FV(A1,"Beta")</f>
        <v>1.5811999999999999</v>
      </c>
    </row>
    <row r="96" spans="1:39" ht="20" x14ac:dyDescent="0.25">
      <c r="A96" s="5" t="s">
        <v>81</v>
      </c>
      <c r="B96" s="1">
        <v>21600000</v>
      </c>
      <c r="C96" s="1">
        <v>24100000</v>
      </c>
      <c r="D96" s="1">
        <v>33700000</v>
      </c>
      <c r="E96" s="1">
        <v>9600000</v>
      </c>
      <c r="F96" s="1">
        <v>59511000</v>
      </c>
      <c r="G96" s="1">
        <v>12505000</v>
      </c>
      <c r="H96" s="1">
        <v>15998000</v>
      </c>
      <c r="I96" s="1">
        <v>149280000</v>
      </c>
      <c r="J96" s="1">
        <v>118537000</v>
      </c>
      <c r="K96" s="1">
        <v>43842000</v>
      </c>
      <c r="L96" s="1">
        <v>31528000</v>
      </c>
      <c r="M96" s="1">
        <v>53150000</v>
      </c>
      <c r="N96" s="1">
        <v>47234000</v>
      </c>
      <c r="O96" s="1">
        <v>95751000</v>
      </c>
      <c r="P96" s="1">
        <v>68723000</v>
      </c>
      <c r="Q96" s="1">
        <v>59112000</v>
      </c>
      <c r="R96" s="1">
        <v>33555000</v>
      </c>
      <c r="S96" s="1">
        <v>36478000</v>
      </c>
      <c r="T96" s="1">
        <v>71940000</v>
      </c>
      <c r="U96" s="1">
        <v>57457000</v>
      </c>
      <c r="V96" s="1">
        <v>35695000</v>
      </c>
      <c r="W96" s="1">
        <v>37446000</v>
      </c>
      <c r="X96" s="1">
        <v>34433000</v>
      </c>
      <c r="Y96" s="1">
        <v>28718000</v>
      </c>
      <c r="Z96" s="1">
        <v>42210000</v>
      </c>
      <c r="AA96" s="1">
        <v>42000000</v>
      </c>
      <c r="AB96" s="1">
        <v>42600000</v>
      </c>
      <c r="AC96" s="1">
        <v>58800000</v>
      </c>
      <c r="AD96" s="1">
        <v>60300000</v>
      </c>
      <c r="AE96" s="1">
        <v>70500000</v>
      </c>
      <c r="AL96" s="23" t="s">
        <v>137</v>
      </c>
      <c r="AM96" s="37">
        <v>8.4000000000000005E-2</v>
      </c>
    </row>
    <row r="97" spans="1:39" ht="20" x14ac:dyDescent="0.25">
      <c r="A97" s="5" t="s">
        <v>82</v>
      </c>
      <c r="B97" s="1" t="s">
        <v>92</v>
      </c>
      <c r="C97" s="1" t="s">
        <v>92</v>
      </c>
      <c r="D97" s="1" t="s">
        <v>92</v>
      </c>
      <c r="E97" s="1" t="s">
        <v>92</v>
      </c>
      <c r="F97" s="1">
        <v>-19463000</v>
      </c>
      <c r="G97" s="1">
        <v>-31481000</v>
      </c>
      <c r="H97" s="1">
        <v>-79512000</v>
      </c>
      <c r="I97" s="1" t="s">
        <v>92</v>
      </c>
      <c r="J97" s="1" t="s">
        <v>92</v>
      </c>
      <c r="K97" s="1">
        <v>-27777000</v>
      </c>
      <c r="L97" s="1">
        <v>-26520000</v>
      </c>
      <c r="M97" s="1">
        <v>-53864000</v>
      </c>
      <c r="N97" s="1">
        <v>-68276000</v>
      </c>
      <c r="O97" s="1">
        <v>-3320000</v>
      </c>
      <c r="P97" s="1" t="s">
        <v>92</v>
      </c>
      <c r="Q97" s="1">
        <v>-1138040000</v>
      </c>
      <c r="R97" s="1">
        <v>-123929000</v>
      </c>
      <c r="S97" s="1" t="s">
        <v>92</v>
      </c>
      <c r="T97" s="1" t="s">
        <v>92</v>
      </c>
      <c r="U97" s="1" t="s">
        <v>92</v>
      </c>
      <c r="V97" s="1" t="s">
        <v>92</v>
      </c>
      <c r="W97" s="1" t="s">
        <v>92</v>
      </c>
      <c r="X97" s="1" t="s">
        <v>92</v>
      </c>
      <c r="Y97" s="1">
        <v>-363829000</v>
      </c>
      <c r="Z97" s="1" t="s">
        <v>92</v>
      </c>
      <c r="AA97" s="1" t="s">
        <v>92</v>
      </c>
      <c r="AB97" s="1" t="s">
        <v>92</v>
      </c>
      <c r="AC97" s="1" t="s">
        <v>92</v>
      </c>
      <c r="AD97" s="1" t="s">
        <v>92</v>
      </c>
      <c r="AE97" s="1">
        <v>-425600000</v>
      </c>
      <c r="AL97" s="35" t="s">
        <v>138</v>
      </c>
      <c r="AM97" s="36">
        <f>(AM94)+((AM95)*(AM96-AM94))</f>
        <v>0.10902066000000001</v>
      </c>
    </row>
    <row r="98" spans="1:39" ht="19" x14ac:dyDescent="0.25">
      <c r="A98" s="5" t="s">
        <v>83</v>
      </c>
      <c r="B98" s="1" t="s">
        <v>92</v>
      </c>
      <c r="C98" s="1" t="s">
        <v>92</v>
      </c>
      <c r="D98" s="1" t="s">
        <v>92</v>
      </c>
      <c r="E98" s="1" t="s">
        <v>92</v>
      </c>
      <c r="F98" s="1" t="s">
        <v>92</v>
      </c>
      <c r="G98" s="1" t="s">
        <v>92</v>
      </c>
      <c r="H98" s="1" t="s">
        <v>92</v>
      </c>
      <c r="I98" s="1" t="s">
        <v>92</v>
      </c>
      <c r="J98" s="1" t="s">
        <v>92</v>
      </c>
      <c r="K98" s="1" t="s">
        <v>92</v>
      </c>
      <c r="L98" s="1">
        <v>-8129000</v>
      </c>
      <c r="M98" s="1">
        <v>-23321000</v>
      </c>
      <c r="N98" s="1">
        <v>-42997000</v>
      </c>
      <c r="O98" s="1">
        <v>-120109000</v>
      </c>
      <c r="P98" s="1">
        <v>-207898000</v>
      </c>
      <c r="Q98" s="1">
        <v>-251959000</v>
      </c>
      <c r="R98" s="1">
        <v>-246658000</v>
      </c>
      <c r="S98" s="1">
        <v>-249556000</v>
      </c>
      <c r="T98" s="1">
        <v>-256811000</v>
      </c>
      <c r="U98" s="1">
        <v>-266178000</v>
      </c>
      <c r="V98" s="1">
        <v>-273822000</v>
      </c>
      <c r="W98" s="1">
        <v>-281204000</v>
      </c>
      <c r="X98" s="1">
        <v>-286478000</v>
      </c>
      <c r="Y98" s="1">
        <v>-291087000</v>
      </c>
      <c r="Z98" s="1">
        <v>-315429000</v>
      </c>
      <c r="AA98" s="1">
        <v>-337500000</v>
      </c>
      <c r="AB98" s="1">
        <v>-344400000</v>
      </c>
      <c r="AC98" s="1">
        <v>-350100000</v>
      </c>
      <c r="AD98" s="1">
        <v>-388300000</v>
      </c>
      <c r="AE98" s="1">
        <v>-503800000</v>
      </c>
      <c r="AL98" s="62" t="s">
        <v>139</v>
      </c>
      <c r="AM98" s="63"/>
    </row>
    <row r="99" spans="1:39" ht="20" x14ac:dyDescent="0.25">
      <c r="A99" s="5" t="s">
        <v>84</v>
      </c>
      <c r="B99" s="1">
        <v>-5400000</v>
      </c>
      <c r="C99" s="1">
        <v>-5500000</v>
      </c>
      <c r="D99" s="1">
        <v>-2200000</v>
      </c>
      <c r="E99" s="1">
        <v>17500000</v>
      </c>
      <c r="F99" s="1">
        <v>-26682000</v>
      </c>
      <c r="G99" s="1">
        <v>16925000</v>
      </c>
      <c r="H99" s="1">
        <v>-845000</v>
      </c>
      <c r="I99" s="1">
        <v>-19325000</v>
      </c>
      <c r="J99" s="1">
        <v>-9000000</v>
      </c>
      <c r="K99" s="1" t="s">
        <v>92</v>
      </c>
      <c r="L99" s="1" t="s">
        <v>92</v>
      </c>
      <c r="M99" s="1" t="s">
        <v>92</v>
      </c>
      <c r="N99" s="1">
        <v>45454000</v>
      </c>
      <c r="O99" s="1">
        <v>223500000</v>
      </c>
      <c r="P99" s="1">
        <v>-246166000</v>
      </c>
      <c r="Q99" s="1">
        <v>1148184000</v>
      </c>
      <c r="R99" s="1">
        <v>6798000</v>
      </c>
      <c r="S99" s="1">
        <v>2094000</v>
      </c>
      <c r="T99" s="1">
        <v>1854000</v>
      </c>
      <c r="U99" s="1">
        <v>576000</v>
      </c>
      <c r="V99" s="1">
        <v>620297000</v>
      </c>
      <c r="W99" s="1">
        <v>1112696000</v>
      </c>
      <c r="X99" s="1">
        <v>3533460000</v>
      </c>
      <c r="Y99" s="1">
        <v>2181382000</v>
      </c>
      <c r="Z99" s="1">
        <v>4086668000</v>
      </c>
      <c r="AA99" s="1">
        <v>141400000</v>
      </c>
      <c r="AB99" s="1">
        <v>9261500000</v>
      </c>
      <c r="AC99" s="1">
        <v>1560900000</v>
      </c>
      <c r="AD99" s="1">
        <v>7422200000</v>
      </c>
      <c r="AE99" s="1">
        <v>5080300000</v>
      </c>
      <c r="AL99" s="23" t="s">
        <v>140</v>
      </c>
      <c r="AM99" s="24">
        <f>AM86+AM87</f>
        <v>7850100000</v>
      </c>
    </row>
    <row r="100" spans="1:39" ht="20" x14ac:dyDescent="0.25">
      <c r="A100" s="6" t="s">
        <v>85</v>
      </c>
      <c r="B100" s="10">
        <v>16200000</v>
      </c>
      <c r="C100" s="10">
        <v>18600000</v>
      </c>
      <c r="D100" s="10">
        <v>31500000</v>
      </c>
      <c r="E100" s="10">
        <v>27100000</v>
      </c>
      <c r="F100" s="10">
        <v>13366000</v>
      </c>
      <c r="G100" s="10">
        <v>-2051000</v>
      </c>
      <c r="H100" s="10">
        <v>-64359000</v>
      </c>
      <c r="I100" s="10">
        <v>129955000</v>
      </c>
      <c r="J100" s="10">
        <v>109537000</v>
      </c>
      <c r="K100" s="10">
        <v>16065000</v>
      </c>
      <c r="L100" s="10">
        <v>-3121000</v>
      </c>
      <c r="M100" s="10">
        <v>-24035000</v>
      </c>
      <c r="N100" s="10">
        <v>-18585000</v>
      </c>
      <c r="O100" s="10">
        <v>195822000</v>
      </c>
      <c r="P100" s="10">
        <v>-385341000</v>
      </c>
      <c r="Q100" s="10">
        <v>-182703000</v>
      </c>
      <c r="R100" s="10">
        <v>-330234000</v>
      </c>
      <c r="S100" s="10">
        <v>-210984000</v>
      </c>
      <c r="T100" s="10">
        <v>-183017000</v>
      </c>
      <c r="U100" s="10">
        <v>-208145000</v>
      </c>
      <c r="V100" s="10">
        <v>382170000</v>
      </c>
      <c r="W100" s="10">
        <v>-235016000</v>
      </c>
      <c r="X100" s="10">
        <v>98548000</v>
      </c>
      <c r="Y100" s="10">
        <v>-59944000</v>
      </c>
      <c r="Z100" s="10">
        <v>595461000</v>
      </c>
      <c r="AA100" s="10">
        <v>-415300000</v>
      </c>
      <c r="AB100" s="10">
        <v>4663500000</v>
      </c>
      <c r="AC100" s="10">
        <v>-1438200000</v>
      </c>
      <c r="AD100" s="10">
        <v>-1864200000</v>
      </c>
      <c r="AE100" s="10">
        <v>-2327600000</v>
      </c>
      <c r="AL100" s="33" t="s">
        <v>141</v>
      </c>
      <c r="AM100" s="34">
        <f>AM99/AM103</f>
        <v>0.15725099121949696</v>
      </c>
    </row>
    <row r="101" spans="1:39"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v>986000</v>
      </c>
      <c r="W101" s="1" t="s">
        <v>92</v>
      </c>
      <c r="X101" s="1">
        <v>-201000</v>
      </c>
      <c r="Y101" s="1" t="s">
        <v>92</v>
      </c>
      <c r="Z101" s="1">
        <v>-1007000</v>
      </c>
      <c r="AA101" s="1" t="s">
        <v>92</v>
      </c>
      <c r="AB101" s="1" t="s">
        <v>92</v>
      </c>
      <c r="AC101" s="1" t="s">
        <v>92</v>
      </c>
      <c r="AD101" s="1" t="s">
        <v>92</v>
      </c>
      <c r="AE101" s="1" t="s">
        <v>92</v>
      </c>
      <c r="AL101" s="38" t="s">
        <v>142</v>
      </c>
      <c r="AM101" s="40" cm="1">
        <f t="array" ref="AM101">_FV(A1,"Market cap",TRUE)</f>
        <v>42070730000</v>
      </c>
    </row>
    <row r="102" spans="1:39" ht="20" x14ac:dyDescent="0.25">
      <c r="A102" s="6" t="s">
        <v>87</v>
      </c>
      <c r="B102" s="10">
        <v>16200000</v>
      </c>
      <c r="C102" s="10">
        <v>18600000</v>
      </c>
      <c r="D102" s="10">
        <v>31500000</v>
      </c>
      <c r="E102" s="10">
        <v>27100000</v>
      </c>
      <c r="F102" s="10">
        <v>11899000</v>
      </c>
      <c r="G102" s="10">
        <v>-10811000</v>
      </c>
      <c r="H102" s="10">
        <v>-1362000</v>
      </c>
      <c r="I102" s="10">
        <v>157286000</v>
      </c>
      <c r="J102" s="10">
        <v>-76616000</v>
      </c>
      <c r="K102" s="10">
        <v>150738000</v>
      </c>
      <c r="L102" s="10">
        <v>-119688000</v>
      </c>
      <c r="M102" s="10">
        <v>51425000</v>
      </c>
      <c r="N102" s="10">
        <v>-36604000</v>
      </c>
      <c r="O102" s="10">
        <v>496543000</v>
      </c>
      <c r="P102" s="10">
        <v>-397796000</v>
      </c>
      <c r="Q102" s="10">
        <v>320259000</v>
      </c>
      <c r="R102" s="10">
        <v>-41407000</v>
      </c>
      <c r="S102" s="10">
        <v>45801000</v>
      </c>
      <c r="T102" s="10">
        <v>211794000</v>
      </c>
      <c r="U102" s="10">
        <v>-68169000</v>
      </c>
      <c r="V102" s="10">
        <v>-107421000</v>
      </c>
      <c r="W102" s="10">
        <v>-61731000</v>
      </c>
      <c r="X102" s="10">
        <v>141212000</v>
      </c>
      <c r="Y102" s="10">
        <v>1484936000</v>
      </c>
      <c r="Z102" s="10">
        <v>-1184067000</v>
      </c>
      <c r="AA102" s="10">
        <v>-7400000</v>
      </c>
      <c r="AB102" s="10">
        <v>-472700000</v>
      </c>
      <c r="AC102" s="10">
        <v>-27600000</v>
      </c>
      <c r="AD102" s="10">
        <v>-121000000</v>
      </c>
      <c r="AE102" s="10">
        <v>37400000</v>
      </c>
      <c r="AL102" s="33" t="s">
        <v>143</v>
      </c>
      <c r="AM102" s="34">
        <f>AM101/AM103</f>
        <v>0.84274900878050307</v>
      </c>
    </row>
    <row r="103" spans="1:39" ht="20" x14ac:dyDescent="0.25">
      <c r="A103" s="5" t="s">
        <v>88</v>
      </c>
      <c r="B103" s="1">
        <v>3100000</v>
      </c>
      <c r="C103" s="1">
        <v>24800000</v>
      </c>
      <c r="D103" s="1">
        <v>24400000</v>
      </c>
      <c r="E103" s="1">
        <v>32600000</v>
      </c>
      <c r="F103" s="1">
        <v>31100000</v>
      </c>
      <c r="G103" s="1">
        <v>42999000</v>
      </c>
      <c r="H103" s="1">
        <v>32188000</v>
      </c>
      <c r="I103" s="1">
        <v>30826000</v>
      </c>
      <c r="J103" s="1">
        <v>206525000</v>
      </c>
      <c r="K103" s="1">
        <v>129909000</v>
      </c>
      <c r="L103" s="1">
        <v>173597000</v>
      </c>
      <c r="M103" s="1">
        <v>53909000</v>
      </c>
      <c r="N103" s="1">
        <v>105334000</v>
      </c>
      <c r="O103" s="1">
        <v>68730000</v>
      </c>
      <c r="P103" s="1">
        <v>565273000</v>
      </c>
      <c r="Q103" s="1">
        <v>167477000</v>
      </c>
      <c r="R103" s="1">
        <v>487736000</v>
      </c>
      <c r="S103" s="1">
        <v>446329000</v>
      </c>
      <c r="T103" s="1">
        <v>492130000</v>
      </c>
      <c r="U103" s="1">
        <v>703924000</v>
      </c>
      <c r="V103" s="1">
        <v>635755000</v>
      </c>
      <c r="W103" s="1">
        <v>528334000</v>
      </c>
      <c r="X103" s="1">
        <v>466603000</v>
      </c>
      <c r="Y103" s="1">
        <v>607815000</v>
      </c>
      <c r="Z103" s="1">
        <v>2092751000</v>
      </c>
      <c r="AA103" s="1">
        <v>908700000</v>
      </c>
      <c r="AB103" s="1">
        <v>901300000</v>
      </c>
      <c r="AC103" s="1">
        <v>428600000</v>
      </c>
      <c r="AD103" s="1">
        <v>401000000</v>
      </c>
      <c r="AE103" s="1">
        <v>280000000</v>
      </c>
      <c r="AL103" s="35" t="s">
        <v>144</v>
      </c>
      <c r="AM103" s="41">
        <f>AM99+AM101</f>
        <v>49920830000</v>
      </c>
    </row>
    <row r="104" spans="1:39" ht="20" thickBot="1" x14ac:dyDescent="0.3">
      <c r="A104" s="7" t="s">
        <v>89</v>
      </c>
      <c r="B104" s="11" t="s">
        <v>92</v>
      </c>
      <c r="C104" s="11" t="s">
        <v>92</v>
      </c>
      <c r="D104" s="11" t="s">
        <v>92</v>
      </c>
      <c r="E104" s="11" t="s">
        <v>92</v>
      </c>
      <c r="F104" s="11">
        <v>42999000</v>
      </c>
      <c r="G104" s="11">
        <v>32188000</v>
      </c>
      <c r="H104" s="11">
        <v>30826000</v>
      </c>
      <c r="I104" s="11">
        <v>188112000</v>
      </c>
      <c r="J104" s="11">
        <v>129909000</v>
      </c>
      <c r="K104" s="11">
        <v>280647000</v>
      </c>
      <c r="L104" s="11">
        <v>53909000</v>
      </c>
      <c r="M104" s="11">
        <v>105334000</v>
      </c>
      <c r="N104" s="11">
        <v>68730000</v>
      </c>
      <c r="O104" s="11">
        <v>565273000</v>
      </c>
      <c r="P104" s="11">
        <v>167477000</v>
      </c>
      <c r="Q104" s="11">
        <v>487736000</v>
      </c>
      <c r="R104" s="11">
        <v>446329000</v>
      </c>
      <c r="S104" s="11">
        <v>492130000</v>
      </c>
      <c r="T104" s="11">
        <v>703924000</v>
      </c>
      <c r="U104" s="11">
        <v>635755000</v>
      </c>
      <c r="V104" s="11">
        <v>528334000</v>
      </c>
      <c r="W104" s="11">
        <v>466603000</v>
      </c>
      <c r="X104" s="11">
        <v>607815000</v>
      </c>
      <c r="Y104" s="11">
        <v>2092751000</v>
      </c>
      <c r="Z104" s="11">
        <v>908684000</v>
      </c>
      <c r="AA104" s="11">
        <v>901300000</v>
      </c>
      <c r="AB104" s="11">
        <v>428600000</v>
      </c>
      <c r="AC104" s="11">
        <v>401000000</v>
      </c>
      <c r="AD104" s="11">
        <v>280000000</v>
      </c>
      <c r="AE104" s="11">
        <v>317400000</v>
      </c>
      <c r="AL104" s="62" t="s">
        <v>145</v>
      </c>
      <c r="AM104" s="63"/>
    </row>
    <row r="105" spans="1:39" ht="21" thickTop="1" x14ac:dyDescent="0.25">
      <c r="A105" s="14" t="s">
        <v>107</v>
      </c>
      <c r="B105" s="1"/>
      <c r="C105" s="15">
        <f>(C106/B106)-1</f>
        <v>-1.1764705882352942</v>
      </c>
      <c r="D105" s="15">
        <f>(D106/C106)-1</f>
        <v>29.777777777777779</v>
      </c>
      <c r="E105" s="15">
        <f>(E106/D106)-1</f>
        <v>0.53068592057761732</v>
      </c>
      <c r="F105" s="15">
        <f>(F106/E106)-1</f>
        <v>-0.96636792452830189</v>
      </c>
      <c r="G105" s="15">
        <f>(G106/F106)-1</f>
        <v>5.1430575035063111</v>
      </c>
      <c r="H105" s="15">
        <f t="shared" ref="H105:AE105" si="8">(H106/G106)-1</f>
        <v>-8.1914383561643831</v>
      </c>
      <c r="I105" s="15">
        <f t="shared" si="8"/>
        <v>-0.56615394383859541</v>
      </c>
      <c r="J105" s="15">
        <f t="shared" si="8"/>
        <v>-7.8341077896893641</v>
      </c>
      <c r="K105" s="15">
        <f t="shared" si="8"/>
        <v>-1.7181381603250832</v>
      </c>
      <c r="L105" s="15">
        <f t="shared" si="8"/>
        <v>0.34043060774139677</v>
      </c>
      <c r="M105" s="15">
        <f t="shared" si="8"/>
        <v>0.55491101223581762</v>
      </c>
      <c r="N105" s="15">
        <f t="shared" si="8"/>
        <v>3.550414381932443E-2</v>
      </c>
      <c r="O105" s="15">
        <f t="shared" si="8"/>
        <v>0.2470820279171948</v>
      </c>
      <c r="P105" s="15">
        <f t="shared" si="8"/>
        <v>2.4100557018965185E-2</v>
      </c>
      <c r="Q105" s="15">
        <f t="shared" si="8"/>
        <v>2.0961241987396129E-2</v>
      </c>
      <c r="R105" s="15">
        <f t="shared" si="8"/>
        <v>-0.45352336547631666</v>
      </c>
      <c r="S105" s="15">
        <f t="shared" si="8"/>
        <v>0.96061255356692721</v>
      </c>
      <c r="T105" s="15">
        <f t="shared" si="8"/>
        <v>0.13293344179525923</v>
      </c>
      <c r="U105" s="15">
        <f t="shared" si="8"/>
        <v>-0.27087975521980245</v>
      </c>
      <c r="V105" s="15">
        <f t="shared" si="8"/>
        <v>0.18340377385598994</v>
      </c>
      <c r="W105" s="15">
        <f t="shared" si="8"/>
        <v>0.42525944642997149</v>
      </c>
      <c r="X105" s="15">
        <f t="shared" si="8"/>
        <v>1.4584057981302356E-2</v>
      </c>
      <c r="Y105" s="15">
        <f t="shared" si="8"/>
        <v>0.13097199629182632</v>
      </c>
      <c r="Z105" s="15">
        <f t="shared" si="8"/>
        <v>0.52205422927737599</v>
      </c>
      <c r="AA105" s="15">
        <f t="shared" si="8"/>
        <v>0.23234248716140549</v>
      </c>
      <c r="AB105" s="15">
        <f t="shared" si="8"/>
        <v>0.19219986807387857</v>
      </c>
      <c r="AC105" s="15">
        <f t="shared" si="8"/>
        <v>2.0955806072342487E-2</v>
      </c>
      <c r="AD105" s="15">
        <f t="shared" si="8"/>
        <v>0.23553719008264462</v>
      </c>
      <c r="AE105" s="15">
        <f t="shared" si="8"/>
        <v>0.3556664290805418</v>
      </c>
      <c r="AF105" s="15"/>
      <c r="AG105" s="15"/>
      <c r="AH105" s="15"/>
      <c r="AI105" s="15"/>
      <c r="AJ105" s="15"/>
      <c r="AK105" s="15"/>
      <c r="AL105" s="25" t="s">
        <v>108</v>
      </c>
      <c r="AM105" s="26">
        <f>(AM100*AM92)+(AM102*AM97)</f>
        <v>9.6141346549107567E-2</v>
      </c>
    </row>
    <row r="106" spans="1:39" ht="19" x14ac:dyDescent="0.25">
      <c r="A106" s="5" t="s">
        <v>90</v>
      </c>
      <c r="B106" s="1">
        <v>5100000</v>
      </c>
      <c r="C106" s="1">
        <v>-900000</v>
      </c>
      <c r="D106" s="1">
        <v>-27700000</v>
      </c>
      <c r="E106" s="1">
        <v>-42400000</v>
      </c>
      <c r="F106" s="1">
        <v>-1426000</v>
      </c>
      <c r="G106" s="1">
        <v>-8760000</v>
      </c>
      <c r="H106" s="1">
        <v>62997000</v>
      </c>
      <c r="I106" s="1">
        <v>27331000</v>
      </c>
      <c r="J106" s="1">
        <v>-186783000</v>
      </c>
      <c r="K106" s="1">
        <v>134136000</v>
      </c>
      <c r="L106" s="1">
        <v>179800000</v>
      </c>
      <c r="M106" s="1">
        <v>279573000</v>
      </c>
      <c r="N106" s="1">
        <v>289499000</v>
      </c>
      <c r="O106" s="1">
        <v>361029000</v>
      </c>
      <c r="P106" s="1">
        <v>369730000</v>
      </c>
      <c r="Q106" s="1">
        <v>377480000</v>
      </c>
      <c r="R106" s="1">
        <v>206284000</v>
      </c>
      <c r="S106" s="1">
        <v>404443000</v>
      </c>
      <c r="T106" s="1">
        <v>458207000</v>
      </c>
      <c r="U106" s="1">
        <v>334088000</v>
      </c>
      <c r="V106" s="1">
        <v>395361000</v>
      </c>
      <c r="W106" s="1">
        <v>563492000</v>
      </c>
      <c r="X106" s="1">
        <v>571710000</v>
      </c>
      <c r="Y106" s="1">
        <v>646588000</v>
      </c>
      <c r="Z106" s="1">
        <v>984142000</v>
      </c>
      <c r="AA106" s="1">
        <v>1212800000</v>
      </c>
      <c r="AB106" s="1">
        <v>1445900000</v>
      </c>
      <c r="AC106" s="1">
        <v>1476200000</v>
      </c>
      <c r="AD106" s="1">
        <v>1823900000</v>
      </c>
      <c r="AE106" s="1">
        <v>2472600000</v>
      </c>
      <c r="AF106" s="42">
        <f>AE106*(1+$AM$106)</f>
        <v>2666400215.8426585</v>
      </c>
      <c r="AG106" s="42">
        <f t="shared" ref="AG106:AJ106" si="9">AF106*(1+$AM$106)</f>
        <v>2875390322.3512807</v>
      </c>
      <c r="AH106" s="42">
        <f t="shared" si="9"/>
        <v>3100760889.812079</v>
      </c>
      <c r="AI106" s="42">
        <f t="shared" si="9"/>
        <v>3343795804.3643942</v>
      </c>
      <c r="AJ106" s="42">
        <f t="shared" si="9"/>
        <v>3605879582.0152864</v>
      </c>
      <c r="AK106" s="43" t="s">
        <v>146</v>
      </c>
      <c r="AL106" s="44" t="s">
        <v>147</v>
      </c>
      <c r="AM106" s="45">
        <f>(SUM(AF4:AJ4)/5)</f>
        <v>7.8379121508799929E-2</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51953283861.648148</v>
      </c>
      <c r="AK107" s="47" t="s">
        <v>148</v>
      </c>
      <c r="AL107" s="48" t="s">
        <v>149</v>
      </c>
      <c r="AM107" s="49">
        <v>2.5000000000000001E-2</v>
      </c>
    </row>
    <row r="108" spans="1:39" ht="19" x14ac:dyDescent="0.25">
      <c r="AF108" s="46">
        <f t="shared" ref="AF108:AH108" si="10">AF107+AF106</f>
        <v>2666400215.8426585</v>
      </c>
      <c r="AG108" s="46">
        <f t="shared" si="10"/>
        <v>2875390322.3512807</v>
      </c>
      <c r="AH108" s="46">
        <f t="shared" si="10"/>
        <v>3100760889.812079</v>
      </c>
      <c r="AI108" s="46">
        <f>AI107+AI106</f>
        <v>3343795804.3643942</v>
      </c>
      <c r="AJ108" s="46">
        <f>AJ107+AJ106</f>
        <v>55559163443.663437</v>
      </c>
      <c r="AK108" s="47" t="s">
        <v>144</v>
      </c>
      <c r="AL108" s="50" t="s">
        <v>150</v>
      </c>
      <c r="AM108" s="51">
        <f>AM105</f>
        <v>9.6141346549107567E-2</v>
      </c>
    </row>
    <row r="109" spans="1:39" ht="19" x14ac:dyDescent="0.25">
      <c r="AF109" s="64" t="s">
        <v>151</v>
      </c>
      <c r="AG109" s="65"/>
    </row>
    <row r="110" spans="1:39" ht="20" x14ac:dyDescent="0.25">
      <c r="AF110" s="52" t="s">
        <v>152</v>
      </c>
      <c r="AG110" s="40">
        <f>NPV(AM108,AF108,AG108,AH108,AI108,AJ108)</f>
        <v>44605531023.223228</v>
      </c>
    </row>
    <row r="111" spans="1:39" ht="20" x14ac:dyDescent="0.25">
      <c r="AF111" s="52" t="s">
        <v>153</v>
      </c>
      <c r="AG111" s="40">
        <f>AE40</f>
        <v>319400000</v>
      </c>
    </row>
    <row r="112" spans="1:39" ht="20" x14ac:dyDescent="0.25">
      <c r="AF112" s="52" t="s">
        <v>140</v>
      </c>
      <c r="AG112" s="40">
        <f>AM99</f>
        <v>7850100000</v>
      </c>
    </row>
    <row r="113" spans="32:33" ht="20" x14ac:dyDescent="0.25">
      <c r="AF113" s="52" t="s">
        <v>154</v>
      </c>
      <c r="AG113" s="40">
        <f>AG110+AG111-AG112</f>
        <v>37074831023.223228</v>
      </c>
    </row>
    <row r="114" spans="32:33" ht="20" x14ac:dyDescent="0.25">
      <c r="AF114" s="52" t="s">
        <v>155</v>
      </c>
      <c r="AG114" s="53">
        <f>AE34*(1+(5*AK16))</f>
        <v>674041900.19875467</v>
      </c>
    </row>
    <row r="115" spans="32:33" ht="20" x14ac:dyDescent="0.25">
      <c r="AF115" s="54" t="s">
        <v>156</v>
      </c>
      <c r="AG115" s="55">
        <f>AG113/AG114</f>
        <v>55.003748301538785</v>
      </c>
    </row>
    <row r="116" spans="32:33" ht="20" x14ac:dyDescent="0.25">
      <c r="AF116" s="52" t="s">
        <v>157</v>
      </c>
      <c r="AG116" s="56" cm="1">
        <f t="array" ref="AG116">_FV(A1,"Price")</f>
        <v>76.8</v>
      </c>
    </row>
    <row r="117" spans="32:33" ht="20" x14ac:dyDescent="0.25">
      <c r="AF117" s="57" t="s">
        <v>158</v>
      </c>
      <c r="AG117" s="58">
        <f>AG115/AG116-1</f>
        <v>-0.28380536065704709</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MCHP" display="ROIC.AI | MCH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27054/000095014700000885/0000950147-00-000885-index.htm" xr:uid="{00000000-0004-0000-0000-000016000000}"/>
    <hyperlink ref="I74" r:id="rId17" tooltip="https://www.sec.gov/Archives/edgar/data/827054/000095014700000885/0000950147-00-000885-index.htm"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27054/000110465904016118/a04-6586_110k.htm" xr:uid="{00000000-0004-0000-0000-000022000000}"/>
    <hyperlink ref="M74" r:id="rId25" tooltip="https://www.sec.gov/Archives/edgar/data/827054/000110465904016118/a04-6586_110k.htm" xr:uid="{00000000-0004-0000-0000-000023000000}"/>
    <hyperlink ref="N36" r:id="rId26" tooltip="https://www.sec.gov/Archives/edgar/data/827054/000110465905025010/a05-9691_110k.htm" xr:uid="{00000000-0004-0000-0000-000025000000}"/>
    <hyperlink ref="N74" r:id="rId27" tooltip="https://www.sec.gov/Archives/edgar/data/827054/000110465905025010/a05-9691_110k.htm" xr:uid="{00000000-0004-0000-0000-000026000000}"/>
    <hyperlink ref="O36" r:id="rId28" tooltip="https://www.sec.gov/Archives/edgar/data/827054/000110465906038580/a06-12509_110k.htm" xr:uid="{00000000-0004-0000-0000-000028000000}"/>
    <hyperlink ref="O74" r:id="rId29" tooltip="https://www.sec.gov/Archives/edgar/data/827054/000110465906038580/a06-12509_110k.htm" xr:uid="{00000000-0004-0000-0000-000029000000}"/>
    <hyperlink ref="P36" r:id="rId30" tooltip="https://www.sec.gov/Archives/edgar/data/827054/000082705407000095/0000827054-07-000095-index.html" xr:uid="{00000000-0004-0000-0000-00002B000000}"/>
    <hyperlink ref="P74" r:id="rId31" tooltip="https://www.sec.gov/Archives/edgar/data/827054/000082705407000095/0000827054-07-000095-index.html" xr:uid="{00000000-0004-0000-0000-00002C000000}"/>
    <hyperlink ref="Q36" r:id="rId32" tooltip="https://www.sec.gov/Archives/edgar/data/827054/000082705408000120/0000827054-08-000120-index.html" xr:uid="{00000000-0004-0000-0000-00002E000000}"/>
    <hyperlink ref="Q74" r:id="rId33" tooltip="https://www.sec.gov/Archives/edgar/data/827054/000082705408000120/0000827054-08-000120-index.html" xr:uid="{00000000-0004-0000-0000-00002F000000}"/>
    <hyperlink ref="R36" r:id="rId34" tooltip="https://www.sec.gov/Archives/edgar/data/827054/000082705409000103/0000827054-09-000103-index.html" xr:uid="{00000000-0004-0000-0000-000031000000}"/>
    <hyperlink ref="R74" r:id="rId35" tooltip="https://www.sec.gov/Archives/edgar/data/827054/000082705409000103/0000827054-09-000103-index.html" xr:uid="{00000000-0004-0000-0000-000032000000}"/>
    <hyperlink ref="S36" r:id="rId36" tooltip="https://www.sec.gov/Archives/edgar/data/827054/000114036110023724/0001140361-10-023724-index.html" xr:uid="{00000000-0004-0000-0000-000034000000}"/>
    <hyperlink ref="S74" r:id="rId37" tooltip="https://www.sec.gov/Archives/edgar/data/827054/000114036110023724/0001140361-10-023724-index.html" xr:uid="{00000000-0004-0000-0000-000035000000}"/>
    <hyperlink ref="T36" r:id="rId38" tooltip="https://sec.gov" xr:uid="{00000000-0004-0000-0000-000037000000}"/>
    <hyperlink ref="T74" r:id="rId39" tooltip="https://sec.gov" xr:uid="{00000000-0004-0000-0000-000038000000}"/>
    <hyperlink ref="U36" r:id="rId40" tooltip="https://www.sec.gov/Archives/edgar/data/827054/000082705412000170/a2012-03x3110k.htm" xr:uid="{00000000-0004-0000-0000-00003A000000}"/>
    <hyperlink ref="U74" r:id="rId41" tooltip="https://www.sec.gov/Archives/edgar/data/827054/000082705412000170/a2012-03x3110k.htm" xr:uid="{00000000-0004-0000-0000-00003B000000}"/>
    <hyperlink ref="V36" r:id="rId42" tooltip="https://www.sec.gov/Archives/edgar/data/827054/000082705413000171/0000827054-13-000171-index.html" xr:uid="{00000000-0004-0000-0000-00003D000000}"/>
    <hyperlink ref="V74" r:id="rId43" tooltip="https://www.sec.gov/Archives/edgar/data/827054/000082705413000171/0000827054-13-000171-index.html" xr:uid="{00000000-0004-0000-0000-00003E000000}"/>
    <hyperlink ref="W36" r:id="rId44" tooltip="https://www.sec.gov/Archives/edgar/data/827054/000082705414000140/0000827054-14-000140-index.html" xr:uid="{00000000-0004-0000-0000-000040000000}"/>
    <hyperlink ref="W74" r:id="rId45" tooltip="https://www.sec.gov/Archives/edgar/data/827054/000082705414000140/0000827054-14-000140-index.html" xr:uid="{00000000-0004-0000-0000-000041000000}"/>
    <hyperlink ref="X36" r:id="rId46" tooltip="https://www.sec.gov/Archives/edgar/data/827054/000082705415000103/0000827054-15-000103-index.html" xr:uid="{00000000-0004-0000-0000-000043000000}"/>
    <hyperlink ref="X74" r:id="rId47" tooltip="https://www.sec.gov/Archives/edgar/data/827054/000082705415000103/0000827054-15-000103-index.html" xr:uid="{00000000-0004-0000-0000-000044000000}"/>
    <hyperlink ref="Y36" r:id="rId48" tooltip="https://www.sec.gov/Archives/edgar/data/827054/000082705416000344/0000827054-16-000344-index.html" xr:uid="{00000000-0004-0000-0000-000046000000}"/>
    <hyperlink ref="Y74" r:id="rId49" tooltip="https://www.sec.gov/Archives/edgar/data/827054/000082705416000344/0000827054-16-000344-index.html" xr:uid="{00000000-0004-0000-0000-000047000000}"/>
    <hyperlink ref="Z36" r:id="rId50" tooltip="https://www.sec.gov/Archives/edgar/data/827054/000082705417000098/0000827054-17-000098-index.html" xr:uid="{00000000-0004-0000-0000-000049000000}"/>
    <hyperlink ref="Z74" r:id="rId51" tooltip="https://www.sec.gov/Archives/edgar/data/827054/000082705417000098/0000827054-17-000098-index.html" xr:uid="{00000000-0004-0000-0000-00004A000000}"/>
    <hyperlink ref="AA36" r:id="rId52" tooltip="https://www.sec.gov/Archives/edgar/data/827054/000162828018006982/0001628280-18-006982-index.html" xr:uid="{00000000-0004-0000-0000-00004C000000}"/>
    <hyperlink ref="AA74" r:id="rId53" tooltip="https://www.sec.gov/Archives/edgar/data/827054/000162828018006982/0001628280-18-006982-index.html" xr:uid="{00000000-0004-0000-0000-00004D000000}"/>
    <hyperlink ref="AB36" r:id="rId54" tooltip="https://www.sec.gov/Archives/edgar/data/827054/000082705419000143/0000827054-19-000143-index.html" xr:uid="{00000000-0004-0000-0000-00004F000000}"/>
    <hyperlink ref="AB74" r:id="rId55" tooltip="https://www.sec.gov/Archives/edgar/data/827054/000082705419000143/0000827054-19-000143-index.html" xr:uid="{00000000-0004-0000-0000-000050000000}"/>
    <hyperlink ref="AC36" r:id="rId56" tooltip="https://www.sec.gov/Archives/edgar/data/827054/000082705420000119/a2020-03x3110k.htm" xr:uid="{00000000-0004-0000-0000-000052000000}"/>
    <hyperlink ref="AC74" r:id="rId57" tooltip="https://www.sec.gov/Archives/edgar/data/827054/000082705420000119/a2020-03x3110k.htm" xr:uid="{00000000-0004-0000-0000-000053000000}"/>
    <hyperlink ref="AD36" r:id="rId58" tooltip="https://www.sec.gov/Archives/edgar/data/827054/000082705421000106/0000827054-21-000106-index.htm" xr:uid="{00000000-0004-0000-0000-000055000000}"/>
    <hyperlink ref="AD74" r:id="rId59" tooltip="https://www.sec.gov/Archives/edgar/data/827054/000082705421000106/0000827054-21-000106-index.htm" xr:uid="{00000000-0004-0000-0000-000056000000}"/>
    <hyperlink ref="AE36" r:id="rId60" tooltip="https://www.sec.gov/Archives/edgar/data/827054/000082705422000094/0000827054-22-000094-index.htm" xr:uid="{00000000-0004-0000-0000-000058000000}"/>
    <hyperlink ref="AE74" r:id="rId61" tooltip="https://www.sec.gov/Archives/edgar/data/827054/000082705422000094/0000827054-22-000094-index.htm" xr:uid="{00000000-0004-0000-0000-000059000000}"/>
    <hyperlink ref="AF1" r:id="rId62" display="https://finbox.com/NASDAQGS:MCHP/explorer/revenue_proj" xr:uid="{B66DCE03-CD00-8C4B-9B39-5B07B45F5BA6}"/>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2023-03-14T03:09:17Z</dcterms:created>
  <dcterms:modified xsi:type="dcterms:W3CDTF">2023-04-23T07:57:02Z</dcterms:modified>
</cp:coreProperties>
</file>