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7D8319A-0487-AB4F-B0B8-77884361A440}" xr6:coauthVersionLast="47" xr6:coauthVersionMax="47" xr10:uidLastSave="{00000000-0000-0000-0000-000000000000}"/>
  <bookViews>
    <workbookView xWindow="0" yWindow="500" windowWidth="277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6" i="1" l="1"/>
  <c r="M106" i="1" s="1"/>
  <c r="N106" i="1" s="1"/>
  <c r="O106" i="1" s="1"/>
  <c r="K106" i="1"/>
  <c r="L116" i="1" a="1"/>
  <c r="L116" i="1" s="1"/>
  <c r="R101" i="1" a="1"/>
  <c r="R101" i="1" s="1"/>
  <c r="R95" i="1" a="1"/>
  <c r="R95" i="1" s="1"/>
  <c r="R97" i="1" s="1"/>
  <c r="L111" i="1"/>
  <c r="K108" i="1"/>
  <c r="R90" i="1"/>
  <c r="R89" i="1"/>
  <c r="R91" i="1" s="1"/>
  <c r="R87" i="1"/>
  <c r="R86" i="1"/>
  <c r="R99" i="1" s="1"/>
  <c r="R85" i="1"/>
  <c r="R88" i="1" s="1"/>
  <c r="P19" i="1"/>
  <c r="P16" i="1"/>
  <c r="L114" i="1" s="1"/>
  <c r="S13" i="1"/>
  <c r="R13" i="1"/>
  <c r="Q13" i="1"/>
  <c r="P13" i="1"/>
  <c r="S10" i="1"/>
  <c r="R10" i="1"/>
  <c r="Q10" i="1"/>
  <c r="P10" i="1"/>
  <c r="S7" i="1"/>
  <c r="R7" i="1"/>
  <c r="Q7" i="1"/>
  <c r="P7" i="1"/>
  <c r="S4" i="1"/>
  <c r="R4" i="1"/>
  <c r="Q4" i="1"/>
  <c r="P4" i="1"/>
  <c r="O4" i="1"/>
  <c r="N4" i="1"/>
  <c r="M4" i="1"/>
  <c r="L4" i="1"/>
  <c r="K4" i="1"/>
  <c r="AT105" i="1"/>
  <c r="J105" i="1"/>
  <c r="I105" i="1"/>
  <c r="H105" i="1"/>
  <c r="G105" i="1"/>
  <c r="F105" i="1"/>
  <c r="E105" i="1"/>
  <c r="D105" i="1"/>
  <c r="C105" i="1"/>
  <c r="AT89"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R106" i="1" l="1"/>
  <c r="R16" i="1"/>
  <c r="S16" i="1"/>
  <c r="Q16" i="1"/>
  <c r="L108" i="1"/>
  <c r="R92" i="1"/>
  <c r="R103" i="1"/>
  <c r="R102" i="1" s="1"/>
  <c r="L112" i="1"/>
  <c r="M108" i="1" l="1"/>
  <c r="R100" i="1"/>
  <c r="R105" i="1" s="1"/>
  <c r="R108" i="1" s="1"/>
  <c r="O107" i="1" l="1"/>
  <c r="O108" i="1" s="1"/>
  <c r="N108" i="1"/>
  <c r="L110" i="1" l="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<sst xmlns="http://schemas.openxmlformats.org/spreadsheetml/2006/main" count="370" uniqueCount="160">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</sst>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AYX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79475250394476E-2"/>
          <c:y val="0.10985842137579095"/>
          <c:w val="0.85317299061462148"/>
          <c:h val="0.772315510054888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37984000</c:v>
                </c:pt>
                <c:pt idx="1">
                  <c:v>53821000</c:v>
                </c:pt>
                <c:pt idx="2">
                  <c:v>85790000</c:v>
                </c:pt>
                <c:pt idx="3">
                  <c:v>131607000</c:v>
                </c:pt>
                <c:pt idx="4">
                  <c:v>253570000</c:v>
                </c:pt>
                <c:pt idx="5">
                  <c:v>417910000</c:v>
                </c:pt>
                <c:pt idx="6">
                  <c:v>495308000</c:v>
                </c:pt>
                <c:pt idx="7">
                  <c:v>536135000</c:v>
                </c:pt>
                <c:pt idx="8">
                  <c:v>855354000</c:v>
                </c:pt>
              </c:numCache>
            </c:numRef>
          </c:val>
          <c:extLst>
            <c:ext xmlns:c16="http://schemas.microsoft.com/office/drawing/2014/chart" uri="{C3380CC4-5D6E-409C-BE32-E72D297353CC}">
              <c16:uniqueId val="{00000000-D952-4149-9194-291886CAB00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-19948000</c:v>
                </c:pt>
                <c:pt idx="1">
                  <c:v>-20513000</c:v>
                </c:pt>
                <c:pt idx="2">
                  <c:v>-22373000</c:v>
                </c:pt>
                <c:pt idx="3">
                  <c:v>-14447000</c:v>
                </c:pt>
                <c:pt idx="4">
                  <c:v>36648000</c:v>
                </c:pt>
                <c:pt idx="5">
                  <c:v>36200000</c:v>
                </c:pt>
                <c:pt idx="6">
                  <c:v>22575000</c:v>
                </c:pt>
                <c:pt idx="7">
                  <c:v>-121943000</c:v>
                </c:pt>
                <c:pt idx="8">
                  <c:v>-266562000</c:v>
                </c:pt>
              </c:numCache>
            </c:numRef>
          </c:val>
          <c:extLst>
            <c:ext xmlns:c16="http://schemas.microsoft.com/office/drawing/2014/chart" uri="{C3380CC4-5D6E-409C-BE32-E72D297353CC}">
              <c16:uniqueId val="{00000001-D952-4149-9194-291886CAB00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-3959000</c:v>
                </c:pt>
                <c:pt idx="1">
                  <c:v>-10749000</c:v>
                </c:pt>
                <c:pt idx="2">
                  <c:v>-10338000</c:v>
                </c:pt>
                <c:pt idx="3">
                  <c:v>15274000</c:v>
                </c:pt>
                <c:pt idx="4">
                  <c:v>19361000</c:v>
                </c:pt>
                <c:pt idx="5">
                  <c:v>22739000</c:v>
                </c:pt>
                <c:pt idx="6">
                  <c:v>48424000</c:v>
                </c:pt>
                <c:pt idx="7">
                  <c:v>30391000</c:v>
                </c:pt>
                <c:pt idx="8">
                  <c:v>-140370000</c:v>
                </c:pt>
              </c:numCache>
            </c:numRef>
          </c:val>
          <c:extLst>
            <c:ext xmlns:c16="http://schemas.microsoft.com/office/drawing/2014/chart" uri="{C3380CC4-5D6E-409C-BE32-E72D297353CC}">
              <c16:uniqueId val="{00000002-D952-4149-9194-291886CAB001}"/>
            </c:ext>
          </c:extLst>
        </c:ser>
        <c:dLbls>
          <c:showLegendKey val="0"/>
          <c:showVal val="0"/>
          <c:showCatName val="0"/>
          <c:showSerName val="0"/>
          <c:showPercent val="0"/>
          <c:showBubbleSize val="0"/>
        </c:dLbls>
        <c:gapWidth val="100"/>
        <c:overlap val="-24"/>
        <c:axId val="315281135"/>
        <c:axId val="315353903"/>
      </c:barChart>
      <c:catAx>
        <c:axId val="3152811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5353903"/>
        <c:crosses val="autoZero"/>
        <c:auto val="1"/>
        <c:lblAlgn val="ctr"/>
        <c:lblOffset val="100"/>
        <c:noMultiLvlLbl val="0"/>
      </c:catAx>
      <c:valAx>
        <c:axId val="31535390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5281135"/>
        <c:crosses val="autoZero"/>
        <c:crossBetween val="between"/>
      </c:valAx>
      <c:spPr>
        <a:noFill/>
        <a:ln>
          <a:noFill/>
        </a:ln>
        <a:effectLst/>
      </c:spPr>
    </c:plotArea>
    <c:legend>
      <c:legendPos val="b"/>
      <c:layout>
        <c:manualLayout>
          <c:xMode val="edge"/>
          <c:yMode val="edge"/>
          <c:x val="0.34750085454035995"/>
          <c:y val="0.91643121703288366"/>
          <c:w val="0.30499829091928005"/>
          <c:h val="4.568275655850285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36286</xdr:colOff>
      <xdr:row>108</xdr:row>
      <xdr:rowOff>16328</xdr:rowOff>
    </xdr:from>
    <xdr:to>
      <xdr:col>18</xdr:col>
      <xdr:colOff>0</xdr:colOff>
      <xdr:row>133</xdr:row>
      <xdr:rowOff>199570</xdr:rowOff>
    </xdr:to>
    <xdr:graphicFrame macro="">
      <xdr:nvGraphicFramePr>
        <xdr:cNvPr id="2" name="Chart 1">
          <a:extLst>
            <a:ext uri="{FF2B5EF4-FFF2-40B4-BE49-F238E27FC236}">
              <a16:creationId xmlns:a16="http://schemas.microsoft.com/office/drawing/2014/main" id="{4412248D-4CAA-3D83-5671-F3C0150E9D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https://www.bing.com/financeapi/forcetrigger?t=a1o3nm&amp;q=XNYS%3aAYX&amp;form=skydnc</v>
    <v>Learn more on Bing</v>
  </rv>
  <rv s="1">
    <v>0</v>
    <v>ALTERYX, INC. (XNYS:AYX)</v>
    <v>2</v>
    <v>3</v>
    <v>Finance</v>
    <v>4</v>
    <v>en-US</v>
    <v>a1o3nm</v>
    <v>268435456</v>
    <v>1</v>
    <v>Powered by Refinitiv</v>
    <v>72.33</v>
    <v>39.549999999999997</v>
    <v>0.51100000000000001</v>
    <v>1.41</v>
    <v>2.7799999999999998E-2</v>
    <v>0.1</v>
    <v>1.918E-3</v>
    <v>USD</v>
    <v>Alteryx Inc. is a self-service data analytics software company that provides a subscription-based platform, enabling organizations to prepare, blend and analyze data from multitude sources and ease data-driven decisions. The Company’s platform is comprised of Alteryx Designer, Alteryx Server, Alteryx Connect, Alteryx Promote and Alteryx Intelligence Suite. The Company democratizes access to data-driven insights to all data workers, business analysts, programmers and data scientists by expanding the capabilities and analytical sophistications. The Company’s platform allows business analysts to view underlying data, meta-data and applied analytics at any stage during the process. The Company’s platform is designed to interact with a wide variety of traditional data sources. Its platform is also capable of processing data from cloud applications, such as Google Analytics, Marketo, NetSuite, salesforce.com, and Workday, as well as social media platforms, such as Facebook and Twitter.</v>
    <v>2900</v>
    <v>New York Stock Exchange</v>
    <v>XNYS</v>
    <v>XNYS</v>
    <v>17200 Laguna Canyon Road, IRVINE, CA, 92618 US</v>
    <v>52.5899</v>
    <v>Software &amp; IT Services</v>
    <v>Stock</v>
    <v>45037.958333356248</v>
    <v>0</v>
    <v>50.634999999999998</v>
    <v>3624277000</v>
    <v>ALTERYX, INC.</v>
    <v>ALTERYX, INC.</v>
    <v>50.72</v>
    <v>0</v>
    <v>50.72</v>
    <v>52.13</v>
    <v>52.23</v>
    <v>69523820</v>
    <v>AYX</v>
    <v>ALTERYX, INC. (XNYS:AYX)</v>
    <v>908347</v>
    <v>924314</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89923/000119312518073878/0001193125-18-073878-index.htm" TargetMode="External"/><Relationship Id="rId13" Type="http://schemas.openxmlformats.org/officeDocument/2006/relationships/hyperlink" Target="https://www.sec.gov/Archives/edgar/data/1689923/000168992320000006/0001689923-20-000006-index.htm" TargetMode="External"/><Relationship Id="rId18" Type="http://schemas.openxmlformats.org/officeDocument/2006/relationships/hyperlink" Target="https://www.sec.gov/Archives/edgar/data/1689923/000168992323000012/0001689923-23-000012-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689923/000168992320000006/0001689923-20-000006-index.htm" TargetMode="External"/><Relationship Id="rId17" Type="http://schemas.openxmlformats.org/officeDocument/2006/relationships/hyperlink" Target="https://www.sec.gov/Archives/edgar/data/1689923/000168992322000023/0001689923-22-000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89923/000168992322000023/0001689923-22-000023-index.htm" TargetMode="External"/><Relationship Id="rId20" Type="http://schemas.openxmlformats.org/officeDocument/2006/relationships/hyperlink" Target="https://finbox.com/NYSE:AYX/explorer/revenue_proj" TargetMode="External"/><Relationship Id="rId1" Type="http://schemas.openxmlformats.org/officeDocument/2006/relationships/hyperlink" Target="https://roic.ai/company/AYX"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89923/000168992319000006/0001689923-19-0000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89923/000168992321000024/0001689923-21-000024-index.htm" TargetMode="External"/><Relationship Id="rId10" Type="http://schemas.openxmlformats.org/officeDocument/2006/relationships/hyperlink" Target="https://www.sec.gov/Archives/edgar/data/1689923/000168992319000006/0001689923-19-000006-index.htm" TargetMode="External"/><Relationship Id="rId19" Type="http://schemas.openxmlformats.org/officeDocument/2006/relationships/hyperlink" Target="https://www.sec.gov/Archives/edgar/data/1689923/000168992323000012/0001689923-23-000012-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89923/000119312518073878/0001193125-18-073878-index.htm" TargetMode="External"/><Relationship Id="rId14" Type="http://schemas.openxmlformats.org/officeDocument/2006/relationships/hyperlink" Target="https://www.sec.gov/Archives/edgar/data/1689923/000168992321000024/0001689923-21-00002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70" zoomScaleNormal="70" workbookViewId="0">
      <pane xSplit="1" ySplit="1" topLeftCell="H91" activePane="bottomRight" state="frozen"/>
      <selection pane="topRight"/>
      <selection pane="bottomLeft"/>
      <selection pane="bottomRight" activeCell="O100" sqref="O100"/>
    </sheetView>
  </sheetViews>
  <sheetFormatPr baseColWidth="10" defaultRowHeight="16" x14ac:dyDescent="0.2"/>
  <cols>
    <col min="1" max="1" width="50" customWidth="1"/>
    <col min="2" max="10" width="15" customWidth="1"/>
    <col min="11" max="19" width="20.83203125" customWidth="1"/>
  </cols>
  <sheetData>
    <row r="1" spans="1:42" ht="22" thickBot="1" x14ac:dyDescent="0.3">
      <c r="A1" s="3" t="e" vm="1">
        <v>#VALUE!</v>
      </c>
      <c r="B1" s="8">
        <v>2014</v>
      </c>
      <c r="C1" s="8">
        <v>2015</v>
      </c>
      <c r="D1" s="8">
        <v>2016</v>
      </c>
      <c r="E1" s="8">
        <v>2017</v>
      </c>
      <c r="F1" s="8">
        <v>2018</v>
      </c>
      <c r="G1" s="8">
        <v>2019</v>
      </c>
      <c r="H1" s="8">
        <v>2020</v>
      </c>
      <c r="I1" s="8">
        <v>2021</v>
      </c>
      <c r="J1" s="8">
        <v>2022</v>
      </c>
      <c r="K1" s="29">
        <v>2023</v>
      </c>
      <c r="L1" s="29">
        <v>2024</v>
      </c>
      <c r="M1" s="29">
        <v>2025</v>
      </c>
      <c r="N1" s="29">
        <v>2026</v>
      </c>
      <c r="O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c r="S2" s="9"/>
    </row>
    <row r="3" spans="1:42" ht="40" x14ac:dyDescent="0.25">
      <c r="A3" s="5" t="s">
        <v>1</v>
      </c>
      <c r="B3" s="1">
        <v>37984000</v>
      </c>
      <c r="C3" s="1">
        <v>53821000</v>
      </c>
      <c r="D3" s="1">
        <v>85790000</v>
      </c>
      <c r="E3" s="1">
        <v>131607000</v>
      </c>
      <c r="F3" s="1">
        <v>253570000</v>
      </c>
      <c r="G3" s="1">
        <v>417910000</v>
      </c>
      <c r="H3" s="1">
        <v>495308000</v>
      </c>
      <c r="I3" s="1">
        <v>536135000</v>
      </c>
      <c r="J3" s="1">
        <v>855354000</v>
      </c>
      <c r="K3" s="30">
        <v>986200000</v>
      </c>
      <c r="L3" s="30">
        <v>1146000000</v>
      </c>
      <c r="M3" s="30">
        <v>1371000000</v>
      </c>
      <c r="N3" s="30">
        <v>1641000000</v>
      </c>
      <c r="O3" s="30">
        <v>1887000000</v>
      </c>
      <c r="P3" s="18" t="s">
        <v>109</v>
      </c>
      <c r="Q3" s="19" t="s">
        <v>110</v>
      </c>
      <c r="R3" s="19" t="s">
        <v>111</v>
      </c>
      <c r="S3" s="19" t="s">
        <v>112</v>
      </c>
    </row>
    <row r="4" spans="1:42" ht="19" x14ac:dyDescent="0.25">
      <c r="A4" s="14" t="s">
        <v>94</v>
      </c>
      <c r="B4" s="1"/>
      <c r="C4" s="15">
        <f>(C3/B3)-1</f>
        <v>0.41693871103622571</v>
      </c>
      <c r="D4" s="15">
        <f>(D3/C3)-1</f>
        <v>0.59398747700711607</v>
      </c>
      <c r="E4" s="15">
        <f>(E3/D3)-1</f>
        <v>0.53405991374286055</v>
      </c>
      <c r="F4" s="15">
        <f t="shared" ref="F4:O4" si="0">(F3/E3)-1</f>
        <v>0.92672122303524884</v>
      </c>
      <c r="G4" s="15">
        <f t="shared" si="0"/>
        <v>0.64810505974681543</v>
      </c>
      <c r="H4" s="16">
        <f t="shared" si="0"/>
        <v>0.18520255557416676</v>
      </c>
      <c r="I4" s="16">
        <f t="shared" si="0"/>
        <v>8.2427499656779313E-2</v>
      </c>
      <c r="J4" s="16">
        <f t="shared" si="0"/>
        <v>0.59540787301705733</v>
      </c>
      <c r="K4" s="16">
        <f t="shared" si="0"/>
        <v>0.15297292115311323</v>
      </c>
      <c r="L4" s="16">
        <f t="shared" si="0"/>
        <v>0.16203609815453257</v>
      </c>
      <c r="M4" s="16">
        <f t="shared" si="0"/>
        <v>0.19633507853403143</v>
      </c>
      <c r="N4" s="16">
        <f t="shared" si="0"/>
        <v>0.19693654266958416</v>
      </c>
      <c r="O4" s="16">
        <f t="shared" si="0"/>
        <v>0.14990859232175513</v>
      </c>
      <c r="P4" s="17">
        <f>(J4+I4+H4)/3</f>
        <v>0.28767930941600112</v>
      </c>
      <c r="Q4" s="17">
        <f>(J20+I20+H20)/3</f>
        <v>-1.8640362533385095</v>
      </c>
      <c r="R4" s="17">
        <f>(J29+I29+H29)/3</f>
        <v>1.748808728945171</v>
      </c>
      <c r="S4" s="17">
        <f>(J105+I105+H105)/3</f>
        <v>-1.620547484953158</v>
      </c>
      <c r="AH4" s="16"/>
      <c r="AI4" s="16"/>
      <c r="AJ4" s="16"/>
      <c r="AK4" s="16"/>
      <c r="AL4" s="16"/>
      <c r="AM4" s="16"/>
      <c r="AN4" s="16"/>
      <c r="AO4" s="16"/>
      <c r="AP4" s="16"/>
    </row>
    <row r="5" spans="1:42" ht="19" x14ac:dyDescent="0.25">
      <c r="A5" s="5" t="s">
        <v>2</v>
      </c>
      <c r="B5" s="1">
        <v>8533000</v>
      </c>
      <c r="C5" s="1">
        <v>10521000</v>
      </c>
      <c r="D5" s="1">
        <v>16026000</v>
      </c>
      <c r="E5" s="1">
        <v>21803000</v>
      </c>
      <c r="F5" s="1">
        <v>22800000</v>
      </c>
      <c r="G5" s="1">
        <v>39151000</v>
      </c>
      <c r="H5" s="1">
        <v>43839000</v>
      </c>
      <c r="I5" s="1">
        <v>55753000</v>
      </c>
      <c r="J5" s="1">
        <v>117784000</v>
      </c>
    </row>
    <row r="6" spans="1:42" ht="20" x14ac:dyDescent="0.25">
      <c r="A6" s="6" t="s">
        <v>3</v>
      </c>
      <c r="B6" s="10">
        <v>29451000</v>
      </c>
      <c r="C6" s="10">
        <v>43300000</v>
      </c>
      <c r="D6" s="10">
        <v>69764000</v>
      </c>
      <c r="E6" s="10">
        <v>109804000</v>
      </c>
      <c r="F6" s="10">
        <v>230770000</v>
      </c>
      <c r="G6" s="10">
        <v>378759000</v>
      </c>
      <c r="H6" s="10">
        <v>451469000</v>
      </c>
      <c r="I6" s="10">
        <v>480382000</v>
      </c>
      <c r="J6" s="10">
        <v>737570000</v>
      </c>
      <c r="P6" s="18" t="s">
        <v>113</v>
      </c>
      <c r="Q6" s="19" t="s">
        <v>114</v>
      </c>
      <c r="R6" s="19" t="s">
        <v>115</v>
      </c>
      <c r="S6" s="19" t="s">
        <v>116</v>
      </c>
    </row>
    <row r="7" spans="1:42" ht="19" x14ac:dyDescent="0.25">
      <c r="A7" s="5" t="s">
        <v>4</v>
      </c>
      <c r="B7" s="2">
        <v>0.77539999999999998</v>
      </c>
      <c r="C7" s="2">
        <v>0.80449999999999999</v>
      </c>
      <c r="D7" s="2">
        <v>0.81320000000000003</v>
      </c>
      <c r="E7" s="2">
        <v>0.83430000000000004</v>
      </c>
      <c r="F7" s="2">
        <v>0.91010000000000002</v>
      </c>
      <c r="G7" s="2">
        <v>0.90629999999999999</v>
      </c>
      <c r="H7" s="2">
        <v>0.91149999999999998</v>
      </c>
      <c r="I7" s="2">
        <v>0.89600000000000002</v>
      </c>
      <c r="J7" s="2">
        <v>0.86229999999999996</v>
      </c>
      <c r="P7" s="17">
        <f>J7</f>
        <v>0.86229999999999996</v>
      </c>
      <c r="Q7" s="20">
        <f>J21</f>
        <v>-0.31159999999999999</v>
      </c>
      <c r="R7" s="20">
        <f>J30</f>
        <v>-0.37240000000000001</v>
      </c>
      <c r="S7" s="20">
        <f>J106/J3</f>
        <v>-0.16410749233650629</v>
      </c>
    </row>
    <row r="8" spans="1:42" ht="19" x14ac:dyDescent="0.25">
      <c r="A8" s="5" t="s">
        <v>5</v>
      </c>
      <c r="B8" s="1">
        <v>7787000</v>
      </c>
      <c r="C8" s="1">
        <v>11103000</v>
      </c>
      <c r="D8" s="1">
        <v>17481000</v>
      </c>
      <c r="E8" s="1">
        <v>29342000</v>
      </c>
      <c r="F8" s="1">
        <v>43449000</v>
      </c>
      <c r="G8" s="1">
        <v>69100000</v>
      </c>
      <c r="H8" s="1">
        <v>101117000</v>
      </c>
      <c r="I8" s="1">
        <v>132420000</v>
      </c>
      <c r="J8" s="1">
        <v>221453000</v>
      </c>
    </row>
    <row r="9" spans="1:42" ht="19" customHeight="1" x14ac:dyDescent="0.25">
      <c r="A9" s="14" t="s">
        <v>95</v>
      </c>
      <c r="B9" s="15">
        <f>B8/B3</f>
        <v>0.20500737152485257</v>
      </c>
      <c r="C9" s="15">
        <f t="shared" ref="C9:J9" si="1">C8/C3</f>
        <v>0.20629494063655451</v>
      </c>
      <c r="D9" s="15">
        <f t="shared" si="1"/>
        <v>0.20376500757664062</v>
      </c>
      <c r="E9" s="15">
        <f t="shared" si="1"/>
        <v>0.22295166670465857</v>
      </c>
      <c r="F9" s="15">
        <f t="shared" si="1"/>
        <v>0.17134913436132035</v>
      </c>
      <c r="G9" s="15">
        <f t="shared" si="1"/>
        <v>0.16534660572850612</v>
      </c>
      <c r="H9" s="15">
        <f t="shared" si="1"/>
        <v>0.20414974117115006</v>
      </c>
      <c r="I9" s="15">
        <f t="shared" si="1"/>
        <v>0.24699003049605042</v>
      </c>
      <c r="J9" s="15">
        <f t="shared" si="1"/>
        <v>0.25890216214573147</v>
      </c>
      <c r="K9" s="15"/>
      <c r="L9" s="15"/>
      <c r="M9" s="15"/>
      <c r="N9" s="15"/>
      <c r="P9" s="18" t="s">
        <v>96</v>
      </c>
      <c r="Q9" s="19" t="s">
        <v>97</v>
      </c>
      <c r="R9" s="19" t="s">
        <v>98</v>
      </c>
      <c r="S9" s="19" t="s">
        <v>99</v>
      </c>
      <c r="AH9" s="15"/>
      <c r="AI9" s="15"/>
      <c r="AJ9" s="15"/>
      <c r="AK9" s="15"/>
      <c r="AL9" s="15"/>
    </row>
    <row r="10" spans="1:42" ht="19" x14ac:dyDescent="0.25">
      <c r="A10" s="5" t="s">
        <v>6</v>
      </c>
      <c r="B10" s="1">
        <v>17264000</v>
      </c>
      <c r="C10" s="1">
        <v>10039000</v>
      </c>
      <c r="D10" s="1">
        <v>17720000</v>
      </c>
      <c r="E10" s="1">
        <v>32241000</v>
      </c>
      <c r="F10" s="1">
        <v>48267000</v>
      </c>
      <c r="G10" s="1">
        <v>79943000</v>
      </c>
      <c r="H10" s="1">
        <v>101439000</v>
      </c>
      <c r="I10" s="1">
        <v>149747000</v>
      </c>
      <c r="J10" s="1">
        <v>231717000</v>
      </c>
      <c r="P10" s="17">
        <f>J9</f>
        <v>0.25890216214573147</v>
      </c>
      <c r="Q10" s="20">
        <f>J13</f>
        <v>0.90417534728311322</v>
      </c>
      <c r="R10" s="20">
        <f>J80</f>
        <v>0.26482368703484171</v>
      </c>
      <c r="S10" s="20">
        <f>J89</f>
        <v>2.7629496091676663E-2</v>
      </c>
    </row>
    <row r="11" spans="1:42" ht="19" x14ac:dyDescent="0.25">
      <c r="A11" s="5" t="s">
        <v>7</v>
      </c>
      <c r="B11" s="1">
        <v>24612000</v>
      </c>
      <c r="C11" s="1">
        <v>43244000</v>
      </c>
      <c r="D11" s="1">
        <v>57585000</v>
      </c>
      <c r="E11" s="1">
        <v>66420000</v>
      </c>
      <c r="F11" s="1">
        <v>109284000</v>
      </c>
      <c r="G11" s="1">
        <v>191735000</v>
      </c>
      <c r="H11" s="1">
        <v>252820000</v>
      </c>
      <c r="I11" s="1">
        <v>334480000</v>
      </c>
      <c r="J11" s="1">
        <v>541673000</v>
      </c>
    </row>
    <row r="12" spans="1:42" ht="20" x14ac:dyDescent="0.25">
      <c r="A12" s="5" t="s">
        <v>8</v>
      </c>
      <c r="B12" s="1">
        <v>41876000</v>
      </c>
      <c r="C12" s="1">
        <v>53283000</v>
      </c>
      <c r="D12" s="1">
        <v>75305000</v>
      </c>
      <c r="E12" s="1">
        <v>98661000</v>
      </c>
      <c r="F12" s="1">
        <v>157551000</v>
      </c>
      <c r="G12" s="1">
        <v>271678000</v>
      </c>
      <c r="H12" s="1">
        <v>354259000</v>
      </c>
      <c r="I12" s="1">
        <v>484227000</v>
      </c>
      <c r="J12" s="1">
        <v>773390000</v>
      </c>
      <c r="P12" s="18" t="s">
        <v>117</v>
      </c>
      <c r="Q12" s="19" t="s">
        <v>118</v>
      </c>
      <c r="R12" s="19" t="s">
        <v>119</v>
      </c>
      <c r="S12" s="19" t="s">
        <v>120</v>
      </c>
    </row>
    <row r="13" spans="1:42" ht="19" x14ac:dyDescent="0.25">
      <c r="A13" s="14" t="s">
        <v>100</v>
      </c>
      <c r="B13" s="15">
        <f>B12/B3</f>
        <v>1.1024641954507162</v>
      </c>
      <c r="C13" s="15">
        <f t="shared" ref="C13:J13" si="2">C12/C3</f>
        <v>0.99000390182270859</v>
      </c>
      <c r="D13" s="15">
        <f t="shared" si="2"/>
        <v>0.87778295838675835</v>
      </c>
      <c r="E13" s="15">
        <f t="shared" si="2"/>
        <v>0.74966377168387699</v>
      </c>
      <c r="F13" s="15">
        <f t="shared" si="2"/>
        <v>0.62133138778246633</v>
      </c>
      <c r="G13" s="15">
        <f t="shared" si="2"/>
        <v>0.6500873393792922</v>
      </c>
      <c r="H13" s="15">
        <f t="shared" si="2"/>
        <v>0.71522971565167537</v>
      </c>
      <c r="I13" s="15">
        <f t="shared" si="2"/>
        <v>0.90318110177473954</v>
      </c>
      <c r="J13" s="15">
        <f t="shared" si="2"/>
        <v>0.90417534728311322</v>
      </c>
      <c r="K13" s="15"/>
      <c r="L13" s="15"/>
      <c r="M13" s="15"/>
      <c r="N13" s="15"/>
      <c r="P13" s="17">
        <f>J28/J72</f>
        <v>-1.834080020269959</v>
      </c>
      <c r="Q13" s="20">
        <f>J28/J54</f>
        <v>-0.20452210386801636</v>
      </c>
      <c r="R13" s="20">
        <f>J22/(J72+J56+J61)</f>
        <v>-0.27014337300984437</v>
      </c>
      <c r="S13" s="21">
        <f>J67/J72</f>
        <v>7.9676371677339111</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v>43238000</v>
      </c>
    </row>
    <row r="15" spans="1:42" ht="20" x14ac:dyDescent="0.25">
      <c r="A15" s="5" t="s">
        <v>10</v>
      </c>
      <c r="B15" s="1">
        <v>49663000</v>
      </c>
      <c r="C15" s="1">
        <v>64386000</v>
      </c>
      <c r="D15" s="1">
        <v>92786000</v>
      </c>
      <c r="E15" s="1">
        <v>128003000</v>
      </c>
      <c r="F15" s="1">
        <v>201000000</v>
      </c>
      <c r="G15" s="1">
        <v>340778000</v>
      </c>
      <c r="H15" s="1">
        <v>455376000</v>
      </c>
      <c r="I15" s="1">
        <v>616647000</v>
      </c>
      <c r="J15" s="1">
        <v>1038081000</v>
      </c>
      <c r="P15" s="18" t="s">
        <v>121</v>
      </c>
      <c r="Q15" s="19" t="s">
        <v>122</v>
      </c>
      <c r="R15" s="19" t="s">
        <v>123</v>
      </c>
      <c r="S15" s="19" t="s">
        <v>124</v>
      </c>
    </row>
    <row r="16" spans="1:42" ht="19" x14ac:dyDescent="0.25">
      <c r="A16" s="5" t="s">
        <v>11</v>
      </c>
      <c r="B16" s="1">
        <v>58196000</v>
      </c>
      <c r="C16" s="1">
        <v>74907000</v>
      </c>
      <c r="D16" s="1">
        <v>108812000</v>
      </c>
      <c r="E16" s="1">
        <v>149806000</v>
      </c>
      <c r="F16" s="1">
        <v>223800000</v>
      </c>
      <c r="G16" s="1">
        <v>379929000</v>
      </c>
      <c r="H16" s="1">
        <v>499215000</v>
      </c>
      <c r="I16" s="1">
        <v>672400000</v>
      </c>
      <c r="J16" s="1">
        <v>1155865000</v>
      </c>
      <c r="P16" s="31">
        <f>(J35+I35+H35+G35+F35)/5</f>
        <v>5.623088865898089E-2</v>
      </c>
      <c r="Q16" s="32">
        <f>R101/J3</f>
        <v>4.2371661323849539</v>
      </c>
      <c r="R16" s="32">
        <f>R101/J28</f>
        <v>-11.379241379093813</v>
      </c>
      <c r="S16" s="33">
        <f>R101/J106</f>
        <v>-25.819455724157585</v>
      </c>
    </row>
    <row r="17" spans="1:47" ht="19" x14ac:dyDescent="0.25">
      <c r="A17" s="5" t="s">
        <v>12</v>
      </c>
      <c r="B17" s="1" t="s">
        <v>92</v>
      </c>
      <c r="C17" s="1" t="s">
        <v>92</v>
      </c>
      <c r="D17" s="1" t="s">
        <v>92</v>
      </c>
      <c r="E17" s="1" t="s">
        <v>92</v>
      </c>
      <c r="F17" s="1">
        <v>7378000</v>
      </c>
      <c r="G17" s="1">
        <v>21844000</v>
      </c>
      <c r="H17" s="1">
        <v>38119000</v>
      </c>
      <c r="I17" s="1">
        <v>39208000</v>
      </c>
      <c r="J17" s="1">
        <v>9741000</v>
      </c>
    </row>
    <row r="18" spans="1:47" ht="20" x14ac:dyDescent="0.25">
      <c r="A18" s="5" t="s">
        <v>13</v>
      </c>
      <c r="B18" s="1">
        <v>345000</v>
      </c>
      <c r="C18" s="1">
        <v>759000</v>
      </c>
      <c r="D18" s="1">
        <v>1677000</v>
      </c>
      <c r="E18" s="1">
        <v>3957000</v>
      </c>
      <c r="F18" s="1">
        <v>3836000</v>
      </c>
      <c r="G18" s="1">
        <v>8292000</v>
      </c>
      <c r="H18" s="1">
        <v>12101000</v>
      </c>
      <c r="I18" s="1">
        <v>16380000</v>
      </c>
      <c r="J18" s="1">
        <v>37475000</v>
      </c>
      <c r="P18" s="18" t="s">
        <v>125</v>
      </c>
    </row>
    <row r="19" spans="1:47" ht="19" x14ac:dyDescent="0.25">
      <c r="A19" s="6" t="s">
        <v>14</v>
      </c>
      <c r="B19" s="10">
        <v>-19948000</v>
      </c>
      <c r="C19" s="10">
        <v>-20513000</v>
      </c>
      <c r="D19" s="10">
        <v>-22373000</v>
      </c>
      <c r="E19" s="10">
        <v>-14447000</v>
      </c>
      <c r="F19" s="10">
        <v>36648000</v>
      </c>
      <c r="G19" s="10">
        <v>36200000</v>
      </c>
      <c r="H19" s="10">
        <v>22575000</v>
      </c>
      <c r="I19" s="10">
        <v>-121943000</v>
      </c>
      <c r="J19" s="10">
        <v>-266562000</v>
      </c>
      <c r="P19" s="34">
        <f>J40-J56-J61</f>
        <v>-596966000</v>
      </c>
    </row>
    <row r="20" spans="1:47" ht="19" customHeight="1" x14ac:dyDescent="0.25">
      <c r="A20" s="14" t="s">
        <v>101</v>
      </c>
      <c r="B20" s="1"/>
      <c r="C20" s="15">
        <f>(C19/B19)-1</f>
        <v>2.8323641467816296E-2</v>
      </c>
      <c r="D20" s="15">
        <f>(D19/C19)-1</f>
        <v>9.0674206600692253E-2</v>
      </c>
      <c r="E20" s="15">
        <f>(E19/D19)-1</f>
        <v>-0.35426630313324092</v>
      </c>
      <c r="F20" s="15">
        <f t="shared" ref="F20:J20" si="3">(F19/E19)-1</f>
        <v>-3.536720426386101</v>
      </c>
      <c r="G20" s="15">
        <f t="shared" si="3"/>
        <v>-1.2224405151713635E-2</v>
      </c>
      <c r="H20" s="15">
        <f t="shared" si="3"/>
        <v>-0.37638121546961323</v>
      </c>
      <c r="I20" s="15">
        <f t="shared" si="3"/>
        <v>-6.4016832779623476</v>
      </c>
      <c r="J20" s="15">
        <f t="shared" si="3"/>
        <v>1.1859557334164323</v>
      </c>
      <c r="K20" s="15"/>
      <c r="L20" s="15"/>
      <c r="M20" s="15"/>
      <c r="N20" s="15"/>
      <c r="O20" s="15"/>
      <c r="P20" s="15"/>
      <c r="Q20" s="15"/>
      <c r="R20" s="15"/>
      <c r="S20" s="15"/>
      <c r="AH20" s="15"/>
      <c r="AI20" s="15"/>
      <c r="AJ20" s="15"/>
      <c r="AK20" s="15"/>
      <c r="AL20" s="15"/>
      <c r="AT20" s="15"/>
      <c r="AU20" s="15"/>
    </row>
    <row r="21" spans="1:47" ht="19" x14ac:dyDescent="0.25">
      <c r="A21" s="5" t="s">
        <v>15</v>
      </c>
      <c r="B21" s="2">
        <v>-0.5252</v>
      </c>
      <c r="C21" s="2">
        <v>-0.38109999999999999</v>
      </c>
      <c r="D21" s="2">
        <v>-0.26079999999999998</v>
      </c>
      <c r="E21" s="2">
        <v>-0.10979999999999999</v>
      </c>
      <c r="F21" s="2">
        <v>0.14449999999999999</v>
      </c>
      <c r="G21" s="2">
        <v>8.6599999999999996E-2</v>
      </c>
      <c r="H21" s="2">
        <v>4.5600000000000002E-2</v>
      </c>
      <c r="I21" s="2">
        <v>-0.22739999999999999</v>
      </c>
      <c r="J21" s="2">
        <v>-0.31159999999999999</v>
      </c>
    </row>
    <row r="22" spans="1:47" ht="19" x14ac:dyDescent="0.25">
      <c r="A22" s="6" t="s">
        <v>16</v>
      </c>
      <c r="B22" s="10">
        <v>-20212000</v>
      </c>
      <c r="C22" s="10">
        <v>-21086000</v>
      </c>
      <c r="D22" s="10">
        <v>-23022000</v>
      </c>
      <c r="E22" s="10">
        <v>-18199000</v>
      </c>
      <c r="F22" s="10">
        <v>29770000</v>
      </c>
      <c r="G22" s="10">
        <v>37981000</v>
      </c>
      <c r="H22" s="10">
        <v>-3907000</v>
      </c>
      <c r="I22" s="10">
        <v>-136265000</v>
      </c>
      <c r="J22" s="10">
        <v>-300511000</v>
      </c>
    </row>
    <row r="23" spans="1:47" ht="19" x14ac:dyDescent="0.25">
      <c r="A23" s="5" t="s">
        <v>17</v>
      </c>
      <c r="B23" s="2">
        <v>-0.53210000000000002</v>
      </c>
      <c r="C23" s="2">
        <v>-0.39179999999999998</v>
      </c>
      <c r="D23" s="2">
        <v>-0.26840000000000003</v>
      </c>
      <c r="E23" s="2">
        <v>-0.13830000000000001</v>
      </c>
      <c r="F23" s="2">
        <v>0.1174</v>
      </c>
      <c r="G23" s="2">
        <v>9.0899999999999995E-2</v>
      </c>
      <c r="H23" s="2">
        <v>-7.9000000000000008E-3</v>
      </c>
      <c r="I23" s="2">
        <v>-0.25419999999999998</v>
      </c>
      <c r="J23" s="2">
        <v>-0.3513</v>
      </c>
    </row>
    <row r="24" spans="1:47" ht="19" x14ac:dyDescent="0.25">
      <c r="A24" s="5" t="s">
        <v>18</v>
      </c>
      <c r="B24" s="1">
        <v>-81000</v>
      </c>
      <c r="C24" s="1">
        <v>-186000</v>
      </c>
      <c r="D24" s="1">
        <v>-1028000</v>
      </c>
      <c r="E24" s="1">
        <v>-205000</v>
      </c>
      <c r="F24" s="1">
        <v>-4336000</v>
      </c>
      <c r="G24" s="1">
        <v>-31917000</v>
      </c>
      <c r="H24" s="1">
        <v>-23738000</v>
      </c>
      <c r="I24" s="1">
        <v>-41266000</v>
      </c>
      <c r="J24" s="1">
        <v>-13267000</v>
      </c>
    </row>
    <row r="25" spans="1:47" ht="19" x14ac:dyDescent="0.25">
      <c r="A25" s="6" t="s">
        <v>19</v>
      </c>
      <c r="B25" s="10">
        <v>-20293000</v>
      </c>
      <c r="C25" s="10">
        <v>-21272000</v>
      </c>
      <c r="D25" s="10">
        <v>-24050000</v>
      </c>
      <c r="E25" s="10">
        <v>-18404000</v>
      </c>
      <c r="F25" s="10">
        <v>25434000</v>
      </c>
      <c r="G25" s="10">
        <v>6064000</v>
      </c>
      <c r="H25" s="10">
        <v>-27645000</v>
      </c>
      <c r="I25" s="10">
        <v>-177531000</v>
      </c>
      <c r="J25" s="10">
        <v>-313778000</v>
      </c>
    </row>
    <row r="26" spans="1:47" ht="19" x14ac:dyDescent="0.25">
      <c r="A26" s="5" t="s">
        <v>20</v>
      </c>
      <c r="B26" s="2">
        <v>-0.5343</v>
      </c>
      <c r="C26" s="2">
        <v>-0.3952</v>
      </c>
      <c r="D26" s="2">
        <v>-0.28029999999999999</v>
      </c>
      <c r="E26" s="2">
        <v>-0.13980000000000001</v>
      </c>
      <c r="F26" s="2">
        <v>0.1003</v>
      </c>
      <c r="G26" s="2">
        <v>1.4500000000000001E-2</v>
      </c>
      <c r="H26" s="2">
        <v>-5.5800000000000002E-2</v>
      </c>
      <c r="I26" s="2">
        <v>-0.33110000000000001</v>
      </c>
      <c r="J26" s="2">
        <v>-0.36680000000000001</v>
      </c>
    </row>
    <row r="27" spans="1:47" ht="19" x14ac:dyDescent="0.25">
      <c r="A27" s="5" t="s">
        <v>21</v>
      </c>
      <c r="B27" s="1">
        <v>36000</v>
      </c>
      <c r="C27" s="1">
        <v>178000</v>
      </c>
      <c r="D27" s="1">
        <v>208000</v>
      </c>
      <c r="E27" s="1">
        <v>-905000</v>
      </c>
      <c r="F27" s="1">
        <v>-2586000</v>
      </c>
      <c r="G27" s="1">
        <v>-21079000</v>
      </c>
      <c r="H27" s="1">
        <v>-3271000</v>
      </c>
      <c r="I27" s="1">
        <v>2150000</v>
      </c>
      <c r="J27" s="1">
        <v>4721000</v>
      </c>
    </row>
    <row r="28" spans="1:47" ht="20" thickBot="1" x14ac:dyDescent="0.3">
      <c r="A28" s="7" t="s">
        <v>22</v>
      </c>
      <c r="B28" s="11">
        <v>-20329000</v>
      </c>
      <c r="C28" s="11">
        <v>-21450000</v>
      </c>
      <c r="D28" s="11">
        <v>-24258000</v>
      </c>
      <c r="E28" s="11">
        <v>-17499000</v>
      </c>
      <c r="F28" s="11">
        <v>28020000</v>
      </c>
      <c r="G28" s="11">
        <v>27143000</v>
      </c>
      <c r="H28" s="11">
        <v>-24374000</v>
      </c>
      <c r="I28" s="11">
        <v>-179681000</v>
      </c>
      <c r="J28" s="11">
        <v>-318499000</v>
      </c>
    </row>
    <row r="29" spans="1:47" ht="20" customHeight="1" thickTop="1" x14ac:dyDescent="0.25">
      <c r="A29" s="14" t="s">
        <v>102</v>
      </c>
      <c r="B29" s="1"/>
      <c r="C29" s="15">
        <f>(C28/B28)-1</f>
        <v>5.5142899306409587E-2</v>
      </c>
      <c r="D29" s="15">
        <f>(D28/C28)-1</f>
        <v>0.13090909090909086</v>
      </c>
      <c r="E29" s="15">
        <f>(E28/D28)-1</f>
        <v>-0.27862973039821914</v>
      </c>
      <c r="F29" s="15">
        <f t="shared" ref="F29:J29" si="4">(F28/E28)-1</f>
        <v>-2.6012343562489284</v>
      </c>
      <c r="G29" s="15">
        <f t="shared" si="4"/>
        <v>-3.1299072091363289E-2</v>
      </c>
      <c r="H29" s="15">
        <f t="shared" si="4"/>
        <v>-1.8979847474486977</v>
      </c>
      <c r="I29" s="15">
        <f t="shared" si="4"/>
        <v>6.3718306392057107</v>
      </c>
      <c r="J29" s="15">
        <f t="shared" si="4"/>
        <v>0.77258029507850012</v>
      </c>
      <c r="K29" s="15"/>
      <c r="L29" s="15"/>
      <c r="M29" s="15"/>
      <c r="N29" s="15"/>
      <c r="O29" s="15"/>
      <c r="P29" s="15"/>
      <c r="Q29" s="15"/>
      <c r="R29" s="15"/>
      <c r="S29" s="15"/>
      <c r="AH29" s="15"/>
      <c r="AI29" s="15"/>
      <c r="AJ29" s="15"/>
      <c r="AK29" s="15"/>
      <c r="AL29" s="15"/>
      <c r="AT29" s="15"/>
      <c r="AU29" s="15"/>
    </row>
    <row r="30" spans="1:47" ht="19" x14ac:dyDescent="0.25">
      <c r="A30" s="5" t="s">
        <v>23</v>
      </c>
      <c r="B30" s="2">
        <v>-0.53520000000000001</v>
      </c>
      <c r="C30" s="2">
        <v>-0.39850000000000002</v>
      </c>
      <c r="D30" s="2">
        <v>-0.2828</v>
      </c>
      <c r="E30" s="2">
        <v>-0.13300000000000001</v>
      </c>
      <c r="F30" s="2">
        <v>0.1105</v>
      </c>
      <c r="G30" s="2">
        <v>6.4899999999999999E-2</v>
      </c>
      <c r="H30" s="2">
        <v>-4.9200000000000001E-2</v>
      </c>
      <c r="I30" s="2">
        <v>-0.33510000000000001</v>
      </c>
      <c r="J30" s="2">
        <v>-0.37240000000000001</v>
      </c>
    </row>
    <row r="31" spans="1:47" ht="19" x14ac:dyDescent="0.25">
      <c r="A31" s="5" t="s">
        <v>24</v>
      </c>
      <c r="B31" s="12">
        <v>-0.47</v>
      </c>
      <c r="C31" s="12">
        <v>-0.51</v>
      </c>
      <c r="D31" s="12">
        <v>-0.52</v>
      </c>
      <c r="E31" s="12">
        <v>-0.37</v>
      </c>
      <c r="F31" s="12">
        <v>0.46</v>
      </c>
      <c r="G31" s="12">
        <v>0.43</v>
      </c>
      <c r="H31" s="12">
        <v>-0.37</v>
      </c>
      <c r="I31" s="12">
        <v>-2.72</v>
      </c>
      <c r="J31" s="12">
        <v>-4.6500000000000004</v>
      </c>
    </row>
    <row r="32" spans="1:47" ht="19" x14ac:dyDescent="0.25">
      <c r="A32" s="5" t="s">
        <v>25</v>
      </c>
      <c r="B32" s="12">
        <v>-0.47</v>
      </c>
      <c r="C32" s="12">
        <v>-0.51</v>
      </c>
      <c r="D32" s="12">
        <v>-0.52</v>
      </c>
      <c r="E32" s="12">
        <v>-0.37</v>
      </c>
      <c r="F32" s="12">
        <v>0.43</v>
      </c>
      <c r="G32" s="12">
        <v>0.4</v>
      </c>
      <c r="H32" s="12">
        <v>-0.37</v>
      </c>
      <c r="I32" s="12">
        <v>-2.72</v>
      </c>
      <c r="J32" s="12">
        <v>-4.6500000000000004</v>
      </c>
    </row>
    <row r="33" spans="1:38" ht="19" x14ac:dyDescent="0.25">
      <c r="A33" s="5" t="s">
        <v>26</v>
      </c>
      <c r="B33" s="1">
        <v>47087000</v>
      </c>
      <c r="C33" s="1">
        <v>47087000</v>
      </c>
      <c r="D33" s="1">
        <v>47087000</v>
      </c>
      <c r="E33" s="1">
        <v>53006000</v>
      </c>
      <c r="F33" s="1">
        <v>60829000</v>
      </c>
      <c r="G33" s="1">
        <v>63424000</v>
      </c>
      <c r="H33" s="1">
        <v>66058000</v>
      </c>
      <c r="I33" s="1">
        <v>66058000</v>
      </c>
      <c r="J33" s="1">
        <v>68510000</v>
      </c>
    </row>
    <row r="34" spans="1:38" ht="19" x14ac:dyDescent="0.25">
      <c r="A34" s="5" t="s">
        <v>27</v>
      </c>
      <c r="B34" s="1">
        <v>47087000</v>
      </c>
      <c r="C34" s="1">
        <v>47087000</v>
      </c>
      <c r="D34" s="1">
        <v>47087000</v>
      </c>
      <c r="E34" s="1">
        <v>53006000</v>
      </c>
      <c r="F34" s="1">
        <v>64744000</v>
      </c>
      <c r="G34" s="1">
        <v>68661000</v>
      </c>
      <c r="H34" s="1">
        <v>66058000</v>
      </c>
      <c r="I34" s="1">
        <v>66058000</v>
      </c>
      <c r="J34" s="1">
        <v>68510000</v>
      </c>
    </row>
    <row r="35" spans="1:38" ht="20" customHeight="1" x14ac:dyDescent="0.25">
      <c r="A35" s="14" t="s">
        <v>103</v>
      </c>
      <c r="B35" s="1"/>
      <c r="C35" s="22">
        <f>(C34-B34)/B34</f>
        <v>0</v>
      </c>
      <c r="D35" s="22">
        <f t="shared" ref="D35:J35" si="5">(D34-C34)/C34</f>
        <v>0</v>
      </c>
      <c r="E35" s="22">
        <f t="shared" si="5"/>
        <v>0.12570348503833328</v>
      </c>
      <c r="F35" s="22">
        <f t="shared" si="5"/>
        <v>0.22144662868354525</v>
      </c>
      <c r="G35" s="22">
        <f t="shared" si="5"/>
        <v>6.0499814654639814E-2</v>
      </c>
      <c r="H35" s="22">
        <f t="shared" si="5"/>
        <v>-3.7910895559342274E-2</v>
      </c>
      <c r="I35" s="22">
        <f t="shared" si="5"/>
        <v>0</v>
      </c>
      <c r="J35" s="22">
        <f t="shared" si="5"/>
        <v>3.7118895516061644E-2</v>
      </c>
      <c r="K35" s="22"/>
      <c r="L35" s="22"/>
      <c r="M35" s="22"/>
      <c r="N35" s="22"/>
      <c r="O35" s="22"/>
      <c r="P35" s="22"/>
      <c r="Q35" s="22"/>
      <c r="R35" s="22"/>
      <c r="S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row>
    <row r="37" spans="1:38" ht="21" x14ac:dyDescent="0.25">
      <c r="A37" s="4" t="s">
        <v>29</v>
      </c>
      <c r="B37" s="9" t="s">
        <v>91</v>
      </c>
      <c r="C37" s="9" t="s">
        <v>91</v>
      </c>
      <c r="D37" s="9" t="s">
        <v>91</v>
      </c>
      <c r="E37" s="9" t="s">
        <v>91</v>
      </c>
      <c r="F37" s="9" t="s">
        <v>91</v>
      </c>
      <c r="G37" s="9" t="s">
        <v>91</v>
      </c>
      <c r="H37" s="9" t="s">
        <v>91</v>
      </c>
      <c r="I37" s="9" t="s">
        <v>91</v>
      </c>
      <c r="J37" s="9" t="s">
        <v>91</v>
      </c>
    </row>
    <row r="38" spans="1:38" ht="19" x14ac:dyDescent="0.25">
      <c r="A38" s="5" t="s">
        <v>30</v>
      </c>
      <c r="B38" s="1" t="s">
        <v>92</v>
      </c>
      <c r="C38" s="1">
        <v>24779000</v>
      </c>
      <c r="D38" s="1">
        <v>31306000</v>
      </c>
      <c r="E38" s="1">
        <v>119716000</v>
      </c>
      <c r="F38" s="1">
        <v>89974000</v>
      </c>
      <c r="G38" s="1">
        <v>409949000</v>
      </c>
      <c r="H38" s="1">
        <v>171891000</v>
      </c>
      <c r="I38" s="1">
        <v>152375000</v>
      </c>
      <c r="J38" s="1">
        <v>104751000</v>
      </c>
    </row>
    <row r="39" spans="1:38" ht="19" x14ac:dyDescent="0.25">
      <c r="A39" s="5" t="s">
        <v>31</v>
      </c>
      <c r="B39" s="1" t="s">
        <v>92</v>
      </c>
      <c r="C39" s="1">
        <v>14791000</v>
      </c>
      <c r="D39" s="1">
        <v>21394000</v>
      </c>
      <c r="E39" s="1">
        <v>54386000</v>
      </c>
      <c r="F39" s="1">
        <v>239718000</v>
      </c>
      <c r="G39" s="1">
        <v>376995000</v>
      </c>
      <c r="H39" s="1">
        <v>584445000</v>
      </c>
      <c r="I39" s="1">
        <v>506874000</v>
      </c>
      <c r="J39" s="1">
        <v>237040000</v>
      </c>
    </row>
    <row r="40" spans="1:38" ht="19" x14ac:dyDescent="0.25">
      <c r="A40" s="5" t="s">
        <v>32</v>
      </c>
      <c r="B40" s="1" t="s">
        <v>92</v>
      </c>
      <c r="C40" s="1">
        <v>39570000</v>
      </c>
      <c r="D40" s="1">
        <v>52700000</v>
      </c>
      <c r="E40" s="1">
        <v>174102000</v>
      </c>
      <c r="F40" s="1">
        <v>329692000</v>
      </c>
      <c r="G40" s="1">
        <v>786944000</v>
      </c>
      <c r="H40" s="1">
        <v>756336000</v>
      </c>
      <c r="I40" s="1">
        <v>659249000</v>
      </c>
      <c r="J40" s="1">
        <v>341791000</v>
      </c>
    </row>
    <row r="41" spans="1:38" ht="19" x14ac:dyDescent="0.25">
      <c r="A41" s="5" t="s">
        <v>33</v>
      </c>
      <c r="B41" s="1" t="s">
        <v>92</v>
      </c>
      <c r="C41" s="1">
        <v>21569000</v>
      </c>
      <c r="D41" s="1">
        <v>35367000</v>
      </c>
      <c r="E41" s="1">
        <v>49797000</v>
      </c>
      <c r="F41" s="1">
        <v>94922000</v>
      </c>
      <c r="G41" s="1">
        <v>129912000</v>
      </c>
      <c r="H41" s="1">
        <v>136985000</v>
      </c>
      <c r="I41" s="1">
        <v>192318000</v>
      </c>
      <c r="J41" s="1">
        <v>259590000</v>
      </c>
    </row>
    <row r="42" spans="1:38" ht="19" x14ac:dyDescent="0.25">
      <c r="A42" s="5" t="s">
        <v>34</v>
      </c>
      <c r="B42" s="1" t="s">
        <v>92</v>
      </c>
      <c r="C42" s="1" t="s">
        <v>92</v>
      </c>
      <c r="D42" s="1" t="s">
        <v>92</v>
      </c>
      <c r="E42" s="1" t="s">
        <v>92</v>
      </c>
      <c r="F42" s="1" t="s">
        <v>92</v>
      </c>
      <c r="G42" s="1" t="s">
        <v>92</v>
      </c>
      <c r="H42" s="1" t="s">
        <v>92</v>
      </c>
      <c r="I42" s="1" t="s">
        <v>92</v>
      </c>
      <c r="J42" s="1" t="s">
        <v>92</v>
      </c>
    </row>
    <row r="43" spans="1:38" ht="19" x14ac:dyDescent="0.25">
      <c r="A43" s="5" t="s">
        <v>35</v>
      </c>
      <c r="B43" s="1" t="s">
        <v>92</v>
      </c>
      <c r="C43" s="1">
        <v>8747000</v>
      </c>
      <c r="D43" s="1">
        <v>12371000</v>
      </c>
      <c r="E43" s="1">
        <v>18440000</v>
      </c>
      <c r="F43" s="1">
        <v>37199000</v>
      </c>
      <c r="G43" s="1">
        <v>55129000</v>
      </c>
      <c r="H43" s="1">
        <v>79144000</v>
      </c>
      <c r="I43" s="1">
        <v>81360000</v>
      </c>
      <c r="J43" s="1">
        <v>145767000</v>
      </c>
    </row>
    <row r="44" spans="1:38" ht="19" x14ac:dyDescent="0.25">
      <c r="A44" s="6" t="s">
        <v>36</v>
      </c>
      <c r="B44" s="10" t="s">
        <v>92</v>
      </c>
      <c r="C44" s="10">
        <v>69886000</v>
      </c>
      <c r="D44" s="10">
        <v>100438000</v>
      </c>
      <c r="E44" s="10">
        <v>242339000</v>
      </c>
      <c r="F44" s="10">
        <v>461813000</v>
      </c>
      <c r="G44" s="10">
        <v>971985000</v>
      </c>
      <c r="H44" s="10">
        <v>972465000</v>
      </c>
      <c r="I44" s="10">
        <v>932927000</v>
      </c>
      <c r="J44" s="10">
        <v>747148000</v>
      </c>
    </row>
    <row r="45" spans="1:38" ht="19" x14ac:dyDescent="0.25">
      <c r="A45" s="5" t="s">
        <v>37</v>
      </c>
      <c r="B45" s="1" t="s">
        <v>92</v>
      </c>
      <c r="C45" s="1">
        <v>2650000</v>
      </c>
      <c r="D45" s="1">
        <v>6212000</v>
      </c>
      <c r="E45" s="1">
        <v>7492000</v>
      </c>
      <c r="F45" s="1">
        <v>11729000</v>
      </c>
      <c r="G45" s="1">
        <v>53896000</v>
      </c>
      <c r="H45" s="1">
        <v>103153000</v>
      </c>
      <c r="I45" s="1">
        <v>173951000</v>
      </c>
      <c r="J45" s="1">
        <v>120154000</v>
      </c>
    </row>
    <row r="46" spans="1:38" ht="19" x14ac:dyDescent="0.25">
      <c r="A46" s="5" t="s">
        <v>38</v>
      </c>
      <c r="B46" s="1" t="s">
        <v>92</v>
      </c>
      <c r="C46" s="1" t="s">
        <v>92</v>
      </c>
      <c r="D46" s="1" t="s">
        <v>92</v>
      </c>
      <c r="E46" s="1">
        <v>8750000</v>
      </c>
      <c r="F46" s="1">
        <v>9494000</v>
      </c>
      <c r="G46" s="1">
        <v>36910000</v>
      </c>
      <c r="H46" s="1">
        <v>37070000</v>
      </c>
      <c r="I46" s="1">
        <v>57415000</v>
      </c>
      <c r="J46" s="1">
        <v>398091000</v>
      </c>
    </row>
    <row r="47" spans="1:38" ht="19" x14ac:dyDescent="0.25">
      <c r="A47" s="5" t="s">
        <v>39</v>
      </c>
      <c r="B47" s="1" t="s">
        <v>92</v>
      </c>
      <c r="C47" s="1" t="s">
        <v>92</v>
      </c>
      <c r="D47" s="1" t="s">
        <v>92</v>
      </c>
      <c r="E47" s="1">
        <v>7995000</v>
      </c>
      <c r="F47" s="1">
        <v>7491000</v>
      </c>
      <c r="G47" s="1">
        <v>22083000</v>
      </c>
      <c r="H47" s="1">
        <v>16191000</v>
      </c>
      <c r="I47" s="1">
        <v>21737000</v>
      </c>
      <c r="J47" s="1">
        <v>60901000</v>
      </c>
    </row>
    <row r="48" spans="1:38" ht="19" x14ac:dyDescent="0.25">
      <c r="A48" s="5" t="s">
        <v>40</v>
      </c>
      <c r="B48" s="1" t="s">
        <v>92</v>
      </c>
      <c r="C48" s="1" t="s">
        <v>92</v>
      </c>
      <c r="D48" s="1" t="s">
        <v>92</v>
      </c>
      <c r="E48" s="1">
        <v>16745000</v>
      </c>
      <c r="F48" s="1">
        <v>16985000</v>
      </c>
      <c r="G48" s="1">
        <v>58993000</v>
      </c>
      <c r="H48" s="1">
        <v>53261000</v>
      </c>
      <c r="I48" s="1">
        <v>79152000</v>
      </c>
      <c r="J48" s="1">
        <v>458992000</v>
      </c>
    </row>
    <row r="49" spans="1:10" ht="19" x14ac:dyDescent="0.25">
      <c r="A49" s="5" t="s">
        <v>41</v>
      </c>
      <c r="B49" s="1" t="s">
        <v>92</v>
      </c>
      <c r="C49" s="1">
        <v>21573000</v>
      </c>
      <c r="D49" s="1" t="s">
        <v>92</v>
      </c>
      <c r="E49" s="1">
        <v>19964000</v>
      </c>
      <c r="F49" s="1">
        <v>96551000</v>
      </c>
      <c r="G49" s="1">
        <v>187921000</v>
      </c>
      <c r="H49" s="1">
        <v>265800000</v>
      </c>
      <c r="I49" s="1">
        <v>343213000</v>
      </c>
      <c r="J49" s="1">
        <v>90184000</v>
      </c>
    </row>
    <row r="50" spans="1:10" ht="19" x14ac:dyDescent="0.25">
      <c r="A50" s="5" t="s">
        <v>42</v>
      </c>
      <c r="B50" s="1" t="s">
        <v>92</v>
      </c>
      <c r="C50" s="1">
        <v>13000</v>
      </c>
      <c r="D50" s="1">
        <v>40000</v>
      </c>
      <c r="E50" s="1">
        <v>613000</v>
      </c>
      <c r="F50" s="1">
        <v>69000</v>
      </c>
      <c r="G50" s="1" t="s">
        <v>92</v>
      </c>
      <c r="H50" s="1" t="s">
        <v>92</v>
      </c>
      <c r="I50" s="1" t="s">
        <v>92</v>
      </c>
      <c r="J50" s="1" t="s">
        <v>92</v>
      </c>
    </row>
    <row r="51" spans="1:10" ht="19" x14ac:dyDescent="0.25">
      <c r="A51" s="5" t="s">
        <v>43</v>
      </c>
      <c r="B51" s="1" t="s">
        <v>92</v>
      </c>
      <c r="C51" s="1">
        <v>3016000</v>
      </c>
      <c r="D51" s="1">
        <v>4725000</v>
      </c>
      <c r="E51" s="1">
        <v>4263000</v>
      </c>
      <c r="F51" s="1">
        <v>31020000</v>
      </c>
      <c r="G51" s="1">
        <v>69543000</v>
      </c>
      <c r="H51" s="1">
        <v>70616000</v>
      </c>
      <c r="I51" s="1">
        <v>70445000</v>
      </c>
      <c r="J51" s="1">
        <v>140806000</v>
      </c>
    </row>
    <row r="52" spans="1:10" ht="19" x14ac:dyDescent="0.25">
      <c r="A52" s="5" t="s">
        <v>44</v>
      </c>
      <c r="B52" s="1" t="s">
        <v>92</v>
      </c>
      <c r="C52" s="1">
        <v>27252000</v>
      </c>
      <c r="D52" s="1">
        <v>10977000</v>
      </c>
      <c r="E52" s="1">
        <v>49077000</v>
      </c>
      <c r="F52" s="1">
        <v>156354000</v>
      </c>
      <c r="G52" s="1">
        <v>370353000</v>
      </c>
      <c r="H52" s="1">
        <v>492830000</v>
      </c>
      <c r="I52" s="1">
        <v>666761000</v>
      </c>
      <c r="J52" s="1">
        <v>810136000</v>
      </c>
    </row>
    <row r="53" spans="1:10" ht="19" x14ac:dyDescent="0.25">
      <c r="A53" s="5" t="s">
        <v>45</v>
      </c>
      <c r="B53" s="1" t="s">
        <v>92</v>
      </c>
      <c r="C53" s="1" t="s">
        <v>92</v>
      </c>
      <c r="D53" s="1" t="s">
        <v>92</v>
      </c>
      <c r="E53" s="1" t="s">
        <v>92</v>
      </c>
      <c r="F53" s="1" t="s">
        <v>92</v>
      </c>
      <c r="G53" s="1" t="s">
        <v>92</v>
      </c>
      <c r="H53" s="1" t="s">
        <v>92</v>
      </c>
      <c r="I53" s="1" t="s">
        <v>92</v>
      </c>
      <c r="J53" s="1" t="s">
        <v>92</v>
      </c>
    </row>
    <row r="54" spans="1:10" ht="20" thickBot="1" x14ac:dyDescent="0.3">
      <c r="A54" s="7" t="s">
        <v>46</v>
      </c>
      <c r="B54" s="11" t="s">
        <v>92</v>
      </c>
      <c r="C54" s="11">
        <v>97138000</v>
      </c>
      <c r="D54" s="11">
        <v>111415000</v>
      </c>
      <c r="E54" s="11">
        <v>291416000</v>
      </c>
      <c r="F54" s="11">
        <v>618167000</v>
      </c>
      <c r="G54" s="11">
        <v>1342338000</v>
      </c>
      <c r="H54" s="11">
        <v>1465295000</v>
      </c>
      <c r="I54" s="11">
        <v>1599688000</v>
      </c>
      <c r="J54" s="11">
        <v>1557284000</v>
      </c>
    </row>
    <row r="55" spans="1:10" ht="20" thickTop="1" x14ac:dyDescent="0.25">
      <c r="A55" s="5" t="s">
        <v>47</v>
      </c>
      <c r="B55" s="1" t="s">
        <v>92</v>
      </c>
      <c r="C55" s="1">
        <v>583000</v>
      </c>
      <c r="D55" s="1">
        <v>1780000</v>
      </c>
      <c r="E55" s="1">
        <v>522000</v>
      </c>
      <c r="F55" s="1">
        <v>5028000</v>
      </c>
      <c r="G55" s="1">
        <v>9383000</v>
      </c>
      <c r="H55" s="1">
        <v>5340000</v>
      </c>
      <c r="I55" s="1">
        <v>8086000</v>
      </c>
      <c r="J55" s="1">
        <v>13883000</v>
      </c>
    </row>
    <row r="56" spans="1:10" ht="19" x14ac:dyDescent="0.25">
      <c r="A56" s="5" t="s">
        <v>48</v>
      </c>
      <c r="B56" s="1" t="s">
        <v>92</v>
      </c>
      <c r="C56" s="1" t="s">
        <v>92</v>
      </c>
      <c r="D56" s="1">
        <v>329000</v>
      </c>
      <c r="E56" s="1">
        <v>329000</v>
      </c>
      <c r="F56" s="1" t="s">
        <v>92</v>
      </c>
      <c r="G56" s="1">
        <v>68154000</v>
      </c>
      <c r="H56" s="1">
        <v>72619000</v>
      </c>
      <c r="I56" s="1">
        <v>77400000</v>
      </c>
      <c r="J56" s="1">
        <v>0</v>
      </c>
    </row>
    <row r="57" spans="1:10" ht="19" x14ac:dyDescent="0.25">
      <c r="A57" s="5" t="s">
        <v>49</v>
      </c>
      <c r="B57" s="1" t="s">
        <v>92</v>
      </c>
      <c r="C57" s="1" t="s">
        <v>92</v>
      </c>
      <c r="D57" s="1" t="s">
        <v>92</v>
      </c>
      <c r="E57" s="1" t="s">
        <v>92</v>
      </c>
      <c r="F57" s="1" t="s">
        <v>92</v>
      </c>
      <c r="G57" s="1" t="s">
        <v>92</v>
      </c>
      <c r="H57" s="1" t="s">
        <v>92</v>
      </c>
      <c r="I57" s="1" t="s">
        <v>92</v>
      </c>
      <c r="J57" s="1" t="s">
        <v>92</v>
      </c>
    </row>
    <row r="58" spans="1:10" ht="19" x14ac:dyDescent="0.25">
      <c r="A58" s="5" t="s">
        <v>50</v>
      </c>
      <c r="B58" s="1" t="s">
        <v>92</v>
      </c>
      <c r="C58" s="1">
        <v>44179000</v>
      </c>
      <c r="D58" s="1">
        <v>71050000</v>
      </c>
      <c r="E58" s="1">
        <v>110213000</v>
      </c>
      <c r="F58" s="1">
        <v>84015000</v>
      </c>
      <c r="G58" s="1">
        <v>83895000</v>
      </c>
      <c r="H58" s="1">
        <v>108664000</v>
      </c>
      <c r="I58" s="1">
        <v>208154000</v>
      </c>
      <c r="J58" s="1">
        <v>276160000</v>
      </c>
    </row>
    <row r="59" spans="1:10" ht="19" x14ac:dyDescent="0.25">
      <c r="A59" s="5" t="s">
        <v>51</v>
      </c>
      <c r="B59" s="1" t="s">
        <v>92</v>
      </c>
      <c r="C59" s="1">
        <v>10282000</v>
      </c>
      <c r="D59" s="1">
        <v>12418000</v>
      </c>
      <c r="E59" s="1">
        <v>19776000</v>
      </c>
      <c r="F59" s="1">
        <v>35537000</v>
      </c>
      <c r="G59" s="1">
        <v>85398000</v>
      </c>
      <c r="H59" s="1">
        <v>81556000</v>
      </c>
      <c r="I59" s="1">
        <v>115308000</v>
      </c>
      <c r="J59" s="1">
        <v>222369000</v>
      </c>
    </row>
    <row r="60" spans="1:10" ht="19" x14ac:dyDescent="0.25">
      <c r="A60" s="6" t="s">
        <v>52</v>
      </c>
      <c r="B60" s="10" t="s">
        <v>92</v>
      </c>
      <c r="C60" s="10">
        <v>55044000</v>
      </c>
      <c r="D60" s="10">
        <v>85577000</v>
      </c>
      <c r="E60" s="10">
        <v>130840000</v>
      </c>
      <c r="F60" s="10">
        <v>124580000</v>
      </c>
      <c r="G60" s="10">
        <v>246830000</v>
      </c>
      <c r="H60" s="10">
        <v>268179000</v>
      </c>
      <c r="I60" s="10">
        <v>408948000</v>
      </c>
      <c r="J60" s="10">
        <v>512412000</v>
      </c>
    </row>
    <row r="61" spans="1:10" ht="19" x14ac:dyDescent="0.25">
      <c r="A61" s="5" t="s">
        <v>53</v>
      </c>
      <c r="B61" s="1" t="s">
        <v>92</v>
      </c>
      <c r="C61" s="1" t="s">
        <v>92</v>
      </c>
      <c r="D61" s="1" t="s">
        <v>92</v>
      </c>
      <c r="E61" s="1" t="s">
        <v>92</v>
      </c>
      <c r="F61" s="1">
        <v>173647000</v>
      </c>
      <c r="G61" s="1">
        <v>630321000</v>
      </c>
      <c r="H61" s="1">
        <v>711361000</v>
      </c>
      <c r="I61" s="1">
        <v>764800000</v>
      </c>
      <c r="J61" s="1">
        <v>938757000</v>
      </c>
    </row>
    <row r="62" spans="1:10" ht="19" x14ac:dyDescent="0.25">
      <c r="A62" s="5" t="s">
        <v>50</v>
      </c>
      <c r="B62" s="1" t="s">
        <v>92</v>
      </c>
      <c r="C62" s="1" t="s">
        <v>92</v>
      </c>
      <c r="D62" s="1" t="s">
        <v>92</v>
      </c>
      <c r="E62" s="1">
        <v>3545000</v>
      </c>
      <c r="F62" s="1">
        <v>2130000</v>
      </c>
      <c r="G62" s="1">
        <v>2733000</v>
      </c>
      <c r="H62" s="1">
        <v>3806000</v>
      </c>
      <c r="I62" s="1" t="s">
        <v>92</v>
      </c>
      <c r="J62" s="1" t="s">
        <v>92</v>
      </c>
    </row>
    <row r="63" spans="1:10" ht="19" x14ac:dyDescent="0.25">
      <c r="A63" s="5" t="s">
        <v>54</v>
      </c>
      <c r="B63" s="1" t="s">
        <v>92</v>
      </c>
      <c r="C63" s="1" t="s">
        <v>92</v>
      </c>
      <c r="D63" s="1" t="s">
        <v>92</v>
      </c>
      <c r="E63" s="1">
        <v>214000</v>
      </c>
      <c r="F63" s="1">
        <v>11647000</v>
      </c>
      <c r="G63" s="1">
        <v>5594000</v>
      </c>
      <c r="H63" s="1" t="s">
        <v>92</v>
      </c>
      <c r="I63" s="1" t="s">
        <v>92</v>
      </c>
      <c r="J63" s="1" t="s">
        <v>92</v>
      </c>
    </row>
    <row r="64" spans="1:10" ht="19" x14ac:dyDescent="0.25">
      <c r="A64" s="5" t="s">
        <v>55</v>
      </c>
      <c r="B64" s="1" t="s">
        <v>92</v>
      </c>
      <c r="C64" s="1">
        <v>95005000</v>
      </c>
      <c r="D64" s="1">
        <v>4266000</v>
      </c>
      <c r="E64" s="1">
        <v>3313000</v>
      </c>
      <c r="F64" s="1">
        <v>4345000</v>
      </c>
      <c r="G64" s="1">
        <v>31953000</v>
      </c>
      <c r="H64" s="1">
        <v>5158000</v>
      </c>
      <c r="I64" s="1">
        <v>23186000</v>
      </c>
      <c r="J64" s="1" t="s">
        <v>92</v>
      </c>
    </row>
    <row r="65" spans="1:38" ht="19" x14ac:dyDescent="0.25">
      <c r="A65" s="5" t="s">
        <v>56</v>
      </c>
      <c r="B65" s="1" t="s">
        <v>92</v>
      </c>
      <c r="C65" s="1">
        <v>95005000</v>
      </c>
      <c r="D65" s="1">
        <v>4266000</v>
      </c>
      <c r="E65" s="1">
        <v>7072000</v>
      </c>
      <c r="F65" s="1">
        <v>191769000</v>
      </c>
      <c r="G65" s="1">
        <v>670601000</v>
      </c>
      <c r="H65" s="1">
        <v>720325000</v>
      </c>
      <c r="I65" s="1">
        <v>787986000</v>
      </c>
      <c r="J65" s="1">
        <v>938757000</v>
      </c>
    </row>
    <row r="66" spans="1:38" ht="19" x14ac:dyDescent="0.25">
      <c r="A66" s="5" t="s">
        <v>57</v>
      </c>
      <c r="B66" s="1" t="s">
        <v>92</v>
      </c>
      <c r="C66" s="1" t="s">
        <v>92</v>
      </c>
      <c r="D66" s="1" t="s">
        <v>92</v>
      </c>
      <c r="E66" s="1" t="s">
        <v>92</v>
      </c>
      <c r="F66" s="1" t="s">
        <v>92</v>
      </c>
      <c r="G66" s="1" t="s">
        <v>92</v>
      </c>
      <c r="H66" s="1" t="s">
        <v>92</v>
      </c>
      <c r="I66" s="1" t="s">
        <v>92</v>
      </c>
      <c r="J66" s="1" t="s">
        <v>92</v>
      </c>
    </row>
    <row r="67" spans="1:38" ht="19" x14ac:dyDescent="0.25">
      <c r="A67" s="6" t="s">
        <v>58</v>
      </c>
      <c r="B67" s="10" t="s">
        <v>92</v>
      </c>
      <c r="C67" s="10">
        <v>150049000</v>
      </c>
      <c r="D67" s="10">
        <v>89843000</v>
      </c>
      <c r="E67" s="10">
        <v>137912000</v>
      </c>
      <c r="F67" s="10">
        <v>316349000</v>
      </c>
      <c r="G67" s="10">
        <v>917431000</v>
      </c>
      <c r="H67" s="10">
        <v>988504000</v>
      </c>
      <c r="I67" s="10">
        <v>1196934000</v>
      </c>
      <c r="J67" s="10">
        <v>1383628000</v>
      </c>
    </row>
    <row r="68" spans="1:38" ht="19" x14ac:dyDescent="0.25">
      <c r="A68" s="5" t="s">
        <v>59</v>
      </c>
      <c r="B68" s="1" t="s">
        <v>92</v>
      </c>
      <c r="C68" s="1">
        <v>3000</v>
      </c>
      <c r="D68" s="1">
        <v>5000</v>
      </c>
      <c r="E68" s="1">
        <v>5000</v>
      </c>
      <c r="F68" s="1">
        <v>6000</v>
      </c>
      <c r="G68" s="1">
        <v>7000</v>
      </c>
      <c r="H68" s="1">
        <v>7000</v>
      </c>
      <c r="I68" s="1">
        <v>7000</v>
      </c>
      <c r="J68" s="1">
        <v>7000</v>
      </c>
    </row>
    <row r="69" spans="1:38" ht="19" x14ac:dyDescent="0.25">
      <c r="A69" s="5" t="s">
        <v>60</v>
      </c>
      <c r="B69" s="1" t="s">
        <v>92</v>
      </c>
      <c r="C69" s="1">
        <v>-61789000</v>
      </c>
      <c r="D69" s="1">
        <v>-86047000</v>
      </c>
      <c r="E69" s="1">
        <v>-103546000</v>
      </c>
      <c r="F69" s="1">
        <v>-12908000</v>
      </c>
      <c r="G69" s="1">
        <v>14235000</v>
      </c>
      <c r="H69" s="1">
        <v>-10748000</v>
      </c>
      <c r="I69" s="1">
        <v>-190429000</v>
      </c>
      <c r="J69" s="1">
        <v>-443159000</v>
      </c>
    </row>
    <row r="70" spans="1:38" ht="19" x14ac:dyDescent="0.25">
      <c r="A70" s="5" t="s">
        <v>61</v>
      </c>
      <c r="B70" s="1" t="s">
        <v>92</v>
      </c>
      <c r="C70" s="1">
        <v>-81000</v>
      </c>
      <c r="D70" s="1">
        <v>-9000</v>
      </c>
      <c r="E70" s="1">
        <v>-354000</v>
      </c>
      <c r="F70" s="1">
        <v>-571000</v>
      </c>
      <c r="G70" s="1">
        <v>-1526000</v>
      </c>
      <c r="H70" s="1">
        <v>-1493000</v>
      </c>
      <c r="I70" s="1">
        <v>-5534000</v>
      </c>
      <c r="J70" s="1">
        <v>-5626000</v>
      </c>
    </row>
    <row r="71" spans="1:38" ht="19" x14ac:dyDescent="0.25">
      <c r="A71" s="5" t="s">
        <v>62</v>
      </c>
      <c r="B71" s="1" t="s">
        <v>92</v>
      </c>
      <c r="C71" s="1">
        <v>8956000</v>
      </c>
      <c r="D71" s="1">
        <v>107623000</v>
      </c>
      <c r="E71" s="1">
        <v>257399000</v>
      </c>
      <c r="F71" s="1">
        <v>315291000</v>
      </c>
      <c r="G71" s="1">
        <v>412191000</v>
      </c>
      <c r="H71" s="1">
        <v>489025000</v>
      </c>
      <c r="I71" s="1">
        <v>598710000</v>
      </c>
      <c r="J71" s="1">
        <v>622434000</v>
      </c>
    </row>
    <row r="72" spans="1:38" ht="19" x14ac:dyDescent="0.25">
      <c r="A72" s="6" t="s">
        <v>63</v>
      </c>
      <c r="B72" s="10" t="s">
        <v>92</v>
      </c>
      <c r="C72" s="10">
        <v>-52911000</v>
      </c>
      <c r="D72" s="10">
        <v>21572000</v>
      </c>
      <c r="E72" s="10">
        <v>153504000</v>
      </c>
      <c r="F72" s="10">
        <v>301818000</v>
      </c>
      <c r="G72" s="10">
        <v>424907000</v>
      </c>
      <c r="H72" s="10">
        <v>476791000</v>
      </c>
      <c r="I72" s="10">
        <v>402754000</v>
      </c>
      <c r="J72" s="10">
        <v>173656000</v>
      </c>
    </row>
    <row r="73" spans="1:38" ht="20" thickBot="1" x14ac:dyDescent="0.3">
      <c r="A73" s="7" t="s">
        <v>64</v>
      </c>
      <c r="B73" s="11" t="s">
        <v>92</v>
      </c>
      <c r="C73" s="11">
        <v>97138000</v>
      </c>
      <c r="D73" s="11">
        <v>111415000</v>
      </c>
      <c r="E73" s="11">
        <v>291416000</v>
      </c>
      <c r="F73" s="11">
        <v>618167000</v>
      </c>
      <c r="G73" s="11">
        <v>1342338000</v>
      </c>
      <c r="H73" s="11">
        <v>1465295000</v>
      </c>
      <c r="I73" s="11">
        <v>1599688000</v>
      </c>
      <c r="J73" s="11">
        <v>1557284000</v>
      </c>
    </row>
    <row r="74" spans="1:38" ht="20" thickTop="1" x14ac:dyDescent="0.25">
      <c r="A74" s="5" t="s">
        <v>28</v>
      </c>
      <c r="B74" s="13" t="s">
        <v>93</v>
      </c>
      <c r="C74" s="13" t="s">
        <v>93</v>
      </c>
      <c r="D74" s="13" t="s">
        <v>93</v>
      </c>
      <c r="E74" s="13" t="s">
        <v>93</v>
      </c>
      <c r="F74" s="13" t="s">
        <v>93</v>
      </c>
      <c r="G74" s="13" t="s">
        <v>93</v>
      </c>
      <c r="H74" s="13" t="s">
        <v>93</v>
      </c>
      <c r="I74" s="13" t="s">
        <v>93</v>
      </c>
      <c r="J74" s="13" t="s">
        <v>93</v>
      </c>
    </row>
    <row r="75" spans="1:38" ht="21" x14ac:dyDescent="0.25">
      <c r="A75" s="4" t="s">
        <v>65</v>
      </c>
      <c r="B75" s="9" t="s">
        <v>91</v>
      </c>
      <c r="C75" s="9" t="s">
        <v>91</v>
      </c>
      <c r="D75" s="9" t="s">
        <v>91</v>
      </c>
      <c r="E75" s="9" t="s">
        <v>91</v>
      </c>
      <c r="F75" s="9" t="s">
        <v>91</v>
      </c>
      <c r="G75" s="9" t="s">
        <v>91</v>
      </c>
      <c r="H75" s="9" t="s">
        <v>91</v>
      </c>
      <c r="I75" s="9" t="s">
        <v>91</v>
      </c>
      <c r="J75" s="9" t="s">
        <v>91</v>
      </c>
    </row>
    <row r="76" spans="1:38" ht="19" x14ac:dyDescent="0.25">
      <c r="A76" s="5" t="s">
        <v>66</v>
      </c>
      <c r="B76" s="1">
        <v>-20329000</v>
      </c>
      <c r="C76" s="1">
        <v>-21450000</v>
      </c>
      <c r="D76" s="1">
        <v>-24258000</v>
      </c>
      <c r="E76" s="1">
        <v>-17499000</v>
      </c>
      <c r="F76" s="1">
        <v>28020000</v>
      </c>
      <c r="G76" s="1">
        <v>27143000</v>
      </c>
      <c r="H76" s="1">
        <v>-24374000</v>
      </c>
      <c r="I76" s="1">
        <v>-179681000</v>
      </c>
      <c r="J76" s="1">
        <v>-318499000</v>
      </c>
    </row>
    <row r="77" spans="1:38" ht="19" x14ac:dyDescent="0.25">
      <c r="A77" s="5" t="s">
        <v>13</v>
      </c>
      <c r="B77" s="1">
        <v>345000</v>
      </c>
      <c r="C77" s="1">
        <v>759000</v>
      </c>
      <c r="D77" s="1">
        <v>1677000</v>
      </c>
      <c r="E77" s="1">
        <v>3957000</v>
      </c>
      <c r="F77" s="1">
        <v>3836000</v>
      </c>
      <c r="G77" s="1">
        <v>8292000</v>
      </c>
      <c r="H77" s="1">
        <v>12101000</v>
      </c>
      <c r="I77" s="1">
        <v>16380000</v>
      </c>
      <c r="J77" s="1">
        <v>37475000</v>
      </c>
    </row>
    <row r="78" spans="1:38" ht="19" x14ac:dyDescent="0.25">
      <c r="A78" s="5" t="s">
        <v>67</v>
      </c>
      <c r="B78" s="1">
        <v>-1000</v>
      </c>
      <c r="C78" s="1">
        <v>-12000</v>
      </c>
      <c r="D78" s="1">
        <v>-27000</v>
      </c>
      <c r="E78" s="1">
        <v>-1425000</v>
      </c>
      <c r="F78" s="1">
        <v>-3434000</v>
      </c>
      <c r="G78" s="1">
        <v>-22844000</v>
      </c>
      <c r="H78" s="1">
        <v>-4945000</v>
      </c>
      <c r="I78" s="1">
        <v>634000</v>
      </c>
      <c r="J78" s="1">
        <v>1858000</v>
      </c>
    </row>
    <row r="79" spans="1:38" ht="19" x14ac:dyDescent="0.25">
      <c r="A79" s="5" t="s">
        <v>68</v>
      </c>
      <c r="B79" s="1">
        <v>10677000</v>
      </c>
      <c r="C79" s="1">
        <v>1482000</v>
      </c>
      <c r="D79" s="1">
        <v>3284000</v>
      </c>
      <c r="E79" s="1">
        <v>8886000</v>
      </c>
      <c r="F79" s="1">
        <v>16647000</v>
      </c>
      <c r="G79" s="1">
        <v>33125000</v>
      </c>
      <c r="H79" s="1">
        <v>74916000</v>
      </c>
      <c r="I79" s="1">
        <v>124065000</v>
      </c>
      <c r="J79" s="1">
        <v>226518000</v>
      </c>
    </row>
    <row r="80" spans="1:38" ht="19" x14ac:dyDescent="0.25">
      <c r="A80" s="14" t="s">
        <v>104</v>
      </c>
      <c r="B80" s="15">
        <f t="shared" ref="B80:J80" si="6">B79/B3</f>
        <v>0.28109203875315925</v>
      </c>
      <c r="C80" s="15">
        <f t="shared" si="6"/>
        <v>2.7535720257891902E-2</v>
      </c>
      <c r="D80" s="15">
        <f t="shared" si="6"/>
        <v>3.8279519757547502E-2</v>
      </c>
      <c r="E80" s="15">
        <f t="shared" si="6"/>
        <v>6.7519204905514149E-2</v>
      </c>
      <c r="F80" s="15">
        <f t="shared" si="6"/>
        <v>6.565051070710258E-2</v>
      </c>
      <c r="G80" s="15">
        <f t="shared" si="6"/>
        <v>7.9263477782297628E-2</v>
      </c>
      <c r="H80" s="15">
        <f t="shared" si="6"/>
        <v>0.15125134259894854</v>
      </c>
      <c r="I80" s="15">
        <f t="shared" si="6"/>
        <v>0.23140626894345639</v>
      </c>
      <c r="J80" s="15">
        <f t="shared" si="6"/>
        <v>0.26482368703484171</v>
      </c>
      <c r="K80" s="15"/>
      <c r="L80" s="15"/>
      <c r="M80" s="15"/>
      <c r="N80" s="15"/>
      <c r="O80" s="15"/>
      <c r="P80" s="15"/>
      <c r="Q80" s="15"/>
      <c r="R80" s="15"/>
      <c r="S80" s="15"/>
      <c r="AH80" s="15"/>
      <c r="AI80" s="15"/>
      <c r="AJ80" s="15"/>
      <c r="AK80" s="15"/>
      <c r="AL80" s="15"/>
    </row>
    <row r="81" spans="1:46" ht="19" x14ac:dyDescent="0.25">
      <c r="A81" s="5" t="s">
        <v>69</v>
      </c>
      <c r="B81" s="1">
        <v>5911000</v>
      </c>
      <c r="C81" s="1">
        <v>10759000</v>
      </c>
      <c r="D81" s="1">
        <v>12795000</v>
      </c>
      <c r="E81" s="1">
        <v>22789000</v>
      </c>
      <c r="F81" s="1">
        <v>-26656000</v>
      </c>
      <c r="G81" s="1">
        <v>-51386000</v>
      </c>
      <c r="H81" s="1">
        <v>-24698000</v>
      </c>
      <c r="I81" s="1">
        <v>47108000</v>
      </c>
      <c r="J81" s="1">
        <v>-52199000</v>
      </c>
    </row>
    <row r="82" spans="1:46" ht="19" x14ac:dyDescent="0.25">
      <c r="A82" s="5" t="s">
        <v>70</v>
      </c>
      <c r="B82" s="1">
        <v>-2718000</v>
      </c>
      <c r="C82" s="1">
        <v>-6216000</v>
      </c>
      <c r="D82" s="1">
        <v>-14248000</v>
      </c>
      <c r="E82" s="1">
        <v>-15325000</v>
      </c>
      <c r="F82" s="1">
        <v>-45640000</v>
      </c>
      <c r="G82" s="1">
        <v>-35325000</v>
      </c>
      <c r="H82" s="1">
        <v>-7368000</v>
      </c>
      <c r="I82" s="1">
        <v>-56917000</v>
      </c>
      <c r="J82" s="1">
        <v>-65253000</v>
      </c>
    </row>
    <row r="83" spans="1:46" ht="21" x14ac:dyDescent="0.25">
      <c r="A83" s="5" t="s">
        <v>34</v>
      </c>
      <c r="B83" s="1" t="s">
        <v>92</v>
      </c>
      <c r="C83" s="1" t="s">
        <v>92</v>
      </c>
      <c r="D83" s="1" t="s">
        <v>92</v>
      </c>
      <c r="E83" s="1" t="s">
        <v>92</v>
      </c>
      <c r="F83" s="1" t="s">
        <v>92</v>
      </c>
      <c r="G83" s="1" t="s">
        <v>92</v>
      </c>
      <c r="H83" s="1" t="s">
        <v>92</v>
      </c>
      <c r="I83" s="1" t="s">
        <v>92</v>
      </c>
      <c r="J83" s="1" t="s">
        <v>92</v>
      </c>
      <c r="Q83" s="61" t="s">
        <v>126</v>
      </c>
      <c r="R83" s="62"/>
    </row>
    <row r="84" spans="1:46" ht="19" x14ac:dyDescent="0.25">
      <c r="A84" s="5" t="s">
        <v>47</v>
      </c>
      <c r="B84" s="1">
        <v>590000</v>
      </c>
      <c r="C84" s="1">
        <v>-802000</v>
      </c>
      <c r="D84" s="1">
        <v>2134000</v>
      </c>
      <c r="E84" s="1">
        <v>-1483000</v>
      </c>
      <c r="F84" s="1">
        <v>4530000</v>
      </c>
      <c r="G84" s="1">
        <v>2319000</v>
      </c>
      <c r="H84" s="1">
        <v>-2746000</v>
      </c>
      <c r="I84" s="1">
        <v>2584000</v>
      </c>
      <c r="J84" s="1">
        <v>4980000</v>
      </c>
      <c r="Q84" s="63" t="s">
        <v>127</v>
      </c>
      <c r="R84" s="64"/>
    </row>
    <row r="85" spans="1:46" ht="20" x14ac:dyDescent="0.25">
      <c r="A85" s="5" t="s">
        <v>71</v>
      </c>
      <c r="B85" s="1">
        <v>7655000</v>
      </c>
      <c r="C85" s="1">
        <v>13893000</v>
      </c>
      <c r="D85" s="1">
        <v>26924000</v>
      </c>
      <c r="E85" s="1">
        <v>36614000</v>
      </c>
      <c r="F85" s="1">
        <v>16962000</v>
      </c>
      <c r="G85" s="1">
        <v>-20151000</v>
      </c>
      <c r="H85" s="1">
        <v>18871000</v>
      </c>
      <c r="I85" s="1">
        <v>87193000</v>
      </c>
      <c r="J85" s="1" t="s">
        <v>92</v>
      </c>
      <c r="Q85" s="23" t="s">
        <v>128</v>
      </c>
      <c r="R85" s="24">
        <f>J17</f>
        <v>9741000</v>
      </c>
    </row>
    <row r="86" spans="1:46" ht="20" x14ac:dyDescent="0.25">
      <c r="A86" s="5" t="s">
        <v>72</v>
      </c>
      <c r="B86" s="1">
        <v>-31000</v>
      </c>
      <c r="C86" s="1">
        <v>427000</v>
      </c>
      <c r="D86" s="1">
        <v>498000</v>
      </c>
      <c r="E86" s="1">
        <v>2235000</v>
      </c>
      <c r="F86" s="1">
        <v>7676000</v>
      </c>
      <c r="G86" s="1">
        <v>39862000</v>
      </c>
      <c r="H86" s="1">
        <v>41782000</v>
      </c>
      <c r="I86" s="1">
        <v>54653000</v>
      </c>
      <c r="J86" s="1" t="s">
        <v>92</v>
      </c>
      <c r="Q86" s="23" t="s">
        <v>129</v>
      </c>
      <c r="R86" s="24">
        <f>J56</f>
        <v>0</v>
      </c>
    </row>
    <row r="87" spans="1:46" ht="20" x14ac:dyDescent="0.25">
      <c r="A87" s="6" t="s">
        <v>73</v>
      </c>
      <c r="B87" s="10">
        <v>-3428000</v>
      </c>
      <c r="C87" s="10">
        <v>-8035000</v>
      </c>
      <c r="D87" s="10">
        <v>-6031000</v>
      </c>
      <c r="E87" s="10">
        <v>18943000</v>
      </c>
      <c r="F87" s="10">
        <v>26089000</v>
      </c>
      <c r="G87" s="10">
        <v>34192000</v>
      </c>
      <c r="H87" s="10">
        <v>74782000</v>
      </c>
      <c r="I87" s="10">
        <v>63159000</v>
      </c>
      <c r="J87" s="10">
        <v>-104847000</v>
      </c>
      <c r="Q87" s="23" t="s">
        <v>130</v>
      </c>
      <c r="R87" s="24">
        <f>J61</f>
        <v>938757000</v>
      </c>
    </row>
    <row r="88" spans="1:46" ht="20" x14ac:dyDescent="0.25">
      <c r="A88" s="5" t="s">
        <v>74</v>
      </c>
      <c r="B88" s="1">
        <v>-531000</v>
      </c>
      <c r="C88" s="1">
        <v>-2714000</v>
      </c>
      <c r="D88" s="1">
        <v>-4307000</v>
      </c>
      <c r="E88" s="1">
        <v>-3669000</v>
      </c>
      <c r="F88" s="1">
        <v>-6728000</v>
      </c>
      <c r="G88" s="1">
        <v>-11453000</v>
      </c>
      <c r="H88" s="1">
        <v>-26358000</v>
      </c>
      <c r="I88" s="1">
        <v>-32768000</v>
      </c>
      <c r="J88" s="1">
        <v>-23633000</v>
      </c>
      <c r="Q88" s="35" t="s">
        <v>131</v>
      </c>
      <c r="R88" s="36">
        <f>R85/(R86+R87)</f>
        <v>1.0376487205954257E-2</v>
      </c>
    </row>
    <row r="89" spans="1:46" ht="20" customHeight="1" x14ac:dyDescent="0.25">
      <c r="A89" s="14" t="s">
        <v>105</v>
      </c>
      <c r="B89" s="15">
        <f t="shared" ref="B89:J89" si="7">(-1*B88)/B3</f>
        <v>1.3979570345408593E-2</v>
      </c>
      <c r="C89" s="15">
        <f t="shared" si="7"/>
        <v>5.0426413481726461E-2</v>
      </c>
      <c r="D89" s="15">
        <f t="shared" si="7"/>
        <v>5.020398647861056E-2</v>
      </c>
      <c r="E89" s="15">
        <f t="shared" si="7"/>
        <v>2.7878456313114044E-2</v>
      </c>
      <c r="F89" s="15">
        <f t="shared" si="7"/>
        <v>2.6533107228773119E-2</v>
      </c>
      <c r="G89" s="15">
        <f t="shared" si="7"/>
        <v>2.7405422220095236E-2</v>
      </c>
      <c r="H89" s="15">
        <f t="shared" si="7"/>
        <v>5.3215373060802575E-2</v>
      </c>
      <c r="I89" s="15">
        <f t="shared" si="7"/>
        <v>6.1118934596696727E-2</v>
      </c>
      <c r="J89" s="15">
        <f t="shared" si="7"/>
        <v>2.7629496091676663E-2</v>
      </c>
      <c r="Q89" s="23" t="s">
        <v>106</v>
      </c>
      <c r="R89" s="24">
        <f>J27</f>
        <v>4721000</v>
      </c>
      <c r="S89" s="15"/>
      <c r="AH89" s="15"/>
      <c r="AI89" s="15"/>
      <c r="AJ89" s="15"/>
      <c r="AK89" s="15"/>
      <c r="AL89" s="15"/>
      <c r="AS89" s="25" t="s">
        <v>106</v>
      </c>
      <c r="AT89" s="26">
        <f>AL27</f>
        <v>0</v>
      </c>
    </row>
    <row r="90" spans="1:46" ht="20" x14ac:dyDescent="0.25">
      <c r="A90" s="5" t="s">
        <v>75</v>
      </c>
      <c r="B90" s="1" t="s">
        <v>92</v>
      </c>
      <c r="C90" s="1" t="s">
        <v>92</v>
      </c>
      <c r="D90" s="1" t="s">
        <v>92</v>
      </c>
      <c r="E90" s="1">
        <v>-9097000</v>
      </c>
      <c r="F90" s="1">
        <v>-3537000</v>
      </c>
      <c r="G90" s="1">
        <v>-40949000</v>
      </c>
      <c r="H90" s="1" t="s">
        <v>92</v>
      </c>
      <c r="I90" s="1">
        <v>-27177000</v>
      </c>
      <c r="J90" s="1">
        <v>-387011000</v>
      </c>
      <c r="Q90" s="23" t="s">
        <v>19</v>
      </c>
      <c r="R90" s="24">
        <f>J25</f>
        <v>-313778000</v>
      </c>
    </row>
    <row r="91" spans="1:46" ht="20" x14ac:dyDescent="0.25">
      <c r="A91" s="5" t="s">
        <v>76</v>
      </c>
      <c r="B91" s="1">
        <v>-1050000</v>
      </c>
      <c r="C91" s="1">
        <v>-36445000</v>
      </c>
      <c r="D91" s="1">
        <v>-5720000</v>
      </c>
      <c r="E91" s="1">
        <v>-91517000</v>
      </c>
      <c r="F91" s="1">
        <v>-445705000</v>
      </c>
      <c r="G91" s="1">
        <v>-602703000</v>
      </c>
      <c r="H91" s="1">
        <v>-1141598000</v>
      </c>
      <c r="I91" s="1">
        <v>-905544000</v>
      </c>
      <c r="J91" s="1">
        <v>-203446000</v>
      </c>
      <c r="Q91" s="35" t="s">
        <v>132</v>
      </c>
      <c r="R91" s="36">
        <f>R89/R90</f>
        <v>-1.5045669231112443E-2</v>
      </c>
    </row>
    <row r="92" spans="1:46" ht="20" x14ac:dyDescent="0.25">
      <c r="A92" s="5" t="s">
        <v>77</v>
      </c>
      <c r="B92" s="1" t="s">
        <v>92</v>
      </c>
      <c r="C92" s="1" t="s">
        <v>92</v>
      </c>
      <c r="D92" s="1">
        <v>20762000</v>
      </c>
      <c r="E92" s="1">
        <v>37862000</v>
      </c>
      <c r="F92" s="1">
        <v>185112000</v>
      </c>
      <c r="G92" s="1">
        <v>377974000</v>
      </c>
      <c r="H92" s="1">
        <v>856110000</v>
      </c>
      <c r="I92" s="1">
        <v>898604000</v>
      </c>
      <c r="J92" s="1">
        <v>722680000</v>
      </c>
      <c r="Q92" s="37" t="s">
        <v>133</v>
      </c>
      <c r="R92" s="38">
        <f>R88*(1-R91)</f>
        <v>1.0532608400235916E-2</v>
      </c>
    </row>
    <row r="93" spans="1:46" ht="19" x14ac:dyDescent="0.25">
      <c r="A93" s="5" t="s">
        <v>78</v>
      </c>
      <c r="B93" s="1" t="s">
        <v>92</v>
      </c>
      <c r="C93" s="1">
        <v>-1200000</v>
      </c>
      <c r="D93" s="1">
        <v>1000000</v>
      </c>
      <c r="E93" s="1" t="s">
        <v>92</v>
      </c>
      <c r="F93" s="1" t="s">
        <v>92</v>
      </c>
      <c r="G93" s="1" t="s">
        <v>92</v>
      </c>
      <c r="H93" s="1" t="s">
        <v>92</v>
      </c>
      <c r="I93" s="1" t="s">
        <v>92</v>
      </c>
      <c r="J93" s="1">
        <v>-11890000</v>
      </c>
      <c r="Q93" s="63" t="s">
        <v>134</v>
      </c>
      <c r="R93" s="64"/>
    </row>
    <row r="94" spans="1:46" ht="20" x14ac:dyDescent="0.25">
      <c r="A94" s="6" t="s">
        <v>79</v>
      </c>
      <c r="B94" s="10">
        <v>-1581000</v>
      </c>
      <c r="C94" s="10">
        <v>-40359000</v>
      </c>
      <c r="D94" s="10">
        <v>11735000</v>
      </c>
      <c r="E94" s="10">
        <v>-66421000</v>
      </c>
      <c r="F94" s="10">
        <v>-270858000</v>
      </c>
      <c r="G94" s="10">
        <v>-277131000</v>
      </c>
      <c r="H94" s="10">
        <v>-311846000</v>
      </c>
      <c r="I94" s="10">
        <v>-66885000</v>
      </c>
      <c r="J94" s="10">
        <v>96700000</v>
      </c>
      <c r="Q94" s="23" t="s">
        <v>135</v>
      </c>
      <c r="R94" s="39">
        <v>4.095E-2</v>
      </c>
    </row>
    <row r="95" spans="1:46" ht="20" x14ac:dyDescent="0.25">
      <c r="A95" s="5" t="s">
        <v>80</v>
      </c>
      <c r="B95" s="1">
        <v>-466000</v>
      </c>
      <c r="C95" s="1">
        <v>-3875000</v>
      </c>
      <c r="D95" s="1">
        <v>-274000</v>
      </c>
      <c r="E95" s="1">
        <v>-328000</v>
      </c>
      <c r="F95" s="1">
        <v>-327000</v>
      </c>
      <c r="G95" s="1">
        <v>-145241000</v>
      </c>
      <c r="H95" s="1">
        <v>-11000</v>
      </c>
      <c r="I95" s="1" t="s">
        <v>92</v>
      </c>
      <c r="J95" s="1" t="s">
        <v>92</v>
      </c>
      <c r="Q95" s="23" t="s">
        <v>136</v>
      </c>
      <c r="R95" s="40" cm="1">
        <f t="array" ref="R95">_FV(A1,"Beta")</f>
        <v>0.51100000000000001</v>
      </c>
    </row>
    <row r="96" spans="1:46" ht="20" x14ac:dyDescent="0.25">
      <c r="A96" s="5" t="s">
        <v>81</v>
      </c>
      <c r="B96" s="1" t="s">
        <v>92</v>
      </c>
      <c r="C96" s="1">
        <v>35000000</v>
      </c>
      <c r="D96" s="1" t="s">
        <v>92</v>
      </c>
      <c r="E96" s="1">
        <v>134757000</v>
      </c>
      <c r="F96" s="1" t="s">
        <v>92</v>
      </c>
      <c r="G96" s="1" t="s">
        <v>92</v>
      </c>
      <c r="H96" s="1" t="s">
        <v>92</v>
      </c>
      <c r="I96" s="1" t="s">
        <v>92</v>
      </c>
      <c r="J96" s="1" t="s">
        <v>92</v>
      </c>
      <c r="Q96" s="23" t="s">
        <v>137</v>
      </c>
      <c r="R96" s="39">
        <v>8.4000000000000005E-2</v>
      </c>
    </row>
    <row r="97" spans="1:46" ht="20" x14ac:dyDescent="0.25">
      <c r="A97" s="5" t="s">
        <v>82</v>
      </c>
      <c r="B97" s="1">
        <v>-240000</v>
      </c>
      <c r="C97" s="1">
        <v>-34756000</v>
      </c>
      <c r="D97" s="1">
        <v>-606000</v>
      </c>
      <c r="E97" s="1" t="s">
        <v>92</v>
      </c>
      <c r="F97" s="1" t="s">
        <v>92</v>
      </c>
      <c r="G97" s="1" t="s">
        <v>92</v>
      </c>
      <c r="H97" s="1" t="s">
        <v>92</v>
      </c>
      <c r="I97" s="1" t="s">
        <v>92</v>
      </c>
      <c r="J97" s="1" t="s">
        <v>92</v>
      </c>
      <c r="Q97" s="37" t="s">
        <v>138</v>
      </c>
      <c r="R97" s="38">
        <f>(R94)+((R95)*(R96-R94))</f>
        <v>6.2948550000000006E-2</v>
      </c>
    </row>
    <row r="98" spans="1:46" ht="19" x14ac:dyDescent="0.25">
      <c r="A98" s="5" t="s">
        <v>83</v>
      </c>
      <c r="B98" s="1" t="s">
        <v>92</v>
      </c>
      <c r="C98" s="1" t="s">
        <v>92</v>
      </c>
      <c r="D98" s="1" t="s">
        <v>92</v>
      </c>
      <c r="E98" s="1" t="s">
        <v>92</v>
      </c>
      <c r="F98" s="1" t="s">
        <v>92</v>
      </c>
      <c r="G98" s="1" t="s">
        <v>92</v>
      </c>
      <c r="H98" s="1" t="s">
        <v>92</v>
      </c>
      <c r="I98" s="1" t="s">
        <v>92</v>
      </c>
      <c r="J98" s="1" t="s">
        <v>92</v>
      </c>
      <c r="Q98" s="63" t="s">
        <v>139</v>
      </c>
      <c r="R98" s="64"/>
    </row>
    <row r="99" spans="1:46" ht="20" x14ac:dyDescent="0.25">
      <c r="A99" s="5" t="s">
        <v>84</v>
      </c>
      <c r="B99" s="1">
        <v>21399000</v>
      </c>
      <c r="C99" s="1">
        <v>52162000</v>
      </c>
      <c r="D99" s="1">
        <v>1703000</v>
      </c>
      <c r="E99" s="1">
        <v>1434000</v>
      </c>
      <c r="F99" s="1">
        <v>216307000</v>
      </c>
      <c r="G99" s="1">
        <v>709087000</v>
      </c>
      <c r="H99" s="1">
        <v>-1485000</v>
      </c>
      <c r="I99" s="1">
        <v>-14075000</v>
      </c>
      <c r="J99" s="1">
        <v>-35222000</v>
      </c>
      <c r="Q99" s="23" t="s">
        <v>140</v>
      </c>
      <c r="R99" s="24">
        <f>R86+R87</f>
        <v>938757000</v>
      </c>
    </row>
    <row r="100" spans="1:46" ht="20" x14ac:dyDescent="0.25">
      <c r="A100" s="6" t="s">
        <v>85</v>
      </c>
      <c r="B100" s="10">
        <v>20693000</v>
      </c>
      <c r="C100" s="10">
        <v>48531000</v>
      </c>
      <c r="D100" s="10">
        <v>823000</v>
      </c>
      <c r="E100" s="10">
        <v>135863000</v>
      </c>
      <c r="F100" s="10">
        <v>215980000</v>
      </c>
      <c r="G100" s="10">
        <v>563846000</v>
      </c>
      <c r="H100" s="10">
        <v>-1496000</v>
      </c>
      <c r="I100" s="10">
        <v>-14075000</v>
      </c>
      <c r="J100" s="10">
        <v>-35222000</v>
      </c>
      <c r="Q100" s="35" t="s">
        <v>141</v>
      </c>
      <c r="R100" s="36">
        <f>R99/R103</f>
        <v>0.20573087993646333</v>
      </c>
    </row>
    <row r="101" spans="1:46" ht="20" x14ac:dyDescent="0.25">
      <c r="A101" s="5" t="s">
        <v>86</v>
      </c>
      <c r="B101" s="1" t="s">
        <v>92</v>
      </c>
      <c r="C101" s="1" t="s">
        <v>92</v>
      </c>
      <c r="D101" s="1" t="s">
        <v>92</v>
      </c>
      <c r="E101" s="1">
        <v>25000</v>
      </c>
      <c r="F101" s="1">
        <v>-166000</v>
      </c>
      <c r="G101" s="1">
        <v>-444000</v>
      </c>
      <c r="H101" s="1">
        <v>801000</v>
      </c>
      <c r="I101" s="1">
        <v>-1241000</v>
      </c>
      <c r="J101" s="1">
        <v>-1803000</v>
      </c>
      <c r="Q101" s="23" t="s">
        <v>142</v>
      </c>
      <c r="R101" s="41" cm="1">
        <f t="array" ref="R101">_FV(A1,"Market cap",TRUE)</f>
        <v>3624277000</v>
      </c>
    </row>
    <row r="102" spans="1:46" ht="20" x14ac:dyDescent="0.25">
      <c r="A102" s="6" t="s">
        <v>87</v>
      </c>
      <c r="B102" s="10">
        <v>15684000</v>
      </c>
      <c r="C102" s="10">
        <v>137000</v>
      </c>
      <c r="D102" s="10">
        <v>6527000</v>
      </c>
      <c r="E102" s="10">
        <v>88410000</v>
      </c>
      <c r="F102" s="10">
        <v>-28955000</v>
      </c>
      <c r="G102" s="10">
        <v>320463000</v>
      </c>
      <c r="H102" s="10">
        <v>-237759000</v>
      </c>
      <c r="I102" s="10">
        <v>-19042000</v>
      </c>
      <c r="J102" s="10">
        <v>-45172000</v>
      </c>
      <c r="Q102" s="35" t="s">
        <v>143</v>
      </c>
      <c r="R102" s="36">
        <f>R101/R103</f>
        <v>0.79426912006353667</v>
      </c>
    </row>
    <row r="103" spans="1:46" ht="20" x14ac:dyDescent="0.25">
      <c r="A103" s="5" t="s">
        <v>88</v>
      </c>
      <c r="B103" s="1">
        <v>8958000</v>
      </c>
      <c r="C103" s="1">
        <v>24642000</v>
      </c>
      <c r="D103" s="1">
        <v>24779000</v>
      </c>
      <c r="E103" s="1">
        <v>31306000</v>
      </c>
      <c r="F103" s="1">
        <v>119916000</v>
      </c>
      <c r="G103" s="1">
        <v>90961000</v>
      </c>
      <c r="H103" s="1">
        <v>411424000</v>
      </c>
      <c r="I103" s="1">
        <v>173665000</v>
      </c>
      <c r="J103" s="1">
        <v>154623000</v>
      </c>
      <c r="Q103" s="37" t="s">
        <v>144</v>
      </c>
      <c r="R103" s="42">
        <f>R99+R101</f>
        <v>4563034000</v>
      </c>
    </row>
    <row r="104" spans="1:46" ht="20" thickBot="1" x14ac:dyDescent="0.3">
      <c r="A104" s="7" t="s">
        <v>89</v>
      </c>
      <c r="B104" s="11">
        <v>24642000</v>
      </c>
      <c r="C104" s="11">
        <v>24779000</v>
      </c>
      <c r="D104" s="11">
        <v>31306000</v>
      </c>
      <c r="E104" s="11">
        <v>119716000</v>
      </c>
      <c r="F104" s="11">
        <v>90961000</v>
      </c>
      <c r="G104" s="11">
        <v>411424000</v>
      </c>
      <c r="H104" s="11">
        <v>173665000</v>
      </c>
      <c r="I104" s="11">
        <v>154623000</v>
      </c>
      <c r="J104" s="11">
        <v>109451000</v>
      </c>
      <c r="Q104" s="63" t="s">
        <v>145</v>
      </c>
      <c r="R104" s="64"/>
    </row>
    <row r="105" spans="1:46" ht="21" thickTop="1" x14ac:dyDescent="0.25">
      <c r="A105" s="14" t="s">
        <v>107</v>
      </c>
      <c r="B105" s="1"/>
      <c r="C105" s="15">
        <f>(C106/B106)-1</f>
        <v>1.7150795655468554</v>
      </c>
      <c r="D105" s="15">
        <f>(D106/C106)-1</f>
        <v>-3.8236114987440728E-2</v>
      </c>
      <c r="E105" s="15">
        <f>(E106/D106)-1</f>
        <v>-2.4774617914490231</v>
      </c>
      <c r="F105" s="15">
        <f>(F106/E106)-1</f>
        <v>0.26757889223517095</v>
      </c>
      <c r="G105" s="15">
        <f>(G106/F106)-1</f>
        <v>0.17447445896389646</v>
      </c>
      <c r="H105" s="15">
        <f t="shared" ref="H105:J105" si="8">(H106/G106)-1</f>
        <v>1.1295571485113682</v>
      </c>
      <c r="I105" s="15">
        <f t="shared" si="8"/>
        <v>-0.37239798447051053</v>
      </c>
      <c r="J105" s="15">
        <f t="shared" si="8"/>
        <v>-5.6188016189003323</v>
      </c>
      <c r="K105" s="15"/>
      <c r="L105" s="15"/>
      <c r="M105" s="15"/>
      <c r="N105" s="15"/>
      <c r="O105" s="15"/>
      <c r="P105" s="15"/>
      <c r="Q105" s="27" t="s">
        <v>108</v>
      </c>
      <c r="R105" s="28">
        <f>(R100*R92)+(R102*R97)</f>
        <v>5.2164972211982269E-2</v>
      </c>
      <c r="S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v>-3959000</v>
      </c>
      <c r="C106" s="1">
        <v>-10749000</v>
      </c>
      <c r="D106" s="1">
        <v>-10338000</v>
      </c>
      <c r="E106" s="1">
        <v>15274000</v>
      </c>
      <c r="F106" s="1">
        <v>19361000</v>
      </c>
      <c r="G106" s="1">
        <v>22739000</v>
      </c>
      <c r="H106" s="1">
        <v>48424000</v>
      </c>
      <c r="I106" s="1">
        <v>30391000</v>
      </c>
      <c r="J106" s="1">
        <v>-140370000</v>
      </c>
      <c r="K106" s="43">
        <f>J106*(1+$R$106)</f>
        <v>-164462804.5225541</v>
      </c>
      <c r="L106" s="43">
        <f t="shared" ref="L106:O106" si="9">K106*(1+$R$106)</f>
        <v>-192690846.13110951</v>
      </c>
      <c r="M106" s="43">
        <f t="shared" si="9"/>
        <v>-225763888.01414984</v>
      </c>
      <c r="N106" s="43">
        <f t="shared" si="9"/>
        <v>-264513515.58540231</v>
      </c>
      <c r="O106" s="43">
        <f t="shared" si="9"/>
        <v>-309914045.7882424</v>
      </c>
      <c r="P106" s="44" t="s">
        <v>146</v>
      </c>
      <c r="Q106" s="45" t="s">
        <v>147</v>
      </c>
      <c r="R106" s="46">
        <f>(SUM(K4:O4)/5)</f>
        <v>0.1716378465666033</v>
      </c>
    </row>
    <row r="107" spans="1:46" ht="19" x14ac:dyDescent="0.25">
      <c r="A107" s="5"/>
      <c r="B107" s="13"/>
      <c r="C107" s="13"/>
      <c r="D107" s="13"/>
      <c r="E107" s="13"/>
      <c r="F107" s="13"/>
      <c r="G107" s="13"/>
      <c r="H107" s="13"/>
      <c r="I107" s="13"/>
      <c r="J107" s="13"/>
      <c r="K107" s="44"/>
      <c r="L107" s="44"/>
      <c r="M107" s="44"/>
      <c r="N107" s="44"/>
      <c r="O107" s="47">
        <f>O106*(1+R107)/(R108-R107)</f>
        <v>-11693805333.356096</v>
      </c>
      <c r="P107" s="48" t="s">
        <v>148</v>
      </c>
      <c r="Q107" s="49" t="s">
        <v>149</v>
      </c>
      <c r="R107" s="50">
        <v>2.5000000000000001E-2</v>
      </c>
    </row>
    <row r="108" spans="1:46" ht="19" x14ac:dyDescent="0.25">
      <c r="K108" s="47">
        <f t="shared" ref="K108:M108" si="10">K107+K106</f>
        <v>-164462804.5225541</v>
      </c>
      <c r="L108" s="47">
        <f t="shared" si="10"/>
        <v>-192690846.13110951</v>
      </c>
      <c r="M108" s="47">
        <f t="shared" si="10"/>
        <v>-225763888.01414984</v>
      </c>
      <c r="N108" s="47">
        <f>N107+N106</f>
        <v>-264513515.58540231</v>
      </c>
      <c r="O108" s="47">
        <f>O107+O106</f>
        <v>-12003719379.144339</v>
      </c>
      <c r="P108" s="48" t="s">
        <v>144</v>
      </c>
      <c r="Q108" s="51" t="s">
        <v>150</v>
      </c>
      <c r="R108" s="52">
        <f>R105</f>
        <v>5.2164972211982269E-2</v>
      </c>
    </row>
    <row r="109" spans="1:46" ht="19" x14ac:dyDescent="0.25">
      <c r="K109" s="65" t="s">
        <v>151</v>
      </c>
      <c r="L109" s="66"/>
    </row>
    <row r="110" spans="1:46" ht="20" x14ac:dyDescent="0.25">
      <c r="K110" s="53" t="s">
        <v>152</v>
      </c>
      <c r="L110" s="41">
        <f>NPV(R108,K108,L108,M108,N108,O108)</f>
        <v>-10048881962.448465</v>
      </c>
    </row>
    <row r="111" spans="1:46" ht="20" x14ac:dyDescent="0.25">
      <c r="K111" s="53" t="s">
        <v>153</v>
      </c>
      <c r="L111" s="41">
        <f>J40</f>
        <v>341791000</v>
      </c>
    </row>
    <row r="112" spans="1:46" ht="20" x14ac:dyDescent="0.25">
      <c r="K112" s="53" t="s">
        <v>140</v>
      </c>
      <c r="L112" s="41">
        <f>R99</f>
        <v>938757000</v>
      </c>
    </row>
    <row r="113" spans="11:12" ht="20" x14ac:dyDescent="0.25">
      <c r="K113" s="53" t="s">
        <v>154</v>
      </c>
      <c r="L113" s="41">
        <f>L110+L111-L112</f>
        <v>-10645847962.448465</v>
      </c>
    </row>
    <row r="114" spans="11:12" ht="20" x14ac:dyDescent="0.25">
      <c r="K114" s="53" t="s">
        <v>155</v>
      </c>
      <c r="L114" s="54">
        <f>J34*(1+(5*P16))</f>
        <v>87771890.910133898</v>
      </c>
    </row>
    <row r="115" spans="11:12" ht="20" x14ac:dyDescent="0.25">
      <c r="K115" s="55" t="s">
        <v>156</v>
      </c>
      <c r="L115" s="56">
        <f>L113/L114</f>
        <v>-121.28994661113454</v>
      </c>
    </row>
    <row r="116" spans="11:12" ht="20" x14ac:dyDescent="0.25">
      <c r="K116" s="53" t="s">
        <v>157</v>
      </c>
      <c r="L116" s="57" cm="1">
        <f t="array" ref="L116">_FV(A1,"Price")</f>
        <v>52.13</v>
      </c>
    </row>
    <row r="117" spans="11:12" ht="20" x14ac:dyDescent="0.25">
      <c r="K117" s="58" t="s">
        <v>158</v>
      </c>
      <c r="L117" s="59">
        <f>L115/L116-1</f>
        <v>-3.3266822676219938</v>
      </c>
    </row>
    <row r="118" spans="11:12" ht="20" x14ac:dyDescent="0.25">
      <c r="K118" s="58" t="s">
        <v>159</v>
      </c>
      <c r="L118" s="60" t="str">
        <f>IF(L115&gt;L116,"BUY","SELL")</f>
        <v>SELL</v>
      </c>
    </row>
  </sheetData>
  <mergeCells count="6">
    <mergeCell ref="K109:L109"/>
    <mergeCell ref="Q83:R83"/>
    <mergeCell ref="Q84:R84"/>
    <mergeCell ref="Q93:R93"/>
    <mergeCell ref="Q98:R98"/>
    <mergeCell ref="Q104:R104"/>
  </mergeCells>
  <hyperlinks>
    <hyperlink ref="A1" r:id="rId1" tooltip="https://roic.ai/company/AYX" display="ROIC.AI | AY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89923/000119312518073878/0001193125-18-073878-index.htm" xr:uid="{00000000-0004-0000-0000-00000A000000}"/>
    <hyperlink ref="E74" r:id="rId9" tooltip="https://www.sec.gov/Archives/edgar/data/1689923/000119312518073878/0001193125-18-073878-index.htm" xr:uid="{00000000-0004-0000-0000-00000B000000}"/>
    <hyperlink ref="F36" r:id="rId10" tooltip="https://www.sec.gov/Archives/edgar/data/1689923/000168992319000006/0001689923-19-000006-index.htm" xr:uid="{00000000-0004-0000-0000-00000D000000}"/>
    <hyperlink ref="F74" r:id="rId11" tooltip="https://www.sec.gov/Archives/edgar/data/1689923/000168992319000006/0001689923-19-000006-index.htm" xr:uid="{00000000-0004-0000-0000-00000E000000}"/>
    <hyperlink ref="G36" r:id="rId12" tooltip="https://www.sec.gov/Archives/edgar/data/1689923/000168992320000006/0001689923-20-000006-index.htm" xr:uid="{00000000-0004-0000-0000-000010000000}"/>
    <hyperlink ref="G74" r:id="rId13" tooltip="https://www.sec.gov/Archives/edgar/data/1689923/000168992320000006/0001689923-20-000006-index.htm" xr:uid="{00000000-0004-0000-0000-000011000000}"/>
    <hyperlink ref="H36" r:id="rId14" tooltip="https://www.sec.gov/Archives/edgar/data/1689923/000168992321000024/0001689923-21-000024-index.htm" xr:uid="{00000000-0004-0000-0000-000013000000}"/>
    <hyperlink ref="H74" r:id="rId15" tooltip="https://www.sec.gov/Archives/edgar/data/1689923/000168992321000024/0001689923-21-000024-index.htm" xr:uid="{00000000-0004-0000-0000-000014000000}"/>
    <hyperlink ref="I36" r:id="rId16" tooltip="https://www.sec.gov/Archives/edgar/data/1689923/000168992322000023/0001689923-22-000023-index.htm" xr:uid="{00000000-0004-0000-0000-000016000000}"/>
    <hyperlink ref="I74" r:id="rId17" tooltip="https://www.sec.gov/Archives/edgar/data/1689923/000168992322000023/0001689923-22-000023-index.htm" xr:uid="{00000000-0004-0000-0000-000017000000}"/>
    <hyperlink ref="J36" r:id="rId18" tooltip="https://www.sec.gov/Archives/edgar/data/1689923/000168992323000012/0001689923-23-000012-index.htm" xr:uid="{00000000-0004-0000-0000-000019000000}"/>
    <hyperlink ref="J74" r:id="rId19" tooltip="https://www.sec.gov/Archives/edgar/data/1689923/000168992323000012/0001689923-23-000012-index.htm" xr:uid="{00000000-0004-0000-0000-00001A000000}"/>
    <hyperlink ref="K1" r:id="rId20" display="https://finbox.com/NYSE:AYX/explorer/revenue_proj" xr:uid="{24897ACC-0060-4747-AAA5-95FCA185A09C}"/>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2023-03-14T02:51:28Z</dcterms:created>
  <dcterms:modified xsi:type="dcterms:W3CDTF">2023-04-23T07:17:42Z</dcterms:modified>
</cp:coreProperties>
</file>